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AE5E0EC7-0B03-47DD-8769-6A3CF7896257}" xr6:coauthVersionLast="47" xr6:coauthVersionMax="47" xr10:uidLastSave="{00000000-0000-0000-0000-000000000000}"/>
  <bookViews>
    <workbookView xWindow="-120" yWindow="-120" windowWidth="51840" windowHeight="21840" firstSheet="4" activeTab="13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xpense Charts" sheetId="16" r:id="rId5"/>
    <sheet name="Tech Stack" sheetId="19" r:id="rId6"/>
    <sheet name="Combined P&amp;L" sheetId="2" r:id="rId7"/>
    <sheet name="Revenue Analysis" sheetId="9" r:id="rId8"/>
    <sheet name="Revenue Charts" sheetId="10" r:id="rId9"/>
    <sheet name="Expense Analysis" sheetId="17" r:id="rId10"/>
    <sheet name="Client Overview" sheetId="31" r:id="rId11"/>
    <sheet name="Client Retention" sheetId="33" r:id="rId12"/>
    <sheet name="Customer Retention Charts" sheetId="37" r:id="rId13"/>
    <sheet name="Client Retention $" sheetId="38" r:id="rId14"/>
    <sheet name="Client Retention Charts $" sheetId="39" r:id="rId15"/>
    <sheet name="Employee Overview" sheetId="35" r:id="rId16"/>
    <sheet name="Employee Retention" sheetId="46" r:id="rId17"/>
    <sheet name="Tenure Charts" sheetId="47" r:id="rId18"/>
    <sheet name="Employee Retention Charts" sheetId="48" r:id="rId19"/>
    <sheet name="Yearly Employee Wins &amp; Losses" sheetId="49" r:id="rId20"/>
    <sheet name="scrap" sheetId="50" r:id="rId21"/>
    <sheet name="Employee Data --&gt;" sheetId="41" r:id="rId22"/>
    <sheet name="Combined Employee Worksheet" sheetId="45" r:id="rId23"/>
    <sheet name="Headcount &amp; Compensation" sheetId="34" r:id="rId24"/>
    <sheet name="Inactive Employees" sheetId="42" r:id="rId25"/>
    <sheet name="Employee Mapping" sheetId="44" r:id="rId26"/>
    <sheet name="Employee Summary" sheetId="43" r:id="rId27"/>
    <sheet name="Owner Mapped P&amp;L" sheetId="40" r:id="rId28"/>
    <sheet name="Customer Data --&gt;" sheetId="20" r:id="rId29"/>
    <sheet name="Full Customer List" sheetId="30" r:id="rId30"/>
    <sheet name="Missing End Dates" sheetId="36" r:id="rId31"/>
    <sheet name="Client Departures" sheetId="29" r:id="rId32"/>
    <sheet name="Revenue by Customer" sheetId="23" r:id="rId33"/>
    <sheet name="Customer List" sheetId="27" r:id="rId34"/>
    <sheet name="Customer List Mapping" sheetId="32" r:id="rId35"/>
    <sheet name="README" sheetId="21" r:id="rId36"/>
    <sheet name="Summary" sheetId="22" r:id="rId37"/>
    <sheet name="Monthly Trend" sheetId="24" r:id="rId38"/>
    <sheet name="New &amp; Lost Revenue" sheetId="25" r:id="rId39"/>
    <sheet name="Recurring vs Total" sheetId="26" r:id="rId40"/>
    <sheet name="Definitions" sheetId="28" r:id="rId41"/>
    <sheet name="Financial Data --&gt;" sheetId="6" r:id="rId42"/>
    <sheet name="Software" sheetId="12" r:id="rId43"/>
    <sheet name="Raw - 2024 PL" sheetId="3" r:id="rId44"/>
    <sheet name="Raw - 2025 PL" sheetId="4" r:id="rId45"/>
    <sheet name="Raw - 2026 PL" sheetId="5" r:id="rId46"/>
  </sheets>
  <definedNames>
    <definedName name="_xlnm._FilterDatabase" localSheetId="23">'Headcount &amp; Compensation'!A1:L91</definedName>
    <definedName name="_xlnm._FilterDatabase" localSheetId="24" hidden="1">'Inactive Employees'!$A$1:$T$57</definedName>
    <definedName name="_xlnm._FilterDatabase" localSheetId="30" hidden="1">'Missing End Dates'!$B$6:$AA$320</definedName>
    <definedName name="_xlnm._FilterDatabase" localSheetId="20" hidden="1">scrap!$B$5:$M$143</definedName>
    <definedName name="_xlnm._FilterDatabase" localSheetId="42">Software!A5:H67</definedName>
    <definedName name="_xlnm.Print_Area" localSheetId="11">'Client Retention'!$B$2:$AD$48,'Client Retention'!$B$50:$AD$93</definedName>
    <definedName name="_xlnm.Print_Area" localSheetId="13">'Client Retention $'!$B$2:$AD$45,'Client Retention $'!$B$47:$AD$84</definedName>
    <definedName name="_xlnm.Print_Area" localSheetId="14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2">'Customer Retention Charts'!$B$32:$L$56,'Customer Retention Charts'!$B$2:$L$30,'Customer Retention Charts'!$B$58:$L$83,'Customer Retention Charts'!$B$85:$L$109</definedName>
    <definedName name="_xlnm.Print_Area" localSheetId="15">'Employee Overview'!$B$2:$T$40</definedName>
    <definedName name="_xlnm.Print_Area" localSheetId="16">'Employee Retention'!$B$2:$AB$132</definedName>
    <definedName name="_xlnm.Print_Area" localSheetId="18">'Employee Retention Charts'!$B$32:$L$56,'Employee Retention Charts'!$B$2:$L$30,'Employee Retention Charts'!$B$58:$L$83,'Employee Retention Charts'!$B$85:$L$109</definedName>
    <definedName name="_xlnm.Print_Area" localSheetId="9">'Expense Analysis'!$B$2:$S$40,'Expense Analysis'!$B$42:$S$83</definedName>
    <definedName name="_xlnm.Print_Area" localSheetId="4">'Expense Charts'!$B$2:$L$84</definedName>
    <definedName name="_xlnm.Print_Area" localSheetId="3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7">'Revenue Analysis'!$B$2:$R$46</definedName>
    <definedName name="_xlnm.Print_Area" localSheetId="8">'Revenue Charts'!$B$2:$L$44</definedName>
    <definedName name="_xlnm.Print_Area" localSheetId="5">'Tech Stack'!$B$2:$H$48</definedName>
    <definedName name="_xlnm.Print_Area" localSheetId="17">'Tenure Charts'!$B$2:$G$42</definedName>
    <definedName name="_xlnm.Print_Area" localSheetId="19">'Yearly Employee Wins &amp; Losses'!$B$2:$G$78</definedName>
    <definedName name="_xlnm.Print_Titles" localSheetId="11">'Client Retention'!$2:$4</definedName>
    <definedName name="_xlnm.Print_Titles" localSheetId="13">'Client Retention $'!$2:$4</definedName>
    <definedName name="_xlnm.Print_Titles" localSheetId="14">'Client Retention Charts $'!$2:$4</definedName>
    <definedName name="_xlnm.Print_Titles" localSheetId="6">'Combined P&amp;L'!$5:$5</definedName>
    <definedName name="_xlnm.Print_Titles" localSheetId="12">'Customer Retention Charts'!$2:$4</definedName>
    <definedName name="_xlnm.Print_Titles" localSheetId="16">'Employee Retention'!$2:$4</definedName>
    <definedName name="_xlnm.Print_Titles" localSheetId="18">'Employee Retention Charts'!$2:$4</definedName>
    <definedName name="_xlnm.Print_Titles" localSheetId="9">'Expense Analysis'!$2:$6</definedName>
    <definedName name="_xlnm.Print_Titles" localSheetId="4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38" l="1"/>
  <c r="L16" i="38"/>
  <c r="M16" i="38"/>
  <c r="N16" i="38"/>
  <c r="O16" i="38"/>
  <c r="P16" i="38"/>
  <c r="Q16" i="38"/>
  <c r="R16" i="38"/>
  <c r="S16" i="38"/>
  <c r="T16" i="38"/>
  <c r="U16" i="38"/>
  <c r="V16" i="38"/>
  <c r="W16" i="38"/>
  <c r="X16" i="38"/>
  <c r="Y16" i="38"/>
  <c r="Z16" i="38"/>
  <c r="AA16" i="38"/>
  <c r="AB16" i="38"/>
  <c r="AC16" i="38"/>
  <c r="AD16" i="38"/>
  <c r="J16" i="38"/>
  <c r="H16" i="38"/>
  <c r="D16" i="38"/>
  <c r="E16" i="38"/>
  <c r="F16" i="38"/>
  <c r="C16" i="38"/>
  <c r="K15" i="38"/>
  <c r="L15" i="38"/>
  <c r="M15" i="38"/>
  <c r="N15" i="38"/>
  <c r="O15" i="38"/>
  <c r="P15" i="38"/>
  <c r="Q15" i="38"/>
  <c r="R15" i="38"/>
  <c r="S15" i="38"/>
  <c r="T15" i="38"/>
  <c r="U15" i="38"/>
  <c r="V15" i="38"/>
  <c r="W15" i="38"/>
  <c r="X15" i="38"/>
  <c r="Y15" i="38"/>
  <c r="Z15" i="38"/>
  <c r="AA15" i="38"/>
  <c r="AB15" i="38"/>
  <c r="AC15" i="38"/>
  <c r="AD15" i="38"/>
  <c r="J15" i="38"/>
  <c r="H15" i="38"/>
  <c r="F15" i="38"/>
  <c r="E15" i="38"/>
  <c r="D15" i="38"/>
  <c r="C15" i="38"/>
  <c r="AD105" i="33"/>
  <c r="AC105" i="33"/>
  <c r="AB105" i="33"/>
  <c r="AA105" i="33"/>
  <c r="Z105" i="33"/>
  <c r="Y105" i="33"/>
  <c r="X105" i="33"/>
  <c r="W105" i="33"/>
  <c r="V105" i="33"/>
  <c r="U105" i="33"/>
  <c r="T105" i="33"/>
  <c r="S105" i="33"/>
  <c r="R105" i="33"/>
  <c r="Q105" i="33"/>
  <c r="P105" i="33"/>
  <c r="O105" i="33"/>
  <c r="N105" i="33"/>
  <c r="M105" i="33"/>
  <c r="L105" i="33"/>
  <c r="K105" i="33"/>
  <c r="J105" i="33"/>
  <c r="H105" i="33"/>
  <c r="F105" i="33"/>
  <c r="E105" i="33"/>
  <c r="AD90" i="33"/>
  <c r="AC90" i="33"/>
  <c r="AB90" i="33"/>
  <c r="AA90" i="33"/>
  <c r="Z90" i="33"/>
  <c r="Y90" i="33"/>
  <c r="X90" i="33"/>
  <c r="W90" i="33"/>
  <c r="V90" i="33"/>
  <c r="U90" i="33"/>
  <c r="T90" i="33"/>
  <c r="S90" i="33"/>
  <c r="R90" i="33"/>
  <c r="Q90" i="33"/>
  <c r="P90" i="33"/>
  <c r="O90" i="33"/>
  <c r="N90" i="33"/>
  <c r="M90" i="33"/>
  <c r="L90" i="33"/>
  <c r="K90" i="33"/>
  <c r="J90" i="33"/>
  <c r="H90" i="33"/>
  <c r="F90" i="33"/>
  <c r="E90" i="33"/>
  <c r="AD75" i="33"/>
  <c r="AC75" i="33"/>
  <c r="AB75" i="33"/>
  <c r="AA75" i="33"/>
  <c r="Z75" i="33"/>
  <c r="Y75" i="33"/>
  <c r="X75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H75" i="33"/>
  <c r="F75" i="33"/>
  <c r="E75" i="33"/>
  <c r="AD60" i="33"/>
  <c r="AC60" i="33"/>
  <c r="AB60" i="33"/>
  <c r="AA60" i="33"/>
  <c r="Z60" i="33"/>
  <c r="Y60" i="33"/>
  <c r="X60" i="33"/>
  <c r="W60" i="33"/>
  <c r="V60" i="33"/>
  <c r="U60" i="33"/>
  <c r="T60" i="33"/>
  <c r="S60" i="33"/>
  <c r="R60" i="33"/>
  <c r="Q60" i="33"/>
  <c r="P60" i="33"/>
  <c r="O60" i="33"/>
  <c r="N60" i="33"/>
  <c r="M60" i="33"/>
  <c r="L60" i="33"/>
  <c r="K60" i="33"/>
  <c r="J60" i="33"/>
  <c r="H60" i="33"/>
  <c r="F60" i="33"/>
  <c r="E60" i="33"/>
  <c r="AD45" i="33"/>
  <c r="AC45" i="33"/>
  <c r="AB45" i="33"/>
  <c r="AA45" i="33"/>
  <c r="Z45" i="33"/>
  <c r="Y45" i="33"/>
  <c r="X45" i="33"/>
  <c r="W45" i="33"/>
  <c r="V45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H45" i="33"/>
  <c r="F45" i="33"/>
  <c r="E45" i="33"/>
  <c r="AD9" i="46"/>
  <c r="AD10" i="46"/>
  <c r="J86" i="11"/>
  <c r="J87" i="11"/>
  <c r="K94" i="11"/>
  <c r="K95" i="11"/>
  <c r="K99" i="11"/>
  <c r="K86" i="11"/>
  <c r="K87" i="11"/>
  <c r="C126" i="11"/>
  <c r="C179" i="11"/>
  <c r="D32" i="49"/>
  <c r="D31" i="49"/>
  <c r="D30" i="49"/>
  <c r="D29" i="49"/>
  <c r="D28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D7" i="49"/>
  <c r="D6" i="49"/>
  <c r="E32" i="49"/>
  <c r="E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E16" i="49"/>
  <c r="E15" i="49"/>
  <c r="E14" i="49"/>
  <c r="E13" i="49"/>
  <c r="E12" i="49"/>
  <c r="E11" i="49"/>
  <c r="E10" i="49"/>
  <c r="E9" i="49"/>
  <c r="E8" i="49"/>
  <c r="E7" i="49"/>
  <c r="E6" i="49"/>
  <c r="G65" i="49"/>
  <c r="G66" i="49"/>
  <c r="G68" i="49"/>
  <c r="G72" i="49"/>
  <c r="G73" i="49"/>
  <c r="G78" i="49"/>
  <c r="G37" i="49"/>
  <c r="G39" i="49"/>
  <c r="G48" i="49"/>
  <c r="G49" i="49"/>
  <c r="G55" i="49"/>
  <c r="G57" i="49"/>
  <c r="G59" i="49"/>
  <c r="G60" i="49"/>
  <c r="G61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6" i="49"/>
  <c r="L94" i="45"/>
  <c r="L95" i="45"/>
  <c r="L96" i="45"/>
  <c r="L97" i="45"/>
  <c r="L98" i="45"/>
  <c r="L99" i="45"/>
  <c r="L100" i="45"/>
  <c r="L101" i="45"/>
  <c r="L102" i="45"/>
  <c r="L103" i="45"/>
  <c r="L104" i="45"/>
  <c r="L105" i="45"/>
  <c r="L106" i="45"/>
  <c r="L107" i="45"/>
  <c r="L108" i="45"/>
  <c r="L109" i="45"/>
  <c r="L110" i="45"/>
  <c r="L111" i="45"/>
  <c r="L112" i="45"/>
  <c r="L113" i="45"/>
  <c r="L114" i="45"/>
  <c r="L115" i="45"/>
  <c r="L116" i="45"/>
  <c r="L117" i="45"/>
  <c r="L118" i="45"/>
  <c r="L119" i="45"/>
  <c r="L120" i="45"/>
  <c r="L121" i="45"/>
  <c r="L122" i="45"/>
  <c r="L123" i="45"/>
  <c r="L124" i="45"/>
  <c r="L125" i="45"/>
  <c r="L126" i="45"/>
  <c r="L127" i="45"/>
  <c r="L128" i="45"/>
  <c r="L129" i="45"/>
  <c r="L130" i="45"/>
  <c r="L131" i="45"/>
  <c r="L132" i="45"/>
  <c r="L133" i="45"/>
  <c r="L134" i="45"/>
  <c r="L135" i="45"/>
  <c r="L136" i="45"/>
  <c r="L137" i="45"/>
  <c r="L138" i="45"/>
  <c r="L139" i="45"/>
  <c r="L140" i="45"/>
  <c r="L141" i="45"/>
  <c r="L142" i="45"/>
  <c r="L143" i="45"/>
  <c r="L93" i="45"/>
  <c r="O52" i="42"/>
  <c r="O51" i="42"/>
  <c r="O50" i="42"/>
  <c r="O49" i="42"/>
  <c r="O48" i="42"/>
  <c r="O47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2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B2" i="50"/>
  <c r="D128" i="48"/>
  <c r="E128" i="48"/>
  <c r="F128" i="48"/>
  <c r="G128" i="48"/>
  <c r="H128" i="48"/>
  <c r="I128" i="48"/>
  <c r="J128" i="48"/>
  <c r="K128" i="48"/>
  <c r="L128" i="48"/>
  <c r="M128" i="48"/>
  <c r="N128" i="48"/>
  <c r="O128" i="48"/>
  <c r="P128" i="48"/>
  <c r="Q128" i="48"/>
  <c r="R128" i="48"/>
  <c r="S128" i="48"/>
  <c r="T128" i="48"/>
  <c r="U128" i="48"/>
  <c r="V128" i="48"/>
  <c r="W128" i="48"/>
  <c r="C128" i="48"/>
  <c r="D127" i="48"/>
  <c r="E127" i="48"/>
  <c r="F127" i="48"/>
  <c r="G127" i="48"/>
  <c r="H127" i="48"/>
  <c r="I127" i="48"/>
  <c r="J127" i="48"/>
  <c r="K127" i="48"/>
  <c r="L127" i="48"/>
  <c r="M127" i="48"/>
  <c r="N127" i="48"/>
  <c r="O127" i="48"/>
  <c r="P127" i="48"/>
  <c r="Q127" i="48"/>
  <c r="R127" i="48"/>
  <c r="S127" i="48"/>
  <c r="T127" i="48"/>
  <c r="U127" i="48"/>
  <c r="V127" i="48"/>
  <c r="W127" i="48"/>
  <c r="C127" i="48"/>
  <c r="B128" i="48"/>
  <c r="B127" i="48"/>
  <c r="D124" i="48"/>
  <c r="E124" i="48"/>
  <c r="F124" i="48"/>
  <c r="G124" i="48"/>
  <c r="H124" i="48"/>
  <c r="I124" i="48"/>
  <c r="J124" i="48"/>
  <c r="K124" i="48"/>
  <c r="L124" i="48"/>
  <c r="M124" i="48"/>
  <c r="N124" i="48"/>
  <c r="O124" i="48"/>
  <c r="P124" i="48"/>
  <c r="Q124" i="48"/>
  <c r="R124" i="48"/>
  <c r="S124" i="48"/>
  <c r="T124" i="48"/>
  <c r="U124" i="48"/>
  <c r="V124" i="48"/>
  <c r="W124" i="48"/>
  <c r="C124" i="48"/>
  <c r="D123" i="48"/>
  <c r="E123" i="48"/>
  <c r="F123" i="48"/>
  <c r="G123" i="48"/>
  <c r="H123" i="48"/>
  <c r="I123" i="48"/>
  <c r="J123" i="48"/>
  <c r="K123" i="48"/>
  <c r="L123" i="48"/>
  <c r="M123" i="48"/>
  <c r="N123" i="48"/>
  <c r="O123" i="48"/>
  <c r="P123" i="48"/>
  <c r="Q123" i="48"/>
  <c r="R123" i="48"/>
  <c r="S123" i="48"/>
  <c r="T123" i="48"/>
  <c r="U123" i="48"/>
  <c r="V123" i="48"/>
  <c r="W123" i="48"/>
  <c r="C123" i="48"/>
  <c r="B124" i="48"/>
  <c r="B123" i="48"/>
  <c r="D120" i="48"/>
  <c r="E120" i="48"/>
  <c r="F120" i="48"/>
  <c r="G120" i="48"/>
  <c r="H120" i="48"/>
  <c r="I120" i="48"/>
  <c r="J120" i="48"/>
  <c r="K120" i="48"/>
  <c r="L120" i="48"/>
  <c r="M120" i="48"/>
  <c r="N120" i="48"/>
  <c r="O120" i="48"/>
  <c r="P120" i="48"/>
  <c r="Q120" i="48"/>
  <c r="R120" i="48"/>
  <c r="S120" i="48"/>
  <c r="T120" i="48"/>
  <c r="U120" i="48"/>
  <c r="V120" i="48"/>
  <c r="W120" i="48"/>
  <c r="C120" i="48"/>
  <c r="D119" i="48"/>
  <c r="E119" i="48"/>
  <c r="F119" i="48"/>
  <c r="G119" i="48"/>
  <c r="H119" i="48"/>
  <c r="I119" i="48"/>
  <c r="J119" i="48"/>
  <c r="K119" i="48"/>
  <c r="L119" i="48"/>
  <c r="M119" i="48"/>
  <c r="N119" i="48"/>
  <c r="O119" i="48"/>
  <c r="P119" i="48"/>
  <c r="Q119" i="48"/>
  <c r="R119" i="48"/>
  <c r="S119" i="48"/>
  <c r="T119" i="48"/>
  <c r="U119" i="48"/>
  <c r="V119" i="48"/>
  <c r="W119" i="48"/>
  <c r="C119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K112" i="48"/>
  <c r="L112" i="48" s="1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D112" i="48"/>
  <c r="E112" i="48" s="1"/>
  <c r="F112" i="48" s="1"/>
  <c r="G112" i="48" s="1"/>
  <c r="H112" i="48" s="1"/>
  <c r="I112" i="48" s="1"/>
  <c r="B118" i="48"/>
  <c r="C64" i="47"/>
  <c r="F54" i="47"/>
  <c r="E55" i="47" s="1"/>
  <c r="E54" i="47"/>
  <c r="E53" i="47"/>
  <c r="E52" i="47"/>
  <c r="F52" i="47"/>
  <c r="C56" i="47"/>
  <c r="B2" i="47"/>
  <c r="K7" i="45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F11" i="49" s="1"/>
  <c r="K94" i="45"/>
  <c r="F12" i="49" s="1"/>
  <c r="K95" i="45"/>
  <c r="F13" i="49" s="1"/>
  <c r="K96" i="45"/>
  <c r="K97" i="45"/>
  <c r="K98" i="45"/>
  <c r="K99" i="45"/>
  <c r="K100" i="45"/>
  <c r="K101" i="45"/>
  <c r="F32" i="49" s="1"/>
  <c r="K102" i="45"/>
  <c r="F10" i="49" s="1"/>
  <c r="K103" i="45"/>
  <c r="F28" i="49" s="1"/>
  <c r="K104" i="45"/>
  <c r="F21" i="49" s="1"/>
  <c r="K105" i="45"/>
  <c r="F31" i="49" s="1"/>
  <c r="K106" i="45"/>
  <c r="F30" i="49" s="1"/>
  <c r="K107" i="45"/>
  <c r="F27" i="49" s="1"/>
  <c r="K108" i="45"/>
  <c r="K109" i="45"/>
  <c r="K110" i="45"/>
  <c r="K111" i="45"/>
  <c r="F6" i="49" s="1"/>
  <c r="K112" i="45"/>
  <c r="F23" i="49" s="1"/>
  <c r="K113" i="45"/>
  <c r="F24" i="49" s="1"/>
  <c r="K114" i="45"/>
  <c r="K115" i="45"/>
  <c r="F19" i="49" s="1"/>
  <c r="K116" i="45"/>
  <c r="F25" i="49" s="1"/>
  <c r="K117" i="45"/>
  <c r="F14" i="49" s="1"/>
  <c r="K118" i="45"/>
  <c r="F8" i="49" s="1"/>
  <c r="K119" i="45"/>
  <c r="K120" i="45"/>
  <c r="K121" i="45"/>
  <c r="K122" i="45"/>
  <c r="F20" i="49" s="1"/>
  <c r="K123" i="45"/>
  <c r="K124" i="45"/>
  <c r="F18" i="49" s="1"/>
  <c r="K125" i="45"/>
  <c r="K126" i="45"/>
  <c r="F16" i="49" s="1"/>
  <c r="K127" i="45"/>
  <c r="F29" i="49" s="1"/>
  <c r="K128" i="45"/>
  <c r="K129" i="45"/>
  <c r="K130" i="45"/>
  <c r="K131" i="45"/>
  <c r="K132" i="45"/>
  <c r="K133" i="45"/>
  <c r="F26" i="49" s="1"/>
  <c r="K134" i="45"/>
  <c r="K135" i="45"/>
  <c r="F9" i="49" s="1"/>
  <c r="K136" i="45"/>
  <c r="K137" i="45"/>
  <c r="F15" i="49" s="1"/>
  <c r="K138" i="45"/>
  <c r="K139" i="45"/>
  <c r="F17" i="49" s="1"/>
  <c r="K140" i="45"/>
  <c r="F7" i="49" s="1"/>
  <c r="K141" i="45"/>
  <c r="K142" i="45"/>
  <c r="K143" i="45"/>
  <c r="F22" i="49" s="1"/>
  <c r="K6" i="45"/>
  <c r="P122" i="46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I107" i="46"/>
  <c r="J107" i="46" s="1"/>
  <c r="K107" i="46" s="1"/>
  <c r="L107" i="46" s="1"/>
  <c r="M107" i="46" s="1"/>
  <c r="N107" i="46" s="1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I92" i="46"/>
  <c r="J92" i="46" s="1"/>
  <c r="K92" i="46" s="1"/>
  <c r="L92" i="46" s="1"/>
  <c r="M92" i="46" s="1"/>
  <c r="N92" i="46" s="1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I77" i="46"/>
  <c r="J77" i="46" s="1"/>
  <c r="K77" i="46" s="1"/>
  <c r="L77" i="46" s="1"/>
  <c r="M77" i="46" s="1"/>
  <c r="N77" i="46" s="1"/>
  <c r="P62" i="46"/>
  <c r="Q62" i="46" s="1"/>
  <c r="R62" i="46" s="1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P32" i="46"/>
  <c r="Q32" i="46" s="1"/>
  <c r="R32" i="46" s="1"/>
  <c r="S32" i="46" s="1"/>
  <c r="T32" i="46" s="1"/>
  <c r="U32" i="46" s="1"/>
  <c r="V32" i="46" s="1"/>
  <c r="W32" i="46" s="1"/>
  <c r="X32" i="46" s="1"/>
  <c r="Y32" i="46" s="1"/>
  <c r="Z32" i="46" s="1"/>
  <c r="AA32" i="46" s="1"/>
  <c r="AB32" i="46" s="1"/>
  <c r="I32" i="46"/>
  <c r="J32" i="46" s="1"/>
  <c r="K32" i="46" s="1"/>
  <c r="L32" i="46" s="1"/>
  <c r="M32" i="46" s="1"/>
  <c r="N32" i="46" s="1"/>
  <c r="AB10" i="46"/>
  <c r="F10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I17" i="46"/>
  <c r="J17" i="46" s="1"/>
  <c r="K17" i="46" s="1"/>
  <c r="L17" i="46" s="1"/>
  <c r="M17" i="46" s="1"/>
  <c r="N17" i="46" s="1"/>
  <c r="P5" i="46"/>
  <c r="Q5" i="46" s="1"/>
  <c r="I5" i="46"/>
  <c r="J5" i="46" s="1"/>
  <c r="B2" i="46"/>
  <c r="O1" i="46"/>
  <c r="O8" i="46" s="1"/>
  <c r="H1" i="46"/>
  <c r="D143" i="45"/>
  <c r="E142" i="45"/>
  <c r="E141" i="45"/>
  <c r="D137" i="45"/>
  <c r="E136" i="45"/>
  <c r="D136" i="45"/>
  <c r="D135" i="45"/>
  <c r="E134" i="45"/>
  <c r="E133" i="45"/>
  <c r="D129" i="45"/>
  <c r="E128" i="45"/>
  <c r="D128" i="45"/>
  <c r="D127" i="45"/>
  <c r="E126" i="45"/>
  <c r="E125" i="45"/>
  <c r="D121" i="45"/>
  <c r="E120" i="45"/>
  <c r="D120" i="45"/>
  <c r="D119" i="45"/>
  <c r="E118" i="45"/>
  <c r="E117" i="45"/>
  <c r="D113" i="45"/>
  <c r="E112" i="45"/>
  <c r="D112" i="45"/>
  <c r="D111" i="45"/>
  <c r="E110" i="45"/>
  <c r="E109" i="45"/>
  <c r="D105" i="45"/>
  <c r="E104" i="45"/>
  <c r="D104" i="45"/>
  <c r="D103" i="45"/>
  <c r="E102" i="45"/>
  <c r="E101" i="45"/>
  <c r="D97" i="45"/>
  <c r="E96" i="45"/>
  <c r="D96" i="45"/>
  <c r="D95" i="45"/>
  <c r="E94" i="45"/>
  <c r="E93" i="45"/>
  <c r="E10" i="45"/>
  <c r="D11" i="45"/>
  <c r="E11" i="45"/>
  <c r="E12" i="45"/>
  <c r="D13" i="45"/>
  <c r="D14" i="45"/>
  <c r="E18" i="45"/>
  <c r="D19" i="45"/>
  <c r="E19" i="45"/>
  <c r="E20" i="45"/>
  <c r="D21" i="45"/>
  <c r="D22" i="45"/>
  <c r="E26" i="45"/>
  <c r="D27" i="45"/>
  <c r="E27" i="45"/>
  <c r="E28" i="45"/>
  <c r="D29" i="45"/>
  <c r="D30" i="45"/>
  <c r="E34" i="45"/>
  <c r="D35" i="45"/>
  <c r="E35" i="45"/>
  <c r="E36" i="45"/>
  <c r="D37" i="45"/>
  <c r="D38" i="45"/>
  <c r="E42" i="45"/>
  <c r="D43" i="45"/>
  <c r="E43" i="45"/>
  <c r="E44" i="45"/>
  <c r="D45" i="45"/>
  <c r="D46" i="45"/>
  <c r="E50" i="45"/>
  <c r="D51" i="45"/>
  <c r="E51" i="45"/>
  <c r="E52" i="45"/>
  <c r="D53" i="45"/>
  <c r="D54" i="45"/>
  <c r="E58" i="45"/>
  <c r="D59" i="45"/>
  <c r="E59" i="45"/>
  <c r="E60" i="45"/>
  <c r="D61" i="45"/>
  <c r="D62" i="45"/>
  <c r="E67" i="45"/>
  <c r="D68" i="45"/>
  <c r="E68" i="45"/>
  <c r="E69" i="45"/>
  <c r="D70" i="45"/>
  <c r="D71" i="45"/>
  <c r="E75" i="45"/>
  <c r="D76" i="45"/>
  <c r="E76" i="45"/>
  <c r="E77" i="45"/>
  <c r="D78" i="45"/>
  <c r="D79" i="45"/>
  <c r="E83" i="45"/>
  <c r="D84" i="45"/>
  <c r="E84" i="45"/>
  <c r="E85" i="45"/>
  <c r="D86" i="45"/>
  <c r="D87" i="45"/>
  <c r="E91" i="45"/>
  <c r="E6" i="45"/>
  <c r="D6" i="45"/>
  <c r="B2" i="45"/>
  <c r="H52" i="42"/>
  <c r="H51" i="42"/>
  <c r="H49" i="42"/>
  <c r="H40" i="42"/>
  <c r="H39" i="42"/>
  <c r="H38" i="42"/>
  <c r="H36" i="42"/>
  <c r="H35" i="42"/>
  <c r="H33" i="42"/>
  <c r="H24" i="42"/>
  <c r="H23" i="42"/>
  <c r="H22" i="42"/>
  <c r="H20" i="42"/>
  <c r="H19" i="42"/>
  <c r="H17" i="42"/>
  <c r="H8" i="42"/>
  <c r="H7" i="42"/>
  <c r="H6" i="42"/>
  <c r="H4" i="42"/>
  <c r="H3" i="42"/>
  <c r="G52" i="42"/>
  <c r="G43" i="42"/>
  <c r="G42" i="42"/>
  <c r="G41" i="42"/>
  <c r="G39" i="42"/>
  <c r="G38" i="42"/>
  <c r="G36" i="42"/>
  <c r="G27" i="42"/>
  <c r="G26" i="42"/>
  <c r="G25" i="42"/>
  <c r="G23" i="42"/>
  <c r="G22" i="42"/>
  <c r="G20" i="42"/>
  <c r="G11" i="42"/>
  <c r="G10" i="42"/>
  <c r="G9" i="42"/>
  <c r="G7" i="42"/>
  <c r="G6" i="42"/>
  <c r="G4" i="42"/>
  <c r="B2" i="44"/>
  <c r="E143" i="45" s="1"/>
  <c r="K34" i="35"/>
  <c r="C164" i="11"/>
  <c r="C166" i="11"/>
  <c r="J85" i="11" s="1"/>
  <c r="G68" i="35"/>
  <c r="F68" i="35"/>
  <c r="I68" i="35"/>
  <c r="T37" i="35"/>
  <c r="N37" i="35"/>
  <c r="D37" i="35"/>
  <c r="C37" i="35"/>
  <c r="T68" i="35"/>
  <c r="S68" i="35"/>
  <c r="Q68" i="35"/>
  <c r="Q71" i="35" s="1"/>
  <c r="P68" i="35"/>
  <c r="Q27" i="35"/>
  <c r="Q26" i="35"/>
  <c r="Q25" i="35"/>
  <c r="Q20" i="35"/>
  <c r="Q19" i="35"/>
  <c r="Q14" i="35"/>
  <c r="Q13" i="35"/>
  <c r="Q8" i="35"/>
  <c r="Q7" i="35"/>
  <c r="K20" i="35"/>
  <c r="K15" i="19"/>
  <c r="C174" i="11"/>
  <c r="J98" i="11" s="1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2" i="34"/>
  <c r="H275" i="30"/>
  <c r="H277" i="30"/>
  <c r="H61" i="12"/>
  <c r="G61" i="12"/>
  <c r="F61" i="12"/>
  <c r="E61" i="12"/>
  <c r="D12" i="38"/>
  <c r="C12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H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H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H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H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H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H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H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H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H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H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H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H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8" i="38"/>
  <c r="C8" i="38" s="1"/>
  <c r="B87" i="38"/>
  <c r="R86" i="38"/>
  <c r="S86" i="38" s="1"/>
  <c r="T86" i="38" s="1"/>
  <c r="U86" i="38" s="1"/>
  <c r="V86" i="38" s="1"/>
  <c r="W86" i="38" s="1"/>
  <c r="X86" i="38" s="1"/>
  <c r="Y86" i="38" s="1"/>
  <c r="Z86" i="38" s="1"/>
  <c r="AA86" i="38" s="1"/>
  <c r="AB86" i="38" s="1"/>
  <c r="AC86" i="38" s="1"/>
  <c r="AD86" i="38" s="1"/>
  <c r="K86" i="38"/>
  <c r="L86" i="38" s="1"/>
  <c r="M86" i="38" s="1"/>
  <c r="N86" i="38" s="1"/>
  <c r="O86" i="38" s="1"/>
  <c r="P86" i="38" s="1"/>
  <c r="B74" i="38"/>
  <c r="R73" i="38"/>
  <c r="S73" i="38" s="1"/>
  <c r="T73" i="38" s="1"/>
  <c r="U73" i="38" s="1"/>
  <c r="V73" i="38" s="1"/>
  <c r="W73" i="38" s="1"/>
  <c r="X73" i="38" s="1"/>
  <c r="Y73" i="38" s="1"/>
  <c r="Z73" i="38" s="1"/>
  <c r="AA73" i="38" s="1"/>
  <c r="AB73" i="38" s="1"/>
  <c r="AC73" i="38" s="1"/>
  <c r="AD73" i="38" s="1"/>
  <c r="K73" i="38"/>
  <c r="L73" i="38" s="1"/>
  <c r="M73" i="38" s="1"/>
  <c r="N73" i="38" s="1"/>
  <c r="O73" i="38" s="1"/>
  <c r="P73" i="38" s="1"/>
  <c r="B61" i="38"/>
  <c r="R60" i="38"/>
  <c r="S60" i="38" s="1"/>
  <c r="T60" i="38" s="1"/>
  <c r="U60" i="38" s="1"/>
  <c r="V60" i="38" s="1"/>
  <c r="W60" i="38" s="1"/>
  <c r="X60" i="38" s="1"/>
  <c r="Y60" i="38" s="1"/>
  <c r="Z60" i="38" s="1"/>
  <c r="AA60" i="38" s="1"/>
  <c r="AB60" i="38" s="1"/>
  <c r="AC60" i="38" s="1"/>
  <c r="AD60" i="38" s="1"/>
  <c r="K60" i="38"/>
  <c r="L60" i="38" s="1"/>
  <c r="M60" i="38" s="1"/>
  <c r="N60" i="38" s="1"/>
  <c r="O60" i="38" s="1"/>
  <c r="P60" i="38" s="1"/>
  <c r="B48" i="38"/>
  <c r="B99" i="39" s="1"/>
  <c r="R47" i="38"/>
  <c r="S47" i="38" s="1"/>
  <c r="T47" i="38" s="1"/>
  <c r="U47" i="38" s="1"/>
  <c r="V47" i="38" s="1"/>
  <c r="W47" i="38" s="1"/>
  <c r="X47" i="38" s="1"/>
  <c r="Y47" i="38" s="1"/>
  <c r="Z47" i="38" s="1"/>
  <c r="AA47" i="38" s="1"/>
  <c r="AB47" i="38" s="1"/>
  <c r="AC47" i="38" s="1"/>
  <c r="AD47" i="38" s="1"/>
  <c r="K47" i="38"/>
  <c r="L47" i="38" s="1"/>
  <c r="M47" i="38" s="1"/>
  <c r="N47" i="38" s="1"/>
  <c r="O47" i="38" s="1"/>
  <c r="P47" i="38" s="1"/>
  <c r="B35" i="38"/>
  <c r="B95" i="39" s="1"/>
  <c r="R34" i="38"/>
  <c r="S34" i="38" s="1"/>
  <c r="T34" i="38" s="1"/>
  <c r="U34" i="38" s="1"/>
  <c r="V34" i="38" s="1"/>
  <c r="W34" i="38" s="1"/>
  <c r="X34" i="38" s="1"/>
  <c r="Y34" i="38" s="1"/>
  <c r="Z34" i="38" s="1"/>
  <c r="AA34" i="38" s="1"/>
  <c r="AB34" i="38" s="1"/>
  <c r="AC34" i="38" s="1"/>
  <c r="AD34" i="38" s="1"/>
  <c r="K34" i="38"/>
  <c r="L34" i="38" s="1"/>
  <c r="M34" i="38" s="1"/>
  <c r="N34" i="38" s="1"/>
  <c r="O34" i="38" s="1"/>
  <c r="P34" i="38" s="1"/>
  <c r="R21" i="38"/>
  <c r="S21" i="38" s="1"/>
  <c r="T21" i="38" s="1"/>
  <c r="U21" i="38" s="1"/>
  <c r="V21" i="38" s="1"/>
  <c r="W21" i="38" s="1"/>
  <c r="X21" i="38" s="1"/>
  <c r="Y21" i="38" s="1"/>
  <c r="Z21" i="38" s="1"/>
  <c r="AA21" i="38" s="1"/>
  <c r="AB21" i="38" s="1"/>
  <c r="AC21" i="38" s="1"/>
  <c r="AD21" i="38" s="1"/>
  <c r="K21" i="38"/>
  <c r="L21" i="38" s="1"/>
  <c r="M21" i="38" s="1"/>
  <c r="N21" i="38" s="1"/>
  <c r="O21" i="38" s="1"/>
  <c r="P21" i="38" s="1"/>
  <c r="AD13" i="38"/>
  <c r="H13" i="38" s="1"/>
  <c r="Q8" i="38"/>
  <c r="J8" i="38"/>
  <c r="R5" i="38"/>
  <c r="S5" i="38" s="1"/>
  <c r="K5" i="38"/>
  <c r="K8" i="38" s="1"/>
  <c r="B2" i="38"/>
  <c r="B2" i="39" s="1"/>
  <c r="Q1" i="38"/>
  <c r="Q11" i="38" s="1"/>
  <c r="J1" i="38"/>
  <c r="J12" i="38" s="1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B117" i="37" s="1"/>
  <c r="C12" i="31"/>
  <c r="B2" i="3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15" i="17"/>
  <c r="B27" i="17" s="1"/>
  <c r="B14" i="17"/>
  <c r="B26" i="17" s="1"/>
  <c r="B13" i="17"/>
  <c r="B36" i="17" s="1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C21" i="19"/>
  <c r="C10" i="19" s="1"/>
  <c r="D10" i="19" s="1"/>
  <c r="F10" i="19" s="1"/>
  <c r="B21" i="19"/>
  <c r="B10" i="19" s="1"/>
  <c r="K20" i="19"/>
  <c r="C20" i="19" s="1"/>
  <c r="B20" i="19"/>
  <c r="C19" i="19"/>
  <c r="B19" i="19"/>
  <c r="B9" i="19" s="1"/>
  <c r="K18" i="19"/>
  <c r="C18" i="19" s="1"/>
  <c r="B18" i="19"/>
  <c r="K17" i="19"/>
  <c r="C17" i="19"/>
  <c r="B17" i="19"/>
  <c r="B16" i="19"/>
  <c r="C15" i="19"/>
  <c r="C184" i="11" s="1"/>
  <c r="B15" i="19"/>
  <c r="B7" i="19" s="1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C70" i="35"/>
  <c r="N68" i="35"/>
  <c r="M68" i="35"/>
  <c r="J68" i="35"/>
  <c r="K68" i="35"/>
  <c r="K71" i="35" s="1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21" i="35"/>
  <c r="C20" i="35"/>
  <c r="K27" i="35"/>
  <c r="C27" i="35"/>
  <c r="K19" i="35"/>
  <c r="C19" i="35"/>
  <c r="K26" i="35"/>
  <c r="C26" i="35"/>
  <c r="K14" i="35"/>
  <c r="C14" i="35"/>
  <c r="K13" i="35"/>
  <c r="C13" i="35"/>
  <c r="K25" i="35"/>
  <c r="C25" i="35"/>
  <c r="K8" i="35"/>
  <c r="C8" i="35"/>
  <c r="K7" i="35"/>
  <c r="AH99" i="16" s="1"/>
  <c r="C7" i="35"/>
  <c r="B2" i="35"/>
  <c r="I197" i="11"/>
  <c r="G197" i="11"/>
  <c r="C197" i="11"/>
  <c r="D196" i="11" s="1"/>
  <c r="B163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4" i="11"/>
  <c r="B141" i="11"/>
  <c r="B140" i="11"/>
  <c r="B139" i="11"/>
  <c r="B138" i="11"/>
  <c r="B137" i="11"/>
  <c r="B134" i="11"/>
  <c r="B133" i="11"/>
  <c r="B122" i="11"/>
  <c r="B121" i="11"/>
  <c r="B120" i="11"/>
  <c r="B119" i="11"/>
  <c r="B118" i="11"/>
  <c r="B117" i="11"/>
  <c r="B115" i="11"/>
  <c r="B114" i="11"/>
  <c r="B113" i="11"/>
  <c r="B112" i="11"/>
  <c r="B111" i="11"/>
  <c r="B110" i="11"/>
  <c r="B109" i="11"/>
  <c r="B108" i="11"/>
  <c r="B107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3" i="11" s="1"/>
  <c r="AS58" i="11"/>
  <c r="AS73" i="11" s="1"/>
  <c r="AR58" i="11"/>
  <c r="AR73" i="11" s="1"/>
  <c r="AQ58" i="11"/>
  <c r="AQ73" i="11" s="1"/>
  <c r="AP58" i="11"/>
  <c r="AP73" i="11" s="1"/>
  <c r="AO58" i="11"/>
  <c r="AO73" i="11" s="1"/>
  <c r="AN58" i="11"/>
  <c r="AN73" i="11" s="1"/>
  <c r="AM58" i="11"/>
  <c r="AM73" i="11" s="1"/>
  <c r="AL58" i="11"/>
  <c r="AL73" i="11" s="1"/>
  <c r="AK58" i="11"/>
  <c r="AK73" i="11" s="1"/>
  <c r="AJ58" i="11"/>
  <c r="AJ73" i="11" s="1"/>
  <c r="AI58" i="11"/>
  <c r="AI73" i="11" s="1"/>
  <c r="AH58" i="11"/>
  <c r="AH73" i="11" s="1"/>
  <c r="AG58" i="11"/>
  <c r="AG73" i="11" s="1"/>
  <c r="AF58" i="11"/>
  <c r="AF73" i="11" s="1"/>
  <c r="AE58" i="11"/>
  <c r="AE73" i="11" s="1"/>
  <c r="AD58" i="11"/>
  <c r="AD73" i="11" s="1"/>
  <c r="AC58" i="11"/>
  <c r="AC73" i="11" s="1"/>
  <c r="AB58" i="11"/>
  <c r="AB73" i="11" s="1"/>
  <c r="AA58" i="11"/>
  <c r="AA73" i="11" s="1"/>
  <c r="Z58" i="11"/>
  <c r="Z73" i="11" s="1"/>
  <c r="Y58" i="11"/>
  <c r="Y73" i="11" s="1"/>
  <c r="X58" i="11"/>
  <c r="X73" i="11" s="1"/>
  <c r="W58" i="11"/>
  <c r="W73" i="11" s="1"/>
  <c r="V58" i="11"/>
  <c r="V73" i="11" s="1"/>
  <c r="U58" i="11"/>
  <c r="U73" i="11" s="1"/>
  <c r="T58" i="11"/>
  <c r="T73" i="11" s="1"/>
  <c r="S58" i="11"/>
  <c r="S73" i="11" s="1"/>
  <c r="R58" i="11"/>
  <c r="R73" i="11" s="1"/>
  <c r="Q58" i="11"/>
  <c r="Q73" i="11" s="1"/>
  <c r="P58" i="11"/>
  <c r="P73" i="11" s="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K79" i="11" s="1"/>
  <c r="AJ57" i="11"/>
  <c r="AJ79" i="11" s="1"/>
  <c r="AI57" i="11"/>
  <c r="AI79" i="11" s="1"/>
  <c r="AH57" i="11"/>
  <c r="AH79" i="11" s="1"/>
  <c r="AG57" i="11"/>
  <c r="AG79" i="11" s="1"/>
  <c r="AF57" i="11"/>
  <c r="AF79" i="11" s="1"/>
  <c r="AE57" i="11"/>
  <c r="AE79" i="11" s="1"/>
  <c r="AD57" i="11"/>
  <c r="AD79" i="11" s="1"/>
  <c r="AC57" i="11"/>
  <c r="AC79" i="11" s="1"/>
  <c r="AB57" i="11"/>
  <c r="AB79" i="11" s="1"/>
  <c r="AA57" i="11"/>
  <c r="AA79" i="11" s="1"/>
  <c r="Z57" i="11"/>
  <c r="Z79" i="11" s="1"/>
  <c r="Y57" i="11"/>
  <c r="Y79" i="11" s="1"/>
  <c r="X57" i="11"/>
  <c r="X79" i="11" s="1"/>
  <c r="W57" i="11"/>
  <c r="W79" i="11" s="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P79" i="11" s="1"/>
  <c r="AT56" i="11"/>
  <c r="C156" i="11" s="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Q72" i="11" s="1"/>
  <c r="AP54" i="11"/>
  <c r="AP72" i="11" s="1"/>
  <c r="AO54" i="11"/>
  <c r="AO72" i="11" s="1"/>
  <c r="AN54" i="11"/>
  <c r="AN72" i="11" s="1"/>
  <c r="AM54" i="11"/>
  <c r="AM72" i="11" s="1"/>
  <c r="AL54" i="11"/>
  <c r="AL72" i="11" s="1"/>
  <c r="AK54" i="11"/>
  <c r="AK72" i="11" s="1"/>
  <c r="AJ54" i="11"/>
  <c r="AJ72" i="11" s="1"/>
  <c r="AI54" i="11"/>
  <c r="AI72" i="11" s="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X72" i="11" s="1"/>
  <c r="W54" i="11"/>
  <c r="W72" i="11" s="1"/>
  <c r="V54" i="11"/>
  <c r="V72" i="11" s="1"/>
  <c r="U54" i="11"/>
  <c r="U72" i="11" s="1"/>
  <c r="T54" i="11"/>
  <c r="T72" i="11" s="1"/>
  <c r="S54" i="11"/>
  <c r="S72" i="11" s="1"/>
  <c r="R54" i="11"/>
  <c r="R72" i="11" s="1"/>
  <c r="Q54" i="11"/>
  <c r="Q72" i="11" s="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R71" i="11" s="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L71" i="11" s="1"/>
  <c r="AK52" i="11"/>
  <c r="AK71" i="11" s="1"/>
  <c r="AJ52" i="11"/>
  <c r="AJ71" i="11" s="1"/>
  <c r="AI52" i="11"/>
  <c r="AI71" i="11" s="1"/>
  <c r="AH52" i="11"/>
  <c r="AH71" i="11" s="1"/>
  <c r="AG52" i="11"/>
  <c r="AG71" i="11" s="1"/>
  <c r="AF52" i="11"/>
  <c r="AF71" i="11" s="1"/>
  <c r="AE52" i="11"/>
  <c r="AE71" i="11" s="1"/>
  <c r="AD52" i="11"/>
  <c r="AD71" i="11" s="1"/>
  <c r="AC52" i="11"/>
  <c r="AC71" i="11" s="1"/>
  <c r="AB52" i="11"/>
  <c r="AB71" i="11" s="1"/>
  <c r="AA52" i="11"/>
  <c r="AA71" i="11" s="1"/>
  <c r="Z52" i="11"/>
  <c r="Z71" i="11" s="1"/>
  <c r="Y52" i="11"/>
  <c r="Y71" i="11" s="1"/>
  <c r="X52" i="11"/>
  <c r="X71" i="11" s="1"/>
  <c r="W52" i="11"/>
  <c r="W71" i="11" s="1"/>
  <c r="V52" i="11"/>
  <c r="V71" i="11" s="1"/>
  <c r="U52" i="11"/>
  <c r="U71" i="11" s="1"/>
  <c r="T52" i="11"/>
  <c r="T71" i="11" s="1"/>
  <c r="S52" i="11"/>
  <c r="S71" i="11" s="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99" i="11" s="1"/>
  <c r="AF45" i="11"/>
  <c r="AF99" i="11" s="1"/>
  <c r="AE45" i="11"/>
  <c r="AE99" i="11" s="1"/>
  <c r="AD45" i="11"/>
  <c r="AD99" i="11" s="1"/>
  <c r="AC45" i="11"/>
  <c r="AC99" i="11" s="1"/>
  <c r="AB45" i="11"/>
  <c r="AB99" i="11" s="1"/>
  <c r="AA45" i="11"/>
  <c r="AA99" i="11" s="1"/>
  <c r="Z45" i="11"/>
  <c r="Z99" i="11" s="1"/>
  <c r="Y45" i="11"/>
  <c r="Y99" i="11" s="1"/>
  <c r="X45" i="11"/>
  <c r="X99" i="11" s="1"/>
  <c r="W45" i="11"/>
  <c r="W99" i="11" s="1"/>
  <c r="V45" i="11"/>
  <c r="V99" i="11" s="1"/>
  <c r="U45" i="11"/>
  <c r="U99" i="11" s="1"/>
  <c r="T45" i="11"/>
  <c r="T99" i="11" s="1"/>
  <c r="S45" i="11"/>
  <c r="R45" i="11"/>
  <c r="R99" i="11" s="1"/>
  <c r="Q45" i="11"/>
  <c r="Q99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C137" i="11" s="1"/>
  <c r="K38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98" i="11" s="1"/>
  <c r="AF32" i="11"/>
  <c r="AF98" i="11" s="1"/>
  <c r="AE32" i="11"/>
  <c r="AE98" i="11" s="1"/>
  <c r="AD32" i="11"/>
  <c r="AD98" i="11" s="1"/>
  <c r="AC32" i="11"/>
  <c r="AC98" i="11" s="1"/>
  <c r="AB32" i="11"/>
  <c r="AB98" i="11" s="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AT31" i="11"/>
  <c r="S12" i="17" s="1"/>
  <c r="AS31" i="11"/>
  <c r="R12" i="17" s="1"/>
  <c r="AR31" i="1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J31" i="11"/>
  <c r="AI31" i="11"/>
  <c r="AH31" i="11"/>
  <c r="G12" i="17" s="1"/>
  <c r="AG31" i="11"/>
  <c r="AF31" i="11"/>
  <c r="AE31" i="11"/>
  <c r="AE84" i="11" s="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AT30" i="11"/>
  <c r="P15" i="35" s="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5" i="11" s="1"/>
  <c r="AF30" i="11"/>
  <c r="AF95" i="11" s="1"/>
  <c r="AE30" i="11"/>
  <c r="AE95" i="11" s="1"/>
  <c r="AD30" i="11"/>
  <c r="AD95" i="11" s="1"/>
  <c r="AC30" i="11"/>
  <c r="AC95" i="11" s="1"/>
  <c r="AB30" i="11"/>
  <c r="AB95" i="11" s="1"/>
  <c r="AA30" i="11"/>
  <c r="AA95" i="11" s="1"/>
  <c r="Z30" i="11"/>
  <c r="Z95" i="11" s="1"/>
  <c r="Y30" i="11"/>
  <c r="Y95" i="11" s="1"/>
  <c r="X30" i="11"/>
  <c r="X95" i="11" s="1"/>
  <c r="W30" i="11"/>
  <c r="W95" i="11" s="1"/>
  <c r="V30" i="11"/>
  <c r="V95" i="11" s="1"/>
  <c r="U30" i="11"/>
  <c r="U95" i="11" s="1"/>
  <c r="T30" i="11"/>
  <c r="T95" i="11" s="1"/>
  <c r="S30" i="11"/>
  <c r="S95" i="11" s="1"/>
  <c r="R30" i="11"/>
  <c r="R95" i="11" s="1"/>
  <c r="Q30" i="11"/>
  <c r="Q95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AT28" i="11"/>
  <c r="P7" i="35" s="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4" i="11" s="1"/>
  <c r="AG10" i="11"/>
  <c r="AG94" i="11" s="1"/>
  <c r="AF10" i="11"/>
  <c r="AF94" i="11" s="1"/>
  <c r="AF100" i="11" s="1"/>
  <c r="AE10" i="11"/>
  <c r="AE94" i="11" s="1"/>
  <c r="AD10" i="11"/>
  <c r="AD94" i="11" s="1"/>
  <c r="AC10" i="11"/>
  <c r="AC94" i="11" s="1"/>
  <c r="AB10" i="11"/>
  <c r="AB94" i="11" s="1"/>
  <c r="AB100" i="11" s="1"/>
  <c r="AA10" i="11"/>
  <c r="AA94" i="11" s="1"/>
  <c r="Z10" i="11"/>
  <c r="Z94" i="11" s="1"/>
  <c r="Z100" i="11" s="1"/>
  <c r="Y10" i="11"/>
  <c r="Y94" i="11" s="1"/>
  <c r="X10" i="11"/>
  <c r="X94" i="11" s="1"/>
  <c r="W10" i="11"/>
  <c r="W94" i="11" s="1"/>
  <c r="V10" i="11"/>
  <c r="V94" i="11" s="1"/>
  <c r="U10" i="11"/>
  <c r="U94" i="11" s="1"/>
  <c r="U100" i="11" s="1"/>
  <c r="T10" i="11"/>
  <c r="T94" i="11" s="1"/>
  <c r="S10" i="11"/>
  <c r="S94" i="11" s="1"/>
  <c r="R10" i="11"/>
  <c r="R94" i="11" s="1"/>
  <c r="Q10" i="11"/>
  <c r="Q94" i="11" s="1"/>
  <c r="P10" i="11"/>
  <c r="P94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B32" i="8"/>
  <c r="B31" i="8"/>
  <c r="B30" i="8"/>
  <c r="B28" i="8"/>
  <c r="B27" i="8"/>
  <c r="B26" i="8"/>
  <c r="B25" i="8"/>
  <c r="B24" i="8"/>
  <c r="B23" i="8"/>
  <c r="B22" i="8"/>
  <c r="B21" i="8"/>
  <c r="B20" i="8"/>
  <c r="B19" i="8"/>
  <c r="B14" i="8"/>
  <c r="B13" i="8"/>
  <c r="B12" i="8"/>
  <c r="B11" i="8"/>
  <c r="B10" i="8"/>
  <c r="B9" i="8"/>
  <c r="B8" i="8"/>
  <c r="B2" i="8"/>
  <c r="B26" i="1"/>
  <c r="C149" i="33"/>
  <c r="D148" i="33" s="1"/>
  <c r="D149" i="33" s="1"/>
  <c r="E148" i="33" s="1"/>
  <c r="E149" i="33" s="1"/>
  <c r="B96" i="33"/>
  <c r="R95" i="33"/>
  <c r="S95" i="33" s="1"/>
  <c r="T95" i="33" s="1"/>
  <c r="U95" i="33" s="1"/>
  <c r="V95" i="33" s="1"/>
  <c r="W95" i="33" s="1"/>
  <c r="X95" i="33" s="1"/>
  <c r="Y95" i="33" s="1"/>
  <c r="Z95" i="33" s="1"/>
  <c r="AA95" i="33" s="1"/>
  <c r="AB95" i="33" s="1"/>
  <c r="AC95" i="33" s="1"/>
  <c r="AD95" i="33" s="1"/>
  <c r="K95" i="33"/>
  <c r="L95" i="33" s="1"/>
  <c r="M95" i="33" s="1"/>
  <c r="N95" i="33" s="1"/>
  <c r="O95" i="33" s="1"/>
  <c r="P95" i="33" s="1"/>
  <c r="B81" i="33"/>
  <c r="R80" i="33"/>
  <c r="S80" i="33" s="1"/>
  <c r="T80" i="33" s="1"/>
  <c r="U80" i="33" s="1"/>
  <c r="V80" i="33" s="1"/>
  <c r="W80" i="33" s="1"/>
  <c r="X80" i="33" s="1"/>
  <c r="Y80" i="33" s="1"/>
  <c r="Z80" i="33" s="1"/>
  <c r="AA80" i="33" s="1"/>
  <c r="AB80" i="33" s="1"/>
  <c r="AC80" i="33" s="1"/>
  <c r="AD80" i="33" s="1"/>
  <c r="K80" i="33"/>
  <c r="L80" i="33" s="1"/>
  <c r="M80" i="33" s="1"/>
  <c r="N80" i="33" s="1"/>
  <c r="O80" i="33" s="1"/>
  <c r="P80" i="33" s="1"/>
  <c r="B66" i="33"/>
  <c r="R65" i="33"/>
  <c r="S65" i="33" s="1"/>
  <c r="T65" i="33" s="1"/>
  <c r="U65" i="33" s="1"/>
  <c r="V65" i="33" s="1"/>
  <c r="W65" i="33" s="1"/>
  <c r="X65" i="33" s="1"/>
  <c r="Y65" i="33" s="1"/>
  <c r="Z65" i="33" s="1"/>
  <c r="AA65" i="33" s="1"/>
  <c r="AB65" i="33" s="1"/>
  <c r="AC65" i="33" s="1"/>
  <c r="AD65" i="33" s="1"/>
  <c r="K65" i="33"/>
  <c r="L65" i="33" s="1"/>
  <c r="M65" i="33" s="1"/>
  <c r="N65" i="33" s="1"/>
  <c r="O65" i="33" s="1"/>
  <c r="P65" i="33" s="1"/>
  <c r="B51" i="33"/>
  <c r="B125" i="37" s="1"/>
  <c r="R50" i="33"/>
  <c r="S50" i="33" s="1"/>
  <c r="T50" i="33" s="1"/>
  <c r="U50" i="33" s="1"/>
  <c r="V50" i="33" s="1"/>
  <c r="W50" i="33" s="1"/>
  <c r="X50" i="33" s="1"/>
  <c r="Y50" i="33" s="1"/>
  <c r="Z50" i="33" s="1"/>
  <c r="AA50" i="33" s="1"/>
  <c r="AB50" i="33" s="1"/>
  <c r="AC50" i="33" s="1"/>
  <c r="AD50" i="33" s="1"/>
  <c r="K50" i="33"/>
  <c r="L50" i="33" s="1"/>
  <c r="M50" i="33" s="1"/>
  <c r="N50" i="33" s="1"/>
  <c r="O50" i="33" s="1"/>
  <c r="P50" i="33" s="1"/>
  <c r="B36" i="33"/>
  <c r="B121" i="37" s="1"/>
  <c r="R35" i="33"/>
  <c r="S35" i="33" s="1"/>
  <c r="T35" i="33" s="1"/>
  <c r="U35" i="33" s="1"/>
  <c r="V35" i="33" s="1"/>
  <c r="W35" i="33" s="1"/>
  <c r="X35" i="33" s="1"/>
  <c r="Y35" i="33" s="1"/>
  <c r="Z35" i="33" s="1"/>
  <c r="AA35" i="33" s="1"/>
  <c r="AB35" i="33" s="1"/>
  <c r="AC35" i="33" s="1"/>
  <c r="AD35" i="33" s="1"/>
  <c r="K35" i="33"/>
  <c r="L35" i="33" s="1"/>
  <c r="M35" i="33" s="1"/>
  <c r="N35" i="33" s="1"/>
  <c r="O35" i="33" s="1"/>
  <c r="P35" i="33" s="1"/>
  <c r="R20" i="33"/>
  <c r="S20" i="33" s="1"/>
  <c r="T20" i="33" s="1"/>
  <c r="U20" i="33" s="1"/>
  <c r="V20" i="33" s="1"/>
  <c r="W20" i="33" s="1"/>
  <c r="X20" i="33" s="1"/>
  <c r="Y20" i="33" s="1"/>
  <c r="Z20" i="33" s="1"/>
  <c r="AA20" i="33" s="1"/>
  <c r="AB20" i="33" s="1"/>
  <c r="AC20" i="33" s="1"/>
  <c r="AD20" i="33" s="1"/>
  <c r="K20" i="33"/>
  <c r="L20" i="33" s="1"/>
  <c r="M20" i="33" s="1"/>
  <c r="N20" i="33" s="1"/>
  <c r="O20" i="33" s="1"/>
  <c r="P20" i="33" s="1"/>
  <c r="AD13" i="33"/>
  <c r="F13" i="33" s="1"/>
  <c r="D12" i="33"/>
  <c r="C12" i="33"/>
  <c r="Q8" i="33"/>
  <c r="J8" i="33"/>
  <c r="R5" i="33"/>
  <c r="R1" i="33" s="1"/>
  <c r="K5" i="33"/>
  <c r="K8" i="33" s="1"/>
  <c r="B2" i="33"/>
  <c r="B2" i="37" s="1"/>
  <c r="Q1" i="33"/>
  <c r="Q12" i="33" s="1"/>
  <c r="J1" i="33"/>
  <c r="J12" i="33" s="1"/>
  <c r="D137" i="38" l="1"/>
  <c r="D138" i="38" s="1"/>
  <c r="E137" i="38" s="1"/>
  <c r="E138" i="38" s="1"/>
  <c r="T5" i="38"/>
  <c r="S1" i="38"/>
  <c r="S11" i="38" s="1"/>
  <c r="Q9" i="38"/>
  <c r="D8" i="38"/>
  <c r="R1" i="38"/>
  <c r="R9" i="38" s="1"/>
  <c r="J10" i="38"/>
  <c r="Q10" i="33"/>
  <c r="C8" i="33"/>
  <c r="S5" i="33"/>
  <c r="S1" i="33" s="1"/>
  <c r="S11" i="33" s="1"/>
  <c r="R8" i="33"/>
  <c r="D8" i="33"/>
  <c r="K1" i="33"/>
  <c r="K9" i="33" s="1"/>
  <c r="B2" i="48"/>
  <c r="B2" i="49" s="1"/>
  <c r="AA100" i="11"/>
  <c r="AC100" i="11"/>
  <c r="AE100" i="11"/>
  <c r="R100" i="11"/>
  <c r="V100" i="11"/>
  <c r="X100" i="11"/>
  <c r="AD100" i="11"/>
  <c r="Q100" i="11"/>
  <c r="AG100" i="11"/>
  <c r="Y100" i="11"/>
  <c r="W100" i="11"/>
  <c r="T100" i="11"/>
  <c r="P84" i="11"/>
  <c r="AF84" i="11"/>
  <c r="Q84" i="11"/>
  <c r="AG84" i="11"/>
  <c r="R84" i="11"/>
  <c r="S84" i="11"/>
  <c r="AI84" i="11"/>
  <c r="T84" i="11"/>
  <c r="AJ84" i="11"/>
  <c r="U84" i="11"/>
  <c r="AK84" i="11"/>
  <c r="V84" i="11"/>
  <c r="Y84" i="11"/>
  <c r="Z84" i="11"/>
  <c r="AA84" i="11"/>
  <c r="AB84" i="11"/>
  <c r="AR84" i="11"/>
  <c r="AC84" i="11"/>
  <c r="AD84" i="11"/>
  <c r="P8" i="35"/>
  <c r="P9" i="35" s="1"/>
  <c r="C55" i="47"/>
  <c r="C63" i="47" s="1"/>
  <c r="C51" i="47"/>
  <c r="C59" i="47" s="1"/>
  <c r="C52" i="47"/>
  <c r="C60" i="47" s="1"/>
  <c r="C53" i="47"/>
  <c r="C61" i="47" s="1"/>
  <c r="C54" i="47"/>
  <c r="C62" i="47" s="1"/>
  <c r="O83" i="46"/>
  <c r="G12" i="42"/>
  <c r="G28" i="42"/>
  <c r="G44" i="42"/>
  <c r="H9" i="42"/>
  <c r="H25" i="42"/>
  <c r="H41" i="42"/>
  <c r="D91" i="45"/>
  <c r="D83" i="45"/>
  <c r="D75" i="45"/>
  <c r="D67" i="45"/>
  <c r="D58" i="45"/>
  <c r="D50" i="45"/>
  <c r="D42" i="45"/>
  <c r="D34" i="45"/>
  <c r="D26" i="45"/>
  <c r="D18" i="45"/>
  <c r="D10" i="45"/>
  <c r="E97" i="45"/>
  <c r="E105" i="45"/>
  <c r="E113" i="45"/>
  <c r="E129" i="45"/>
  <c r="E137" i="45"/>
  <c r="G13" i="42"/>
  <c r="G29" i="42"/>
  <c r="G45" i="42"/>
  <c r="H10" i="42"/>
  <c r="H26" i="42"/>
  <c r="H42" i="42"/>
  <c r="E90" i="45"/>
  <c r="E82" i="45"/>
  <c r="E74" i="45"/>
  <c r="E66" i="45"/>
  <c r="E57" i="45"/>
  <c r="E49" i="45"/>
  <c r="E41" i="45"/>
  <c r="E33" i="45"/>
  <c r="E25" i="45"/>
  <c r="E17" i="45"/>
  <c r="E9" i="45"/>
  <c r="D98" i="45"/>
  <c r="D106" i="45"/>
  <c r="D114" i="45"/>
  <c r="D122" i="45"/>
  <c r="D130" i="45"/>
  <c r="D138" i="45"/>
  <c r="O38" i="46" s="1"/>
  <c r="G14" i="42"/>
  <c r="G30" i="42"/>
  <c r="G46" i="42"/>
  <c r="H11" i="42"/>
  <c r="H27" i="42"/>
  <c r="H43" i="42"/>
  <c r="D90" i="45"/>
  <c r="D82" i="45"/>
  <c r="D74" i="45"/>
  <c r="D66" i="45"/>
  <c r="D57" i="45"/>
  <c r="D49" i="45"/>
  <c r="D41" i="45"/>
  <c r="D33" i="45"/>
  <c r="D25" i="45"/>
  <c r="D17" i="45"/>
  <c r="D9" i="45"/>
  <c r="E98" i="45"/>
  <c r="E106" i="45"/>
  <c r="E114" i="45"/>
  <c r="E122" i="45"/>
  <c r="E130" i="45"/>
  <c r="E138" i="45"/>
  <c r="E121" i="45"/>
  <c r="G15" i="42"/>
  <c r="G31" i="42"/>
  <c r="G47" i="42"/>
  <c r="H12" i="42"/>
  <c r="H28" i="42"/>
  <c r="H44" i="42"/>
  <c r="E89" i="45"/>
  <c r="E81" i="45"/>
  <c r="E73" i="45"/>
  <c r="E65" i="45"/>
  <c r="E56" i="45"/>
  <c r="E48" i="45"/>
  <c r="E40" i="45"/>
  <c r="E32" i="45"/>
  <c r="E24" i="45"/>
  <c r="E16" i="45"/>
  <c r="E8" i="45"/>
  <c r="D99" i="45"/>
  <c r="D107" i="45"/>
  <c r="D115" i="45"/>
  <c r="D123" i="45"/>
  <c r="D131" i="45"/>
  <c r="D139" i="45"/>
  <c r="G16" i="42"/>
  <c r="G32" i="42"/>
  <c r="G48" i="42"/>
  <c r="H13" i="42"/>
  <c r="H29" i="42"/>
  <c r="H45" i="42"/>
  <c r="D89" i="45"/>
  <c r="D81" i="45"/>
  <c r="D73" i="45"/>
  <c r="D65" i="45"/>
  <c r="D56" i="45"/>
  <c r="D48" i="45"/>
  <c r="D40" i="45"/>
  <c r="D32" i="45"/>
  <c r="D24" i="45"/>
  <c r="D16" i="45"/>
  <c r="D8" i="45"/>
  <c r="E99" i="45"/>
  <c r="E107" i="45"/>
  <c r="E115" i="45"/>
  <c r="E123" i="45"/>
  <c r="E131" i="45"/>
  <c r="E139" i="45"/>
  <c r="G17" i="42"/>
  <c r="G33" i="42"/>
  <c r="G49" i="42"/>
  <c r="H14" i="42"/>
  <c r="H30" i="42"/>
  <c r="H46" i="42"/>
  <c r="E88" i="45"/>
  <c r="E80" i="45"/>
  <c r="E72" i="45"/>
  <c r="E64" i="45"/>
  <c r="E55" i="45"/>
  <c r="E47" i="45"/>
  <c r="E39" i="45"/>
  <c r="E31" i="45"/>
  <c r="E23" i="45"/>
  <c r="E15" i="45"/>
  <c r="E7" i="45"/>
  <c r="D100" i="45"/>
  <c r="H23" i="46" s="1"/>
  <c r="D108" i="45"/>
  <c r="D116" i="45"/>
  <c r="D124" i="45"/>
  <c r="D132" i="45"/>
  <c r="D140" i="45"/>
  <c r="G2" i="42"/>
  <c r="G18" i="42"/>
  <c r="G34" i="42"/>
  <c r="G50" i="42"/>
  <c r="H15" i="42"/>
  <c r="H31" i="42"/>
  <c r="H47" i="42"/>
  <c r="D88" i="45"/>
  <c r="D80" i="45"/>
  <c r="O37" i="46" s="1"/>
  <c r="D72" i="45"/>
  <c r="D64" i="45"/>
  <c r="D55" i="45"/>
  <c r="D47" i="45"/>
  <c r="D39" i="45"/>
  <c r="D31" i="45"/>
  <c r="D23" i="45"/>
  <c r="D15" i="45"/>
  <c r="D7" i="45"/>
  <c r="E100" i="45"/>
  <c r="E108" i="45"/>
  <c r="E116" i="45"/>
  <c r="E124" i="45"/>
  <c r="E132" i="45"/>
  <c r="E140" i="45"/>
  <c r="G3" i="42"/>
  <c r="G19" i="42"/>
  <c r="G35" i="42"/>
  <c r="G51" i="42"/>
  <c r="H16" i="42"/>
  <c r="H32" i="42"/>
  <c r="H48" i="42"/>
  <c r="E87" i="45"/>
  <c r="E79" i="45"/>
  <c r="E71" i="45"/>
  <c r="E62" i="45"/>
  <c r="E54" i="45"/>
  <c r="E46" i="45"/>
  <c r="E38" i="45"/>
  <c r="E30" i="45"/>
  <c r="E22" i="45"/>
  <c r="E14" i="45"/>
  <c r="D93" i="45"/>
  <c r="D101" i="45"/>
  <c r="D109" i="45"/>
  <c r="D117" i="45"/>
  <c r="D125" i="45"/>
  <c r="D133" i="45"/>
  <c r="D141" i="45"/>
  <c r="G5" i="42"/>
  <c r="G21" i="42"/>
  <c r="G37" i="42"/>
  <c r="H2" i="42"/>
  <c r="H18" i="42"/>
  <c r="H34" i="42"/>
  <c r="H50" i="42"/>
  <c r="E86" i="45"/>
  <c r="E78" i="45"/>
  <c r="E70" i="45"/>
  <c r="E61" i="45"/>
  <c r="E53" i="45"/>
  <c r="E45" i="45"/>
  <c r="E37" i="45"/>
  <c r="E29" i="45"/>
  <c r="E21" i="45"/>
  <c r="E13" i="45"/>
  <c r="D94" i="45"/>
  <c r="D102" i="45"/>
  <c r="D110" i="45"/>
  <c r="D118" i="45"/>
  <c r="D126" i="45"/>
  <c r="D134" i="45"/>
  <c r="D142" i="45"/>
  <c r="O53" i="46"/>
  <c r="G8" i="42"/>
  <c r="G24" i="42"/>
  <c r="G40" i="42"/>
  <c r="H5" i="42"/>
  <c r="H21" i="42"/>
  <c r="H37" i="42"/>
  <c r="D85" i="45"/>
  <c r="D77" i="45"/>
  <c r="D69" i="45"/>
  <c r="D60" i="45"/>
  <c r="D52" i="45"/>
  <c r="D44" i="45"/>
  <c r="D36" i="45"/>
  <c r="D28" i="45"/>
  <c r="D20" i="45"/>
  <c r="D12" i="45"/>
  <c r="E95" i="45"/>
  <c r="E103" i="45"/>
  <c r="E111" i="45"/>
  <c r="E119" i="45"/>
  <c r="E127" i="45"/>
  <c r="E135" i="45"/>
  <c r="H9" i="46"/>
  <c r="O23" i="46"/>
  <c r="O9" i="46"/>
  <c r="H8" i="46"/>
  <c r="I1" i="46"/>
  <c r="Q1" i="46"/>
  <c r="R5" i="46"/>
  <c r="J1" i="46"/>
  <c r="K5" i="46"/>
  <c r="D10" i="46"/>
  <c r="P1" i="46"/>
  <c r="P97" i="46" s="1"/>
  <c r="W84" i="11"/>
  <c r="K85" i="11"/>
  <c r="N85" i="11" s="1"/>
  <c r="AL84" i="11"/>
  <c r="AH84" i="11"/>
  <c r="AT84" i="11"/>
  <c r="AS84" i="11"/>
  <c r="AQ84" i="11"/>
  <c r="AP84" i="11"/>
  <c r="K98" i="11"/>
  <c r="AO84" i="11"/>
  <c r="AN84" i="11"/>
  <c r="X84" i="11"/>
  <c r="AM84" i="11"/>
  <c r="P19" i="35"/>
  <c r="S19" i="35" s="1"/>
  <c r="P28" i="35"/>
  <c r="S28" i="35" s="1"/>
  <c r="Q15" i="35"/>
  <c r="Q9" i="35"/>
  <c r="Q28" i="35"/>
  <c r="AH96" i="16" s="1"/>
  <c r="S7" i="35"/>
  <c r="K28" i="35"/>
  <c r="C9" i="35"/>
  <c r="C22" i="35"/>
  <c r="D25" i="35"/>
  <c r="D20" i="35"/>
  <c r="C28" i="35"/>
  <c r="K9" i="35"/>
  <c r="D19" i="35"/>
  <c r="D27" i="35"/>
  <c r="T27" i="35" s="1"/>
  <c r="B21" i="17"/>
  <c r="AG22" i="11"/>
  <c r="Y22" i="11"/>
  <c r="U42" i="11"/>
  <c r="Q22" i="11"/>
  <c r="K56" i="11"/>
  <c r="B38" i="17"/>
  <c r="AF22" i="11"/>
  <c r="C15" i="35"/>
  <c r="C68" i="35"/>
  <c r="C71" i="35" s="1"/>
  <c r="D14" i="35"/>
  <c r="T14" i="35" s="1"/>
  <c r="D26" i="35"/>
  <c r="T26" i="35" s="1"/>
  <c r="D7" i="35"/>
  <c r="F13" i="38"/>
  <c r="H13" i="33"/>
  <c r="T36" i="11"/>
  <c r="V22" i="11"/>
  <c r="S42" i="11"/>
  <c r="W42" i="11"/>
  <c r="U15" i="11"/>
  <c r="H104" i="16" s="1"/>
  <c r="X42" i="11"/>
  <c r="W15" i="11"/>
  <c r="J100" i="16" s="1"/>
  <c r="AO42" i="11"/>
  <c r="AG42" i="11"/>
  <c r="AB15" i="11"/>
  <c r="O104" i="16" s="1"/>
  <c r="S22" i="11"/>
  <c r="AD15" i="11"/>
  <c r="Q100" i="16" s="1"/>
  <c r="P42" i="11"/>
  <c r="S107" i="16"/>
  <c r="K30" i="8"/>
  <c r="K30" i="18"/>
  <c r="R62" i="11"/>
  <c r="AC15" i="11"/>
  <c r="P104" i="16" s="1"/>
  <c r="R22" i="11"/>
  <c r="AH22" i="11"/>
  <c r="C133" i="11"/>
  <c r="K35" i="11" s="1"/>
  <c r="AL94" i="11"/>
  <c r="C112" i="11"/>
  <c r="K11" i="11" s="1"/>
  <c r="T22" i="11"/>
  <c r="U22" i="11"/>
  <c r="S36" i="11"/>
  <c r="AN42" i="11"/>
  <c r="U62" i="11"/>
  <c r="AT79" i="11"/>
  <c r="V62" i="11"/>
  <c r="AJ99" i="11"/>
  <c r="AK99" i="11"/>
  <c r="P15" i="11"/>
  <c r="W22" i="11"/>
  <c r="AM99" i="11"/>
  <c r="B59" i="17"/>
  <c r="AI15" i="11"/>
  <c r="V104" i="16" s="1"/>
  <c r="O107" i="16"/>
  <c r="AE42" i="11"/>
  <c r="AH95" i="11"/>
  <c r="AN99" i="11"/>
  <c r="C139" i="11"/>
  <c r="K40" i="11" s="1"/>
  <c r="K32" i="8" s="1"/>
  <c r="AG15" i="11"/>
  <c r="T100" i="16" s="1"/>
  <c r="S15" i="11"/>
  <c r="F100" i="16" s="1"/>
  <c r="T15" i="11"/>
  <c r="Z22" i="11"/>
  <c r="P107" i="16"/>
  <c r="AL95" i="11"/>
  <c r="AR99" i="11"/>
  <c r="AE15" i="11"/>
  <c r="R100" i="16" s="1"/>
  <c r="AF42" i="11"/>
  <c r="AM62" i="11"/>
  <c r="L72" i="17" s="1"/>
  <c r="AM95" i="11"/>
  <c r="AT99" i="11"/>
  <c r="B43" i="9"/>
  <c r="B20" i="17"/>
  <c r="AB22" i="11"/>
  <c r="AC22" i="11"/>
  <c r="C107" i="16"/>
  <c r="B22" i="17"/>
  <c r="T107" i="16"/>
  <c r="AR42" i="11"/>
  <c r="C107" i="11"/>
  <c r="K7" i="11" s="1"/>
  <c r="K8" i="8" s="1"/>
  <c r="C125" i="11"/>
  <c r="K27" i="11" s="1"/>
  <c r="E8" i="17" s="1"/>
  <c r="B23" i="17"/>
  <c r="AD22" i="11"/>
  <c r="AE22" i="11"/>
  <c r="AS42" i="11"/>
  <c r="AH98" i="11"/>
  <c r="C128" i="11"/>
  <c r="K29" i="11" s="1"/>
  <c r="B25" i="17"/>
  <c r="Z15" i="11"/>
  <c r="M100" i="16" s="1"/>
  <c r="AQ22" i="11"/>
  <c r="AL98" i="11"/>
  <c r="C130" i="11"/>
  <c r="K33" i="11" s="1"/>
  <c r="Y15" i="11"/>
  <c r="AE36" i="11"/>
  <c r="AF36" i="11"/>
  <c r="AQ98" i="11"/>
  <c r="C131" i="11"/>
  <c r="K34" i="11" s="1"/>
  <c r="E15" i="17" s="1"/>
  <c r="B37" i="17"/>
  <c r="S12" i="33"/>
  <c r="S10" i="33"/>
  <c r="M39" i="9"/>
  <c r="S9" i="33"/>
  <c r="P8" i="9"/>
  <c r="AR15" i="11"/>
  <c r="AE100" i="16" s="1"/>
  <c r="Q8" i="9"/>
  <c r="AS15" i="11"/>
  <c r="AF104" i="16" s="1"/>
  <c r="O40" i="9"/>
  <c r="T5" i="33"/>
  <c r="Q87" i="33"/>
  <c r="Q99" i="33"/>
  <c r="J9" i="33"/>
  <c r="J11" i="33"/>
  <c r="S8" i="33"/>
  <c r="R12" i="33"/>
  <c r="R15" i="11"/>
  <c r="E104" i="16" s="1"/>
  <c r="R10" i="33"/>
  <c r="R5" i="11"/>
  <c r="G42" i="9"/>
  <c r="G12" i="9"/>
  <c r="L5" i="33"/>
  <c r="Q9" i="33"/>
  <c r="Q11" i="33"/>
  <c r="R9" i="33"/>
  <c r="J10" i="33"/>
  <c r="R11" i="33"/>
  <c r="J10" i="9"/>
  <c r="K40" i="9" s="1"/>
  <c r="AL15" i="11"/>
  <c r="Y104" i="16" s="1"/>
  <c r="P39" i="9"/>
  <c r="M40" i="9"/>
  <c r="AK15" i="11"/>
  <c r="X100" i="16" s="1"/>
  <c r="AF15" i="11"/>
  <c r="S104" i="16" s="1"/>
  <c r="K11" i="9"/>
  <c r="K16" i="9" s="1"/>
  <c r="K28" i="9" s="1"/>
  <c r="C110" i="11"/>
  <c r="K10" i="11" s="1"/>
  <c r="AM94" i="11"/>
  <c r="J33" i="17"/>
  <c r="I43" i="9"/>
  <c r="K33" i="17"/>
  <c r="I107" i="16"/>
  <c r="V42" i="11"/>
  <c r="K43" i="17"/>
  <c r="Y107" i="16"/>
  <c r="AL42" i="11"/>
  <c r="M11" i="9"/>
  <c r="AO94" i="11"/>
  <c r="L42" i="9"/>
  <c r="J44" i="9"/>
  <c r="E20" i="9"/>
  <c r="L32" i="17"/>
  <c r="G8" i="9"/>
  <c r="G38" i="9"/>
  <c r="K44" i="9"/>
  <c r="L44" i="9"/>
  <c r="O42" i="9"/>
  <c r="G18" i="9"/>
  <c r="G23" i="9" s="1"/>
  <c r="C119" i="11"/>
  <c r="K17" i="11" s="1"/>
  <c r="AI22" i="11"/>
  <c r="V15" i="11"/>
  <c r="J38" i="9"/>
  <c r="H18" i="9"/>
  <c r="H23" i="9" s="1"/>
  <c r="AJ22" i="11"/>
  <c r="I39" i="9"/>
  <c r="R11" i="9"/>
  <c r="AT94" i="11"/>
  <c r="O43" i="9"/>
  <c r="X15" i="11"/>
  <c r="K100" i="16" s="1"/>
  <c r="L8" i="9"/>
  <c r="AN15" i="11"/>
  <c r="AA100" i="16" s="1"/>
  <c r="M8" i="9"/>
  <c r="N38" i="9" s="1"/>
  <c r="AO15" i="11"/>
  <c r="AB100" i="16" s="1"/>
  <c r="K39" i="9"/>
  <c r="Q43" i="9"/>
  <c r="Q44" i="9"/>
  <c r="G14" i="17"/>
  <c r="G17" i="17" s="1"/>
  <c r="AH36" i="11"/>
  <c r="L39" i="9"/>
  <c r="N11" i="9"/>
  <c r="N16" i="9" s="1"/>
  <c r="AP94" i="11"/>
  <c r="R13" i="9"/>
  <c r="C111" i="11"/>
  <c r="K12" i="11" s="1"/>
  <c r="M44" i="9"/>
  <c r="AP22" i="11"/>
  <c r="AB36" i="11"/>
  <c r="I13" i="17"/>
  <c r="AJ98" i="11"/>
  <c r="G10" i="9"/>
  <c r="H40" i="9" s="1"/>
  <c r="G40" i="9"/>
  <c r="O11" i="9"/>
  <c r="O16" i="9" s="1"/>
  <c r="AQ94" i="11"/>
  <c r="I42" i="9"/>
  <c r="I45" i="9"/>
  <c r="J37" i="17"/>
  <c r="E20" i="2"/>
  <c r="Q15" i="11"/>
  <c r="D100" i="16" s="1"/>
  <c r="N39" i="9"/>
  <c r="P11" i="9"/>
  <c r="AR94" i="11"/>
  <c r="J42" i="9"/>
  <c r="AP15" i="11"/>
  <c r="AC100" i="16" s="1"/>
  <c r="K18" i="9"/>
  <c r="K23" i="9" s="1"/>
  <c r="AM22" i="11"/>
  <c r="AS22" i="11"/>
  <c r="AS24" i="11" s="1"/>
  <c r="O32" i="17"/>
  <c r="AH15" i="11"/>
  <c r="G85" i="17" s="1"/>
  <c r="O39" i="9"/>
  <c r="I40" i="9"/>
  <c r="Q11" i="9"/>
  <c r="AS94" i="11"/>
  <c r="K42" i="9"/>
  <c r="P44" i="9"/>
  <c r="K45" i="9"/>
  <c r="AQ15" i="11"/>
  <c r="AD100" i="16" s="1"/>
  <c r="X22" i="11"/>
  <c r="L18" i="9"/>
  <c r="L23" i="9" s="1"/>
  <c r="AN22" i="11"/>
  <c r="P32" i="17"/>
  <c r="AI36" i="11"/>
  <c r="M18" i="9"/>
  <c r="M23" i="9" s="1"/>
  <c r="AO22" i="11"/>
  <c r="I19" i="9"/>
  <c r="I23" i="9" s="1"/>
  <c r="AK22" i="11"/>
  <c r="E21" i="9"/>
  <c r="Q32" i="17"/>
  <c r="L12" i="17"/>
  <c r="AJ36" i="11"/>
  <c r="S99" i="11"/>
  <c r="S100" i="11" s="1"/>
  <c r="S62" i="11"/>
  <c r="H64" i="17"/>
  <c r="AI62" i="11"/>
  <c r="H72" i="17" s="1"/>
  <c r="H8" i="9"/>
  <c r="I38" i="9" s="1"/>
  <c r="AJ15" i="11"/>
  <c r="W100" i="16" s="1"/>
  <c r="Q39" i="9"/>
  <c r="G43" i="9"/>
  <c r="G13" i="9"/>
  <c r="M45" i="9"/>
  <c r="Q36" i="11"/>
  <c r="AG36" i="11"/>
  <c r="R32" i="17"/>
  <c r="M12" i="17"/>
  <c r="N35" i="17" s="1"/>
  <c r="N13" i="17"/>
  <c r="O36" i="17" s="1"/>
  <c r="AO98" i="11"/>
  <c r="AN36" i="11"/>
  <c r="AI99" i="11"/>
  <c r="D197" i="11"/>
  <c r="R9" i="9"/>
  <c r="C109" i="11"/>
  <c r="K8" i="11" s="1"/>
  <c r="AA22" i="11"/>
  <c r="R36" i="11"/>
  <c r="I66" i="17"/>
  <c r="AJ62" i="11"/>
  <c r="I72" i="17" s="1"/>
  <c r="O45" i="9"/>
  <c r="P18" i="9"/>
  <c r="P23" i="9" s="1"/>
  <c r="AR22" i="11"/>
  <c r="H31" i="17"/>
  <c r="P11" i="17"/>
  <c r="AQ95" i="11"/>
  <c r="J63" i="17"/>
  <c r="K64" i="17"/>
  <c r="AL99" i="11"/>
  <c r="N40" i="9"/>
  <c r="P42" i="9"/>
  <c r="P45" i="9"/>
  <c r="I31" i="17"/>
  <c r="P36" i="11"/>
  <c r="H57" i="17"/>
  <c r="C114" i="11"/>
  <c r="K14" i="11" s="1"/>
  <c r="G11" i="9"/>
  <c r="G41" i="9"/>
  <c r="AI94" i="11"/>
  <c r="Q42" i="9"/>
  <c r="K43" i="9"/>
  <c r="R18" i="9"/>
  <c r="R23" i="9" s="1"/>
  <c r="AT22" i="11"/>
  <c r="R11" i="17"/>
  <c r="AS95" i="11"/>
  <c r="Q12" i="17"/>
  <c r="R35" i="17" s="1"/>
  <c r="M39" i="17"/>
  <c r="R42" i="11"/>
  <c r="AH42" i="11"/>
  <c r="W62" i="11"/>
  <c r="AK62" i="11"/>
  <c r="J72" i="17" s="1"/>
  <c r="P40" i="9"/>
  <c r="H11" i="9"/>
  <c r="AJ94" i="11"/>
  <c r="L43" i="9"/>
  <c r="G44" i="9"/>
  <c r="G14" i="9"/>
  <c r="H44" i="9" s="1"/>
  <c r="R45" i="9"/>
  <c r="S11" i="17"/>
  <c r="C132" i="11"/>
  <c r="K30" i="11" s="1"/>
  <c r="AT95" i="11"/>
  <c r="N39" i="17"/>
  <c r="AI42" i="11"/>
  <c r="J57" i="17"/>
  <c r="X62" i="11"/>
  <c r="AN62" i="11"/>
  <c r="M72" i="17" s="1"/>
  <c r="M63" i="17"/>
  <c r="G9" i="9"/>
  <c r="H39" i="9" s="1"/>
  <c r="G39" i="9"/>
  <c r="Q40" i="9"/>
  <c r="I11" i="9"/>
  <c r="I16" i="9" s="1"/>
  <c r="AK94" i="11"/>
  <c r="P22" i="1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38" i="9"/>
  <c r="N43" i="9"/>
  <c r="I33" i="17"/>
  <c r="P95" i="11"/>
  <c r="P100" i="11" s="1"/>
  <c r="P39" i="17"/>
  <c r="AK42" i="11"/>
  <c r="Z62" i="11"/>
  <c r="O63" i="17"/>
  <c r="AP62" i="11"/>
  <c r="O72" i="17" s="1"/>
  <c r="K38" i="9"/>
  <c r="L40" i="9"/>
  <c r="M42" i="9"/>
  <c r="N44" i="9"/>
  <c r="U36" i="11"/>
  <c r="J8" i="17"/>
  <c r="AK36" i="11"/>
  <c r="AD36" i="11"/>
  <c r="S9" i="17"/>
  <c r="AT36" i="11"/>
  <c r="L33" i="17"/>
  <c r="K37" i="17"/>
  <c r="AS36" i="11"/>
  <c r="L107" i="16"/>
  <c r="Y42" i="11"/>
  <c r="AB107" i="16"/>
  <c r="N43" i="17"/>
  <c r="N57" i="17"/>
  <c r="H59" i="17"/>
  <c r="D13" i="35"/>
  <c r="T13" i="35" s="1"/>
  <c r="N42" i="9"/>
  <c r="O44" i="9"/>
  <c r="G15" i="9"/>
  <c r="H45" i="9" s="1"/>
  <c r="G45" i="9"/>
  <c r="V36" i="11"/>
  <c r="K8" i="17"/>
  <c r="AL36" i="11"/>
  <c r="M33" i="17"/>
  <c r="L37" i="17"/>
  <c r="M107" i="16"/>
  <c r="Z42" i="11"/>
  <c r="AC107" i="16"/>
  <c r="O43" i="17"/>
  <c r="AP42" i="11"/>
  <c r="I59" i="17"/>
  <c r="AC62" i="11"/>
  <c r="R63" i="17"/>
  <c r="AS62" i="11"/>
  <c r="R72" i="17" s="1"/>
  <c r="P64" i="17"/>
  <c r="AQ99" i="11"/>
  <c r="P72" i="11"/>
  <c r="Q62" i="11"/>
  <c r="AI95" i="11"/>
  <c r="J196" i="11"/>
  <c r="L8" i="17"/>
  <c r="M31" i="17" s="1"/>
  <c r="AM36" i="11"/>
  <c r="N33" i="17"/>
  <c r="H34" i="17"/>
  <c r="Q13" i="17"/>
  <c r="AR98" i="11"/>
  <c r="M37" i="17"/>
  <c r="J38" i="17"/>
  <c r="P43" i="17"/>
  <c r="L58" i="17"/>
  <c r="J59" i="17"/>
  <c r="AD62" i="11"/>
  <c r="AJ95" i="11"/>
  <c r="X36" i="11"/>
  <c r="O33" i="17"/>
  <c r="I34" i="17"/>
  <c r="R13" i="17"/>
  <c r="AS98" i="11"/>
  <c r="N37" i="17"/>
  <c r="Q43" i="17"/>
  <c r="AE107" i="16"/>
  <c r="Y36" i="11"/>
  <c r="N8" i="17"/>
  <c r="AO36" i="11"/>
  <c r="P33" i="17"/>
  <c r="S13" i="17"/>
  <c r="C129" i="11"/>
  <c r="K32" i="11" s="1"/>
  <c r="AT98" i="11"/>
  <c r="O37" i="17"/>
  <c r="H39" i="17"/>
  <c r="AF107" i="16"/>
  <c r="R43" i="17"/>
  <c r="S44" i="17"/>
  <c r="C138" i="11"/>
  <c r="K39" i="11" s="1"/>
  <c r="L59" i="17"/>
  <c r="N23" i="9"/>
  <c r="AL22" i="11"/>
  <c r="Z36" i="11"/>
  <c r="O8" i="17"/>
  <c r="AP36" i="11"/>
  <c r="H32" i="17"/>
  <c r="Q33" i="17"/>
  <c r="O58" i="17"/>
  <c r="AE62" i="11"/>
  <c r="K76" i="2"/>
  <c r="AA39" i="11"/>
  <c r="AA42" i="11" s="1"/>
  <c r="I76" i="2"/>
  <c r="AQ39" i="11"/>
  <c r="P44" i="17" s="1"/>
  <c r="Q57" i="17" s="1"/>
  <c r="K97" i="2"/>
  <c r="H97" i="2"/>
  <c r="AG46" i="11"/>
  <c r="AG62" i="11" s="1"/>
  <c r="L45" i="9"/>
  <c r="O23" i="9"/>
  <c r="AA36" i="11"/>
  <c r="P8" i="17"/>
  <c r="AQ36" i="11"/>
  <c r="I32" i="17"/>
  <c r="L34" i="17"/>
  <c r="I12" i="17"/>
  <c r="E43" i="17"/>
  <c r="P58" i="17"/>
  <c r="AB42" i="11"/>
  <c r="G63" i="17"/>
  <c r="P99" i="11"/>
  <c r="AH62" i="11"/>
  <c r="G72" i="17" s="1"/>
  <c r="K88" i="2"/>
  <c r="AA61" i="11"/>
  <c r="AA62" i="11" s="1"/>
  <c r="Q8" i="17"/>
  <c r="AR36" i="11"/>
  <c r="M11" i="17"/>
  <c r="AN95" i="11"/>
  <c r="J12" i="17"/>
  <c r="K35" i="17" s="1"/>
  <c r="R37" i="17"/>
  <c r="O38" i="17"/>
  <c r="K39" i="17"/>
  <c r="Q58" i="17"/>
  <c r="O59" i="17"/>
  <c r="AC42" i="11"/>
  <c r="L11" i="9"/>
  <c r="AN94" i="11"/>
  <c r="M43" i="9"/>
  <c r="N45" i="9"/>
  <c r="Q23" i="9"/>
  <c r="AC36" i="11"/>
  <c r="L39" i="17"/>
  <c r="D107" i="16"/>
  <c r="Q42" i="11"/>
  <c r="R58" i="17"/>
  <c r="T62" i="11"/>
  <c r="G64" i="17"/>
  <c r="AH99" i="11"/>
  <c r="P43" i="9"/>
  <c r="I44" i="9"/>
  <c r="Q45" i="9"/>
  <c r="AM15" i="11"/>
  <c r="Z104" i="16" s="1"/>
  <c r="N32" i="17"/>
  <c r="Q11" i="17"/>
  <c r="AR95" i="11"/>
  <c r="S38" i="17"/>
  <c r="O39" i="17"/>
  <c r="T42" i="11"/>
  <c r="I57" i="17"/>
  <c r="AJ42" i="11"/>
  <c r="L63" i="17"/>
  <c r="P98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L57" i="17"/>
  <c r="M59" i="17"/>
  <c r="P63" i="17"/>
  <c r="AQ62" i="11"/>
  <c r="P72" i="17" s="1"/>
  <c r="P71" i="11"/>
  <c r="AK95" i="11"/>
  <c r="AM98" i="11"/>
  <c r="AO99" i="11"/>
  <c r="AB29" i="2"/>
  <c r="I16" i="2"/>
  <c r="P35" i="17"/>
  <c r="H13" i="17"/>
  <c r="AI98" i="11"/>
  <c r="Q37" i="17"/>
  <c r="I38" i="17"/>
  <c r="R39" i="17"/>
  <c r="M57" i="17"/>
  <c r="N59" i="17"/>
  <c r="AB62" i="11"/>
  <c r="Q63" i="17"/>
  <c r="AR62" i="11"/>
  <c r="Q72" i="17" s="1"/>
  <c r="AP98" i="11"/>
  <c r="AP99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98" i="11"/>
  <c r="E107" i="16"/>
  <c r="U107" i="16"/>
  <c r="G43" i="17"/>
  <c r="O57" i="17"/>
  <c r="H58" i="17"/>
  <c r="P59" i="17"/>
  <c r="D8" i="35"/>
  <c r="K15" i="35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H43" i="17"/>
  <c r="V107" i="16"/>
  <c r="I58" i="17"/>
  <c r="Q59" i="17"/>
  <c r="AO95" i="11"/>
  <c r="C140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P62" i="11" s="1"/>
  <c r="AF61" i="11"/>
  <c r="AF62" i="11" s="1"/>
  <c r="AD69" i="2"/>
  <c r="N69" i="2"/>
  <c r="E69" i="2" s="1"/>
  <c r="J32" i="17"/>
  <c r="L36" i="17"/>
  <c r="M38" i="17"/>
  <c r="G107" i="16"/>
  <c r="I43" i="17"/>
  <c r="W107" i="16"/>
  <c r="J58" i="17"/>
  <c r="R59" i="17"/>
  <c r="AM42" i="11"/>
  <c r="AP95" i="11"/>
  <c r="AM29" i="2"/>
  <c r="I10" i="2"/>
  <c r="AB101" i="2"/>
  <c r="M13" i="17"/>
  <c r="AN98" i="11"/>
  <c r="N38" i="17"/>
  <c r="H107" i="16"/>
  <c r="X107" i="16"/>
  <c r="J43" i="17"/>
  <c r="R57" i="17"/>
  <c r="K58" i="17"/>
  <c r="S59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P38" i="17"/>
  <c r="I39" i="17"/>
  <c r="J107" i="16"/>
  <c r="L43" i="17"/>
  <c r="Z107" i="16"/>
  <c r="M58" i="17"/>
  <c r="AJ29" i="2"/>
  <c r="Q47" i="2"/>
  <c r="AG47" i="2"/>
  <c r="O34" i="17"/>
  <c r="H12" i="17"/>
  <c r="P36" i="17"/>
  <c r="I37" i="17"/>
  <c r="Q38" i="17"/>
  <c r="J39" i="17"/>
  <c r="K107" i="16"/>
  <c r="K108" i="16" s="1"/>
  <c r="M43" i="17"/>
  <c r="AA107" i="16"/>
  <c r="N58" i="17"/>
  <c r="R64" i="17"/>
  <c r="AS99" i="11"/>
  <c r="K15" i="2"/>
  <c r="V29" i="2"/>
  <c r="AN29" i="2"/>
  <c r="E34" i="2"/>
  <c r="C99" i="16"/>
  <c r="S99" i="16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P39" i="2"/>
  <c r="P47" i="2" s="1"/>
  <c r="U99" i="16"/>
  <c r="AF39" i="2"/>
  <c r="E36" i="2"/>
  <c r="D103" i="16"/>
  <c r="E37" i="2"/>
  <c r="T103" i="16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39" i="9"/>
  <c r="R40" i="9"/>
  <c r="R42" i="9"/>
  <c r="J43" i="9"/>
  <c r="R44" i="9"/>
  <c r="J45" i="9"/>
  <c r="AT15" i="11"/>
  <c r="AG104" i="16" s="1"/>
  <c r="J23" i="9"/>
  <c r="S31" i="17"/>
  <c r="K32" i="17"/>
  <c r="S33" i="17"/>
  <c r="K34" i="17"/>
  <c r="S35" i="17"/>
  <c r="S37" i="17"/>
  <c r="K38" i="17"/>
  <c r="S39" i="17"/>
  <c r="Q107" i="16"/>
  <c r="AG107" i="16"/>
  <c r="S43" i="17"/>
  <c r="K57" i="17"/>
  <c r="S58" i="17"/>
  <c r="K59" i="17"/>
  <c r="AD42" i="11"/>
  <c r="AT42" i="11"/>
  <c r="AL62" i="11"/>
  <c r="K72" i="17" s="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3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H55" i="2"/>
  <c r="H63" i="2"/>
  <c r="H83" i="2"/>
  <c r="H95" i="2"/>
  <c r="AC113" i="2"/>
  <c r="AM113" i="2"/>
  <c r="C9" i="19"/>
  <c r="K21" i="2"/>
  <c r="E26" i="2"/>
  <c r="Z28" i="2"/>
  <c r="H28" i="2" s="1"/>
  <c r="AP28" i="2"/>
  <c r="Q39" i="2"/>
  <c r="AG39" i="2"/>
  <c r="I55" i="2"/>
  <c r="L109" i="2"/>
  <c r="E10" i="19"/>
  <c r="G99" i="16"/>
  <c r="AA28" i="2"/>
  <c r="AH39" i="2"/>
  <c r="AH47" i="2" s="1"/>
  <c r="H43" i="2"/>
  <c r="H46" i="2"/>
  <c r="K55" i="2"/>
  <c r="H80" i="2"/>
  <c r="Q113" i="2"/>
  <c r="AB28" i="2"/>
  <c r="AR28" i="2"/>
  <c r="S39" i="2"/>
  <c r="S47" i="2" s="1"/>
  <c r="L105" i="2"/>
  <c r="L110" i="2"/>
  <c r="L108" i="2"/>
  <c r="L104" i="2"/>
  <c r="L117" i="2"/>
  <c r="L112" i="2"/>
  <c r="AC28" i="2"/>
  <c r="T39" i="2"/>
  <c r="AJ39" i="2"/>
  <c r="AG113" i="2"/>
  <c r="O113" i="2"/>
  <c r="E111" i="2"/>
  <c r="E110" i="2"/>
  <c r="E108" i="2"/>
  <c r="E109" i="2"/>
  <c r="I23" i="2"/>
  <c r="N28" i="2"/>
  <c r="AD28" i="2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I37" i="2"/>
  <c r="Y39" i="2"/>
  <c r="AO39" i="2"/>
  <c r="I91" i="2"/>
  <c r="F93" i="2"/>
  <c r="B2" i="32"/>
  <c r="B2" i="36"/>
  <c r="B2" i="30"/>
  <c r="I34" i="2"/>
  <c r="K37" i="2"/>
  <c r="Z39" i="2"/>
  <c r="AP39" i="2"/>
  <c r="L94" i="2"/>
  <c r="E104" i="2"/>
  <c r="K24" i="2"/>
  <c r="K34" i="2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92" i="38"/>
  <c r="Q90" i="38"/>
  <c r="Q53" i="38"/>
  <c r="Q65" i="38"/>
  <c r="Q79" i="38"/>
  <c r="Q12" i="38"/>
  <c r="Q10" i="38"/>
  <c r="Q93" i="38"/>
  <c r="Q80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41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K11" i="33" l="1"/>
  <c r="K12" i="33"/>
  <c r="K10" i="33"/>
  <c r="M104" i="16"/>
  <c r="K104" i="16"/>
  <c r="F104" i="16"/>
  <c r="M108" i="16"/>
  <c r="AH100" i="11"/>
  <c r="AE104" i="16"/>
  <c r="AI100" i="11"/>
  <c r="AQ100" i="11"/>
  <c r="AK100" i="11"/>
  <c r="AN100" i="11"/>
  <c r="AJ100" i="11"/>
  <c r="AL100" i="11"/>
  <c r="AR100" i="11"/>
  <c r="AT100" i="11"/>
  <c r="AM100" i="11"/>
  <c r="AP100" i="11"/>
  <c r="AO100" i="11"/>
  <c r="AS100" i="11"/>
  <c r="P16" i="35"/>
  <c r="T104" i="16"/>
  <c r="G100" i="16"/>
  <c r="K36" i="35"/>
  <c r="Q36" i="35" s="1"/>
  <c r="G108" i="16"/>
  <c r="F108" i="16"/>
  <c r="AA104" i="16"/>
  <c r="H82" i="46"/>
  <c r="H98" i="46"/>
  <c r="AB24" i="46"/>
  <c r="O67" i="46"/>
  <c r="Q97" i="46"/>
  <c r="J125" i="46"/>
  <c r="I98" i="46"/>
  <c r="O113" i="46"/>
  <c r="O82" i="46"/>
  <c r="O98" i="46"/>
  <c r="H22" i="46"/>
  <c r="O52" i="46"/>
  <c r="O22" i="46"/>
  <c r="H126" i="46"/>
  <c r="H112" i="46"/>
  <c r="H97" i="46"/>
  <c r="O126" i="46"/>
  <c r="AB69" i="46"/>
  <c r="AB114" i="46"/>
  <c r="AB127" i="46"/>
  <c r="O97" i="46"/>
  <c r="H113" i="46"/>
  <c r="H125" i="46"/>
  <c r="O125" i="46"/>
  <c r="O112" i="46"/>
  <c r="H83" i="46"/>
  <c r="AB84" i="46"/>
  <c r="AB99" i="46"/>
  <c r="Q83" i="46"/>
  <c r="Q98" i="46"/>
  <c r="P83" i="46"/>
  <c r="I113" i="46"/>
  <c r="P82" i="46"/>
  <c r="P68" i="46"/>
  <c r="J53" i="46"/>
  <c r="Q38" i="46"/>
  <c r="I126" i="46"/>
  <c r="I112" i="46"/>
  <c r="Q113" i="46"/>
  <c r="P53" i="46"/>
  <c r="P112" i="46"/>
  <c r="P98" i="46"/>
  <c r="P125" i="46"/>
  <c r="Q82" i="46"/>
  <c r="Q126" i="46"/>
  <c r="P52" i="46"/>
  <c r="P38" i="46"/>
  <c r="P113" i="46"/>
  <c r="J9" i="46"/>
  <c r="J82" i="46"/>
  <c r="J113" i="46"/>
  <c r="R1" i="46"/>
  <c r="R83" i="46" s="1"/>
  <c r="J68" i="46"/>
  <c r="Q22" i="46"/>
  <c r="Q53" i="46"/>
  <c r="Q68" i="46"/>
  <c r="J67" i="46"/>
  <c r="I97" i="46"/>
  <c r="I83" i="46"/>
  <c r="I82" i="46"/>
  <c r="J112" i="46"/>
  <c r="J97" i="46"/>
  <c r="P126" i="46"/>
  <c r="Q125" i="46"/>
  <c r="J98" i="46"/>
  <c r="I125" i="46"/>
  <c r="J83" i="46"/>
  <c r="Q112" i="46"/>
  <c r="J126" i="46"/>
  <c r="D24" i="46"/>
  <c r="F24" i="46"/>
  <c r="F69" i="46"/>
  <c r="D69" i="46"/>
  <c r="AB54" i="46"/>
  <c r="P67" i="46"/>
  <c r="P37" i="46"/>
  <c r="I68" i="46"/>
  <c r="I38" i="46"/>
  <c r="I53" i="46"/>
  <c r="J38" i="46"/>
  <c r="O68" i="46"/>
  <c r="AB39" i="46"/>
  <c r="J52" i="46"/>
  <c r="R53" i="46"/>
  <c r="R38" i="46"/>
  <c r="R68" i="46"/>
  <c r="H52" i="46"/>
  <c r="H67" i="46"/>
  <c r="H37" i="46"/>
  <c r="Q67" i="46"/>
  <c r="Q37" i="46"/>
  <c r="Q52" i="46"/>
  <c r="J37" i="46"/>
  <c r="R67" i="46"/>
  <c r="R52" i="46"/>
  <c r="I67" i="46"/>
  <c r="I37" i="46"/>
  <c r="I52" i="46"/>
  <c r="H68" i="46"/>
  <c r="H38" i="46"/>
  <c r="H53" i="46"/>
  <c r="I9" i="46"/>
  <c r="Q8" i="46"/>
  <c r="Q23" i="46"/>
  <c r="I8" i="46"/>
  <c r="J23" i="46"/>
  <c r="I23" i="46"/>
  <c r="P23" i="46"/>
  <c r="P22" i="46"/>
  <c r="I22" i="46"/>
  <c r="J22" i="46"/>
  <c r="P9" i="46"/>
  <c r="L5" i="46"/>
  <c r="L1" i="46" s="1"/>
  <c r="P8" i="46"/>
  <c r="R9" i="46"/>
  <c r="R8" i="46"/>
  <c r="R23" i="46"/>
  <c r="R22" i="46"/>
  <c r="Q9" i="46"/>
  <c r="J8" i="46"/>
  <c r="K1" i="46"/>
  <c r="K23" i="46" s="1"/>
  <c r="S5" i="46"/>
  <c r="M85" i="11"/>
  <c r="S8" i="35"/>
  <c r="T8" i="35" s="1"/>
  <c r="R108" i="16"/>
  <c r="AE108" i="16"/>
  <c r="Q16" i="35"/>
  <c r="AD104" i="16"/>
  <c r="E16" i="17"/>
  <c r="K35" i="35"/>
  <c r="Y24" i="11"/>
  <c r="E100" i="16"/>
  <c r="S15" i="35"/>
  <c r="S9" i="35"/>
  <c r="K16" i="35"/>
  <c r="AH103" i="16"/>
  <c r="T19" i="35"/>
  <c r="T22" i="35" s="1"/>
  <c r="T25" i="35"/>
  <c r="T7" i="35"/>
  <c r="D9" i="35"/>
  <c r="C30" i="35"/>
  <c r="C39" i="35" s="1"/>
  <c r="D15" i="35"/>
  <c r="D28" i="35"/>
  <c r="E108" i="16"/>
  <c r="C108" i="16"/>
  <c r="T24" i="11"/>
  <c r="AC24" i="11"/>
  <c r="G104" i="16"/>
  <c r="S100" i="16"/>
  <c r="K71" i="17"/>
  <c r="AF100" i="16"/>
  <c r="L104" i="16"/>
  <c r="C104" i="16"/>
  <c r="C100" i="16"/>
  <c r="L100" i="16"/>
  <c r="AB104" i="16"/>
  <c r="AC104" i="16"/>
  <c r="W104" i="16"/>
  <c r="AF108" i="16"/>
  <c r="P24" i="11"/>
  <c r="P64" i="11" s="1"/>
  <c r="P100" i="16"/>
  <c r="H100" i="16"/>
  <c r="J108" i="16"/>
  <c r="H108" i="16"/>
  <c r="R104" i="16"/>
  <c r="AF24" i="11"/>
  <c r="AF64" i="11" s="1"/>
  <c r="V24" i="11"/>
  <c r="V64" i="11" s="1"/>
  <c r="W24" i="11"/>
  <c r="W64" i="11" s="1"/>
  <c r="W65" i="11" s="1"/>
  <c r="AQ24" i="11"/>
  <c r="D104" i="16"/>
  <c r="J104" i="16"/>
  <c r="Q24" i="11"/>
  <c r="D108" i="16"/>
  <c r="H37" i="17"/>
  <c r="H71" i="17"/>
  <c r="Z100" i="16"/>
  <c r="AR24" i="11"/>
  <c r="AR64" i="11" s="1"/>
  <c r="V100" i="16"/>
  <c r="P108" i="16"/>
  <c r="L71" i="17"/>
  <c r="U24" i="11"/>
  <c r="U64" i="11" s="1"/>
  <c r="U67" i="11" s="1"/>
  <c r="S24" i="11"/>
  <c r="S64" i="11" s="1"/>
  <c r="AA108" i="16"/>
  <c r="V108" i="16"/>
  <c r="AE24" i="11"/>
  <c r="AE64" i="11" s="1"/>
  <c r="AE70" i="11" s="1"/>
  <c r="AE74" i="11" s="1"/>
  <c r="O108" i="16"/>
  <c r="E45" i="17"/>
  <c r="AB24" i="11"/>
  <c r="AB64" i="11" s="1"/>
  <c r="Q108" i="16"/>
  <c r="I104" i="16"/>
  <c r="U100" i="16"/>
  <c r="U104" i="16"/>
  <c r="O100" i="16"/>
  <c r="Q104" i="16"/>
  <c r="R71" i="17"/>
  <c r="X24" i="11"/>
  <c r="X64" i="11" s="1"/>
  <c r="I100" i="16"/>
  <c r="K42" i="11"/>
  <c r="U108" i="16"/>
  <c r="T108" i="16"/>
  <c r="S108" i="16"/>
  <c r="I71" i="17"/>
  <c r="S17" i="17"/>
  <c r="AM24" i="11"/>
  <c r="AM64" i="11" s="1"/>
  <c r="AD24" i="11"/>
  <c r="AD64" i="11" s="1"/>
  <c r="AG24" i="11"/>
  <c r="AG64" i="11" s="1"/>
  <c r="AG65" i="11" s="1"/>
  <c r="G46" i="9"/>
  <c r="AH24" i="11"/>
  <c r="G86" i="17" s="1"/>
  <c r="I108" i="16"/>
  <c r="R24" i="11"/>
  <c r="R64" i="11" s="1"/>
  <c r="Y64" i="11"/>
  <c r="Y70" i="11" s="1"/>
  <c r="Y74" i="11" s="1"/>
  <c r="Z24" i="11"/>
  <c r="Z64" i="11" s="1"/>
  <c r="L108" i="16"/>
  <c r="AJ24" i="11"/>
  <c r="AJ64" i="11" s="1"/>
  <c r="Z108" i="16"/>
  <c r="W108" i="16"/>
  <c r="O71" i="17"/>
  <c r="N34" i="9"/>
  <c r="N33" i="9"/>
  <c r="O35" i="9"/>
  <c r="O32" i="9"/>
  <c r="O33" i="9"/>
  <c r="K21" i="8"/>
  <c r="K21" i="18"/>
  <c r="N25" i="9"/>
  <c r="O86" i="17" s="1"/>
  <c r="O21" i="17" s="1"/>
  <c r="M71" i="17"/>
  <c r="AS64" i="11"/>
  <c r="AS70" i="11" s="1"/>
  <c r="AS74" i="11" s="1"/>
  <c r="AG100" i="16"/>
  <c r="K26" i="18"/>
  <c r="K26" i="8"/>
  <c r="N107" i="16"/>
  <c r="N108" i="16" s="1"/>
  <c r="K12" i="8"/>
  <c r="K12" i="18"/>
  <c r="E10" i="17"/>
  <c r="AG108" i="16"/>
  <c r="K19" i="8"/>
  <c r="K19" i="18"/>
  <c r="K27" i="8"/>
  <c r="K27" i="18"/>
  <c r="N100" i="16"/>
  <c r="C141" i="11"/>
  <c r="K35" i="9"/>
  <c r="J16" i="9"/>
  <c r="J25" i="9" s="1"/>
  <c r="K86" i="17" s="1"/>
  <c r="K76" i="17" s="1"/>
  <c r="Y100" i="16"/>
  <c r="AP24" i="11"/>
  <c r="AP64" i="11" s="1"/>
  <c r="AP65" i="11" s="1"/>
  <c r="AL24" i="11"/>
  <c r="AL64" i="11" s="1"/>
  <c r="AC108" i="16"/>
  <c r="AI24" i="11"/>
  <c r="AI64" i="11" s="1"/>
  <c r="AI70" i="11" s="1"/>
  <c r="AI74" i="11" s="1"/>
  <c r="E14" i="17"/>
  <c r="K25" i="18"/>
  <c r="K25" i="8"/>
  <c r="K8" i="18"/>
  <c r="AB108" i="16"/>
  <c r="AT24" i="11"/>
  <c r="AT64" i="11" s="1"/>
  <c r="AT65" i="11" s="1"/>
  <c r="R16" i="9"/>
  <c r="R25" i="9" s="1"/>
  <c r="S86" i="17" s="1"/>
  <c r="AO24" i="11"/>
  <c r="AO64" i="11" s="1"/>
  <c r="E8" i="9"/>
  <c r="Y108" i="16"/>
  <c r="O25" i="9"/>
  <c r="P86" i="17" s="1"/>
  <c r="P28" i="17" s="1"/>
  <c r="E12" i="9"/>
  <c r="K32" i="18"/>
  <c r="J85" i="17"/>
  <c r="I28" i="9"/>
  <c r="I30" i="9"/>
  <c r="I35" i="9"/>
  <c r="I33" i="9"/>
  <c r="I29" i="9"/>
  <c r="I32" i="9"/>
  <c r="I34" i="9"/>
  <c r="K62" i="2"/>
  <c r="U79" i="2"/>
  <c r="K39" i="2"/>
  <c r="U47" i="2"/>
  <c r="H35" i="17"/>
  <c r="H17" i="17"/>
  <c r="H40" i="17" s="1"/>
  <c r="AD102" i="2"/>
  <c r="AD114" i="2" s="1"/>
  <c r="S48" i="2"/>
  <c r="S102" i="2" s="1"/>
  <c r="S114" i="2" s="1"/>
  <c r="P17" i="17"/>
  <c r="P31" i="17"/>
  <c r="Q47" i="17"/>
  <c r="Q56" i="17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K56" i="17"/>
  <c r="K47" i="17"/>
  <c r="H41" i="9"/>
  <c r="X104" i="16"/>
  <c r="O48" i="2"/>
  <c r="O102" i="2" s="1"/>
  <c r="O114" i="2" s="1"/>
  <c r="M36" i="17"/>
  <c r="L41" i="9"/>
  <c r="H42" i="9"/>
  <c r="AK48" i="2"/>
  <c r="J36" i="17"/>
  <c r="K36" i="17"/>
  <c r="S5" i="11"/>
  <c r="E113" i="2"/>
  <c r="D129" i="2" s="1"/>
  <c r="F129" i="2" s="1"/>
  <c r="I31" i="9"/>
  <c r="I41" i="9"/>
  <c r="H39" i="2"/>
  <c r="Z47" i="2"/>
  <c r="H47" i="2" s="1"/>
  <c r="AE101" i="2"/>
  <c r="R37" i="38"/>
  <c r="R50" i="38"/>
  <c r="AB48" i="2"/>
  <c r="AB102" i="2" s="1"/>
  <c r="AB114" i="2" s="1"/>
  <c r="L85" i="17"/>
  <c r="K32" i="9"/>
  <c r="K30" i="9"/>
  <c r="K33" i="9"/>
  <c r="K29" i="9"/>
  <c r="R34" i="17"/>
  <c r="R17" i="17"/>
  <c r="K34" i="9"/>
  <c r="AR48" i="2"/>
  <c r="AR102" i="2" s="1"/>
  <c r="AR114" i="2" s="1"/>
  <c r="Q36" i="17"/>
  <c r="I36" i="17"/>
  <c r="I17" i="17"/>
  <c r="E79" i="2"/>
  <c r="AH48" i="2"/>
  <c r="E62" i="2"/>
  <c r="L56" i="17"/>
  <c r="L47" i="17"/>
  <c r="B57" i="10"/>
  <c r="AH51" i="10"/>
  <c r="AH52" i="10"/>
  <c r="AH56" i="10"/>
  <c r="AH53" i="10"/>
  <c r="AH54" i="10"/>
  <c r="G16" i="9"/>
  <c r="H85" i="17" s="1"/>
  <c r="R102" i="2"/>
  <c r="R114" i="2" s="1"/>
  <c r="J41" i="9"/>
  <c r="K16" i="2"/>
  <c r="N71" i="17"/>
  <c r="Q101" i="33"/>
  <c r="Q57" i="33"/>
  <c r="U5" i="33"/>
  <c r="T8" i="33"/>
  <c r="T1" i="33"/>
  <c r="Q17" i="17"/>
  <c r="Q31" i="17"/>
  <c r="Q86" i="33"/>
  <c r="Q91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6" i="38" s="1"/>
  <c r="E23" i="30"/>
  <c r="E14" i="30"/>
  <c r="E302" i="30"/>
  <c r="E270" i="30"/>
  <c r="E156" i="30"/>
  <c r="E83" i="30"/>
  <c r="E64" i="30"/>
  <c r="E62" i="30"/>
  <c r="E58" i="30"/>
  <c r="E158" i="30"/>
  <c r="E114" i="30"/>
  <c r="R76" i="38" s="1"/>
  <c r="E85" i="30"/>
  <c r="T77" i="38" s="1"/>
  <c r="E60" i="30"/>
  <c r="E48" i="30"/>
  <c r="J89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8" i="33" s="1"/>
  <c r="E12" i="30"/>
  <c r="E10" i="30"/>
  <c r="L53" i="33" s="1"/>
  <c r="D16" i="19"/>
  <c r="C8" i="19"/>
  <c r="C168" i="11" s="1"/>
  <c r="C25" i="19"/>
  <c r="E28" i="2"/>
  <c r="K112" i="2"/>
  <c r="Z100" i="2"/>
  <c r="K100" i="2" s="1"/>
  <c r="H85" i="2"/>
  <c r="W48" i="2"/>
  <c r="W102" i="2" s="1"/>
  <c r="W114" i="2" s="1"/>
  <c r="H16" i="2"/>
  <c r="H47" i="17"/>
  <c r="H56" i="17"/>
  <c r="Q71" i="17"/>
  <c r="AQ42" i="11"/>
  <c r="K17" i="17"/>
  <c r="K31" i="17"/>
  <c r="N47" i="17"/>
  <c r="N56" i="17"/>
  <c r="I25" i="9"/>
  <c r="J86" i="17" s="1"/>
  <c r="J50" i="17" s="1"/>
  <c r="AA24" i="11"/>
  <c r="AA64" i="11" s="1"/>
  <c r="O29" i="9"/>
  <c r="R43" i="9"/>
  <c r="Q70" i="33"/>
  <c r="K28" i="11"/>
  <c r="M47" i="17"/>
  <c r="M56" i="17"/>
  <c r="D27" i="19"/>
  <c r="C27" i="19"/>
  <c r="K26" i="19"/>
  <c r="C26" i="19" s="1"/>
  <c r="D26" i="19" s="1"/>
  <c r="K28" i="2"/>
  <c r="K90" i="38"/>
  <c r="K41" i="38"/>
  <c r="K54" i="38"/>
  <c r="K11" i="38"/>
  <c r="K9" i="38"/>
  <c r="K12" i="38"/>
  <c r="K10" i="38"/>
  <c r="U89" i="38"/>
  <c r="U8" i="38"/>
  <c r="V5" i="38"/>
  <c r="U1" i="38"/>
  <c r="P101" i="2"/>
  <c r="P102" i="2" s="1"/>
  <c r="P114" i="2" s="1"/>
  <c r="I47" i="17"/>
  <c r="I56" i="17"/>
  <c r="J17" i="17"/>
  <c r="J31" i="17"/>
  <c r="N28" i="9"/>
  <c r="E11" i="17"/>
  <c r="K22" i="8"/>
  <c r="K22" i="18"/>
  <c r="P34" i="17"/>
  <c r="O30" i="9"/>
  <c r="D9" i="19"/>
  <c r="F9" i="19" s="1"/>
  <c r="H69" i="2"/>
  <c r="Z113" i="2"/>
  <c r="H106" i="2"/>
  <c r="V48" i="2"/>
  <c r="V102" i="2" s="1"/>
  <c r="V114" i="2" s="1"/>
  <c r="Q67" i="38"/>
  <c r="AL48" i="2"/>
  <c r="Z29" i="2"/>
  <c r="H10" i="2"/>
  <c r="H36" i="17"/>
  <c r="R31" i="17"/>
  <c r="I35" i="17"/>
  <c r="E44" i="17"/>
  <c r="K31" i="18"/>
  <c r="K31" i="8"/>
  <c r="N31" i="17"/>
  <c r="N17" i="17"/>
  <c r="P47" i="17"/>
  <c r="P56" i="17"/>
  <c r="L17" i="17"/>
  <c r="L31" i="17"/>
  <c r="P41" i="9"/>
  <c r="M38" i="9"/>
  <c r="M16" i="9"/>
  <c r="M25" i="9" s="1"/>
  <c r="N86" i="17" s="1"/>
  <c r="N25" i="17" s="1"/>
  <c r="T64" i="11"/>
  <c r="Q16" i="9"/>
  <c r="Q25" i="9" s="1"/>
  <c r="R86" i="17" s="1"/>
  <c r="Q38" i="9"/>
  <c r="L89" i="38"/>
  <c r="L1" i="38"/>
  <c r="L50" i="38"/>
  <c r="L8" i="38"/>
  <c r="L37" i="38"/>
  <c r="M5" i="38"/>
  <c r="AM48" i="2"/>
  <c r="AM102" i="2" s="1"/>
  <c r="AM114" i="2" s="1"/>
  <c r="K25" i="9"/>
  <c r="L86" i="17" s="1"/>
  <c r="T40" i="38"/>
  <c r="T65" i="38"/>
  <c r="T39" i="38"/>
  <c r="T79" i="38"/>
  <c r="T10" i="38"/>
  <c r="T12" i="38"/>
  <c r="T9" i="38"/>
  <c r="T11" i="38"/>
  <c r="I20" i="2"/>
  <c r="AJ48" i="2"/>
  <c r="M34" i="17"/>
  <c r="R36" i="17"/>
  <c r="O85" i="17"/>
  <c r="Q41" i="9"/>
  <c r="Q54" i="38"/>
  <c r="K98" i="2"/>
  <c r="I62" i="2"/>
  <c r="AE48" i="2"/>
  <c r="AE102" i="2" s="1"/>
  <c r="AE114" i="2" s="1"/>
  <c r="AN48" i="2"/>
  <c r="AN102" i="2" s="1"/>
  <c r="AN114" i="2" s="1"/>
  <c r="AQ101" i="2"/>
  <c r="Q84" i="33"/>
  <c r="Q66" i="38"/>
  <c r="C11" i="19"/>
  <c r="D7" i="19"/>
  <c r="E7" i="19" s="1"/>
  <c r="P57" i="17"/>
  <c r="S34" i="17"/>
  <c r="L35" i="17"/>
  <c r="E13" i="9"/>
  <c r="K13" i="8"/>
  <c r="K13" i="18"/>
  <c r="J63" i="38"/>
  <c r="J76" i="38"/>
  <c r="J68" i="33"/>
  <c r="Q52" i="38"/>
  <c r="F109" i="2"/>
  <c r="H112" i="2"/>
  <c r="J47" i="17"/>
  <c r="J56" i="17"/>
  <c r="G47" i="17"/>
  <c r="G71" i="17"/>
  <c r="S57" i="17"/>
  <c r="M17" i="17"/>
  <c r="AD107" i="16"/>
  <c r="AD108" i="16" s="1"/>
  <c r="O28" i="9"/>
  <c r="H43" i="9"/>
  <c r="AN24" i="11"/>
  <c r="AN64" i="11" s="1"/>
  <c r="O41" i="9"/>
  <c r="O31" i="9"/>
  <c r="N41" i="9"/>
  <c r="N31" i="9"/>
  <c r="P16" i="9"/>
  <c r="P28" i="9" s="1"/>
  <c r="P38" i="9"/>
  <c r="J35" i="17"/>
  <c r="E13" i="17"/>
  <c r="K24" i="8"/>
  <c r="K24" i="18"/>
  <c r="S32" i="17"/>
  <c r="L98" i="33"/>
  <c r="M5" i="33"/>
  <c r="L1" i="33"/>
  <c r="L83" i="33"/>
  <c r="L8" i="33"/>
  <c r="L38" i="33"/>
  <c r="L68" i="33"/>
  <c r="AH55" i="10"/>
  <c r="AO29" i="2"/>
  <c r="S36" i="17"/>
  <c r="J71" i="17"/>
  <c r="Q40" i="38"/>
  <c r="Q27" i="38" s="1"/>
  <c r="J89" i="39" s="1"/>
  <c r="Q64" i="38"/>
  <c r="Q39" i="38"/>
  <c r="Q100" i="33"/>
  <c r="Q56" i="33"/>
  <c r="Q42" i="33"/>
  <c r="Q40" i="33"/>
  <c r="Q72" i="33"/>
  <c r="Q55" i="33"/>
  <c r="Q71" i="33"/>
  <c r="Q38" i="38"/>
  <c r="AK101" i="2"/>
  <c r="X108" i="16"/>
  <c r="Q34" i="17"/>
  <c r="R56" i="17"/>
  <c r="R47" i="17"/>
  <c r="J197" i="11"/>
  <c r="N36" i="17"/>
  <c r="Q39" i="33"/>
  <c r="Q77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E15" i="9"/>
  <c r="N29" i="9"/>
  <c r="L38" i="9"/>
  <c r="L16" i="9"/>
  <c r="L28" i="9" s="1"/>
  <c r="M41" i="9"/>
  <c r="E11" i="9"/>
  <c r="K11" i="8"/>
  <c r="K11" i="18"/>
  <c r="Q78" i="38"/>
  <c r="K76" i="38"/>
  <c r="L91" i="2"/>
  <c r="L86" i="2"/>
  <c r="L106" i="2"/>
  <c r="E14" i="9"/>
  <c r="K14" i="18"/>
  <c r="K14" i="8"/>
  <c r="AL79" i="2"/>
  <c r="I85" i="2"/>
  <c r="N35" i="9"/>
  <c r="O31" i="17"/>
  <c r="O17" i="17"/>
  <c r="Q35" i="17"/>
  <c r="M35" i="17"/>
  <c r="AK24" i="11"/>
  <c r="AK64" i="11" s="1"/>
  <c r="K31" i="9"/>
  <c r="K41" i="9"/>
  <c r="E301" i="30"/>
  <c r="Q64" i="11"/>
  <c r="R41" i="9"/>
  <c r="U48" i="2"/>
  <c r="K29" i="2"/>
  <c r="AJ101" i="2"/>
  <c r="E46" i="17"/>
  <c r="K33" i="8"/>
  <c r="K33" i="18"/>
  <c r="P85" i="17"/>
  <c r="O46" i="9"/>
  <c r="E9" i="9"/>
  <c r="K9" i="18"/>
  <c r="K9" i="8"/>
  <c r="Q102" i="33"/>
  <c r="Q69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O34" i="9"/>
  <c r="N30" i="9"/>
  <c r="R39" i="9"/>
  <c r="Q85" i="33"/>
  <c r="Q54" i="33"/>
  <c r="Q41" i="38"/>
  <c r="Q51" i="38"/>
  <c r="E8" i="30"/>
  <c r="F98" i="2"/>
  <c r="L78" i="2"/>
  <c r="L113" i="2"/>
  <c r="K69" i="2"/>
  <c r="AQ48" i="2"/>
  <c r="AQ102" i="2" s="1"/>
  <c r="AQ114" i="2" s="1"/>
  <c r="O47" i="17"/>
  <c r="O56" i="17"/>
  <c r="N32" i="9"/>
  <c r="H16" i="9"/>
  <c r="H38" i="9"/>
  <c r="J40" i="9"/>
  <c r="AC64" i="11"/>
  <c r="AH64" i="11" l="1"/>
  <c r="F114" i="46"/>
  <c r="D114" i="46"/>
  <c r="F99" i="46"/>
  <c r="D99" i="46"/>
  <c r="F84" i="46"/>
  <c r="D84" i="46"/>
  <c r="F127" i="46"/>
  <c r="D127" i="46"/>
  <c r="R125" i="46"/>
  <c r="R113" i="46"/>
  <c r="R97" i="46"/>
  <c r="K82" i="46"/>
  <c r="L126" i="46"/>
  <c r="L82" i="46"/>
  <c r="L112" i="46"/>
  <c r="L98" i="46"/>
  <c r="L125" i="46"/>
  <c r="L97" i="46"/>
  <c r="L83" i="46"/>
  <c r="L113" i="46"/>
  <c r="L38" i="46"/>
  <c r="L68" i="46"/>
  <c r="L53" i="46"/>
  <c r="K83" i="46"/>
  <c r="K97" i="46"/>
  <c r="K125" i="46"/>
  <c r="K38" i="46"/>
  <c r="K98" i="46"/>
  <c r="K112" i="46"/>
  <c r="K37" i="46"/>
  <c r="K126" i="46"/>
  <c r="L37" i="46"/>
  <c r="L52" i="46"/>
  <c r="L67" i="46"/>
  <c r="R126" i="46"/>
  <c r="K52" i="46"/>
  <c r="R37" i="46"/>
  <c r="R112" i="46"/>
  <c r="R98" i="46"/>
  <c r="K68" i="46"/>
  <c r="K67" i="46"/>
  <c r="R82" i="46"/>
  <c r="K53" i="46"/>
  <c r="K113" i="46"/>
  <c r="F54" i="46"/>
  <c r="D54" i="46"/>
  <c r="F39" i="46"/>
  <c r="D39" i="46"/>
  <c r="T5" i="46"/>
  <c r="L23" i="46"/>
  <c r="L8" i="46"/>
  <c r="L22" i="46"/>
  <c r="L9" i="46"/>
  <c r="M5" i="46"/>
  <c r="K9" i="46"/>
  <c r="S1" i="46"/>
  <c r="S67" i="46" s="1"/>
  <c r="K22" i="46"/>
  <c r="K8" i="46"/>
  <c r="T1" i="46"/>
  <c r="T22" i="46" s="1"/>
  <c r="U5" i="46"/>
  <c r="T15" i="35"/>
  <c r="T9" i="35"/>
  <c r="AQ64" i="11"/>
  <c r="AQ70" i="11" s="1"/>
  <c r="AQ74" i="11" s="1"/>
  <c r="Q35" i="35"/>
  <c r="P35" i="35" s="1"/>
  <c r="S35" i="35" s="1"/>
  <c r="C170" i="11"/>
  <c r="C185" i="11"/>
  <c r="C186" i="11" s="1"/>
  <c r="M34" i="35"/>
  <c r="Q34" i="35"/>
  <c r="P34" i="35" s="1"/>
  <c r="T28" i="35"/>
  <c r="S40" i="17"/>
  <c r="J30" i="9"/>
  <c r="G31" i="9"/>
  <c r="L60" i="17"/>
  <c r="G25" i="9"/>
  <c r="H86" i="17" s="1"/>
  <c r="H24" i="17" s="1"/>
  <c r="G33" i="9"/>
  <c r="K85" i="17"/>
  <c r="L83" i="17"/>
  <c r="P80" i="17"/>
  <c r="P23" i="17"/>
  <c r="J46" i="9"/>
  <c r="AE67" i="11"/>
  <c r="G30" i="9"/>
  <c r="P75" i="17"/>
  <c r="P52" i="17"/>
  <c r="AI65" i="11"/>
  <c r="AI67" i="11"/>
  <c r="P50" i="17"/>
  <c r="P76" i="17"/>
  <c r="U65" i="11"/>
  <c r="P51" i="17"/>
  <c r="U70" i="11"/>
  <c r="U74" i="11" s="1"/>
  <c r="U75" i="11" s="1"/>
  <c r="P83" i="17"/>
  <c r="G75" i="17"/>
  <c r="G26" i="17"/>
  <c r="G76" i="17"/>
  <c r="R35" i="9"/>
  <c r="R30" i="9"/>
  <c r="O51" i="17"/>
  <c r="R34" i="9"/>
  <c r="O53" i="17"/>
  <c r="G83" i="17"/>
  <c r="O22" i="17"/>
  <c r="O52" i="17"/>
  <c r="R28" i="9"/>
  <c r="O20" i="17"/>
  <c r="R46" i="9"/>
  <c r="P24" i="17"/>
  <c r="R31" i="9"/>
  <c r="P82" i="17"/>
  <c r="Q24" i="33"/>
  <c r="AM65" i="11"/>
  <c r="AM70" i="11"/>
  <c r="AM74" i="11" s="1"/>
  <c r="AM75" i="11" s="1"/>
  <c r="N60" i="17"/>
  <c r="G28" i="9"/>
  <c r="AE65" i="11"/>
  <c r="I40" i="17"/>
  <c r="P26" i="17"/>
  <c r="L75" i="17"/>
  <c r="P27" i="17"/>
  <c r="P53" i="17"/>
  <c r="P22" i="17"/>
  <c r="P20" i="17"/>
  <c r="N46" i="9"/>
  <c r="G50" i="17"/>
  <c r="P25" i="17"/>
  <c r="Z65" i="11"/>
  <c r="Z70" i="11"/>
  <c r="Z74" i="11" s="1"/>
  <c r="Z75" i="11" s="1"/>
  <c r="Z67" i="11"/>
  <c r="S85" i="17"/>
  <c r="AG67" i="11"/>
  <c r="K46" i="9"/>
  <c r="J75" i="17"/>
  <c r="O25" i="17"/>
  <c r="W70" i="11"/>
  <c r="W74" i="11" s="1"/>
  <c r="W75" i="11" s="1"/>
  <c r="O79" i="17"/>
  <c r="R60" i="17"/>
  <c r="O76" i="17"/>
  <c r="O77" i="17"/>
  <c r="Y65" i="11"/>
  <c r="G29" i="9"/>
  <c r="O75" i="17"/>
  <c r="O28" i="17"/>
  <c r="AT67" i="11"/>
  <c r="R29" i="9"/>
  <c r="O83" i="17"/>
  <c r="J20" i="17"/>
  <c r="O24" i="17"/>
  <c r="R33" i="9"/>
  <c r="Y67" i="11"/>
  <c r="O78" i="17"/>
  <c r="O40" i="17"/>
  <c r="AS67" i="11"/>
  <c r="M31" i="9"/>
  <c r="AS65" i="11"/>
  <c r="J60" i="17"/>
  <c r="O27" i="17"/>
  <c r="R32" i="9"/>
  <c r="P21" i="17"/>
  <c r="AG70" i="11"/>
  <c r="AG74" i="11" s="1"/>
  <c r="AG75" i="11" s="1"/>
  <c r="J24" i="17"/>
  <c r="O50" i="17"/>
  <c r="O60" i="17"/>
  <c r="G35" i="9"/>
  <c r="K20" i="17"/>
  <c r="K83" i="17"/>
  <c r="P31" i="9"/>
  <c r="J34" i="9"/>
  <c r="J29" i="9"/>
  <c r="J28" i="9"/>
  <c r="J32" i="9"/>
  <c r="J31" i="9"/>
  <c r="J33" i="9"/>
  <c r="J35" i="9"/>
  <c r="L25" i="9"/>
  <c r="M86" i="17" s="1"/>
  <c r="M23" i="17" s="1"/>
  <c r="L40" i="17"/>
  <c r="K26" i="17"/>
  <c r="K78" i="17"/>
  <c r="K52" i="17"/>
  <c r="K51" i="17"/>
  <c r="K21" i="17"/>
  <c r="K24" i="17"/>
  <c r="K23" i="17"/>
  <c r="K75" i="17"/>
  <c r="K77" i="17"/>
  <c r="K25" i="17"/>
  <c r="K79" i="17"/>
  <c r="K81" i="17"/>
  <c r="K28" i="17"/>
  <c r="K82" i="17"/>
  <c r="K27" i="17"/>
  <c r="K80" i="17"/>
  <c r="K22" i="17"/>
  <c r="P25" i="9"/>
  <c r="Q86" i="17" s="1"/>
  <c r="Q83" i="17" s="1"/>
  <c r="G34" i="9"/>
  <c r="AP67" i="11"/>
  <c r="J40" i="17"/>
  <c r="Q40" i="17"/>
  <c r="J25" i="17"/>
  <c r="O26" i="17"/>
  <c r="O23" i="17"/>
  <c r="O82" i="17"/>
  <c r="O80" i="17"/>
  <c r="O81" i="17"/>
  <c r="J83" i="17"/>
  <c r="Q28" i="9"/>
  <c r="AT70" i="11"/>
  <c r="AT74" i="11" s="1"/>
  <c r="AT75" i="11" s="1"/>
  <c r="K53" i="17"/>
  <c r="Q31" i="9"/>
  <c r="AP70" i="11"/>
  <c r="AP74" i="11" s="1"/>
  <c r="AP75" i="11" s="1"/>
  <c r="K50" i="17"/>
  <c r="M28" i="9"/>
  <c r="P77" i="17"/>
  <c r="P79" i="17"/>
  <c r="P78" i="17"/>
  <c r="P81" i="17"/>
  <c r="J127" i="37"/>
  <c r="K96" i="39"/>
  <c r="R24" i="38"/>
  <c r="E96" i="39"/>
  <c r="E100" i="3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8" i="38"/>
  <c r="M63" i="38"/>
  <c r="M76" i="38"/>
  <c r="M50" i="38"/>
  <c r="M89" i="38"/>
  <c r="M8" i="38"/>
  <c r="M37" i="38"/>
  <c r="N5" i="38"/>
  <c r="M1" i="38"/>
  <c r="AF70" i="11"/>
  <c r="AF74" i="11" s="1"/>
  <c r="AF65" i="11"/>
  <c r="AF67" i="11"/>
  <c r="AO48" i="2"/>
  <c r="AO102" i="2" s="1"/>
  <c r="AO114" i="2" s="1"/>
  <c r="I29" i="2"/>
  <c r="D146" i="2" s="1"/>
  <c r="F146" i="2" s="1"/>
  <c r="AH102" i="2"/>
  <c r="U80" i="38"/>
  <c r="U78" i="38"/>
  <c r="U66" i="38"/>
  <c r="U64" i="38"/>
  <c r="U92" i="38"/>
  <c r="U91" i="38"/>
  <c r="U51" i="38"/>
  <c r="U65" i="38"/>
  <c r="U39" i="38"/>
  <c r="U67" i="38"/>
  <c r="U79" i="38"/>
  <c r="U77" i="38"/>
  <c r="U12" i="38"/>
  <c r="U10" i="38"/>
  <c r="U93" i="38"/>
  <c r="U52" i="38"/>
  <c r="U90" i="38"/>
  <c r="U53" i="38"/>
  <c r="U11" i="38"/>
  <c r="U9" i="38"/>
  <c r="U38" i="38"/>
  <c r="U54" i="38"/>
  <c r="U40" i="38"/>
  <c r="U41" i="38"/>
  <c r="AA65" i="11"/>
  <c r="AA67" i="11"/>
  <c r="AA70" i="11"/>
  <c r="AA74" i="11" s="1"/>
  <c r="V50" i="38"/>
  <c r="V63" i="38"/>
  <c r="W5" i="38"/>
  <c r="V76" i="38"/>
  <c r="V89" i="38"/>
  <c r="V8" i="38"/>
  <c r="V37" i="38"/>
  <c r="V1" i="38"/>
  <c r="Q25" i="38"/>
  <c r="J87" i="39" s="1"/>
  <c r="E126" i="37"/>
  <c r="S23" i="17"/>
  <c r="D97" i="39"/>
  <c r="Q67" i="11"/>
  <c r="Q70" i="11"/>
  <c r="Q74" i="11" s="1"/>
  <c r="Q65" i="11"/>
  <c r="Q25" i="33"/>
  <c r="Q26" i="33"/>
  <c r="S85" i="33"/>
  <c r="S71" i="33"/>
  <c r="S70" i="33"/>
  <c r="S66" i="38"/>
  <c r="S41" i="38"/>
  <c r="S38" i="38"/>
  <c r="S53" i="38"/>
  <c r="S92" i="38"/>
  <c r="S39" i="38"/>
  <c r="S41" i="33"/>
  <c r="S64" i="38"/>
  <c r="S40" i="38"/>
  <c r="S54" i="38"/>
  <c r="S51" i="38"/>
  <c r="S65" i="38"/>
  <c r="S39" i="33"/>
  <c r="S57" i="33"/>
  <c r="S69" i="33"/>
  <c r="S77" i="38"/>
  <c r="S91" i="38"/>
  <c r="S54" i="33"/>
  <c r="S93" i="38"/>
  <c r="S79" i="38"/>
  <c r="S90" i="38"/>
  <c r="S67" i="38"/>
  <c r="S56" i="33"/>
  <c r="S40" i="33"/>
  <c r="S102" i="33"/>
  <c r="S42" i="33"/>
  <c r="S100" i="33"/>
  <c r="S72" i="33"/>
  <c r="S99" i="33"/>
  <c r="S86" i="33"/>
  <c r="S87" i="33"/>
  <c r="S84" i="33"/>
  <c r="S55" i="33"/>
  <c r="S101" i="33"/>
  <c r="S78" i="38"/>
  <c r="S52" i="38"/>
  <c r="S80" i="38"/>
  <c r="K50" i="38"/>
  <c r="K68" i="33"/>
  <c r="K38" i="33"/>
  <c r="K37" i="38"/>
  <c r="K89" i="38"/>
  <c r="K63" i="38"/>
  <c r="K53" i="33"/>
  <c r="K83" i="33"/>
  <c r="K98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50" i="38"/>
  <c r="U37" i="38"/>
  <c r="J98" i="33"/>
  <c r="J83" i="33"/>
  <c r="J37" i="38"/>
  <c r="J50" i="38"/>
  <c r="J38" i="33"/>
  <c r="J53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S37" i="38"/>
  <c r="S53" i="33"/>
  <c r="S89" i="38"/>
  <c r="S38" i="33"/>
  <c r="S63" i="38"/>
  <c r="S98" i="33"/>
  <c r="S68" i="33"/>
  <c r="S83" i="33"/>
  <c r="S50" i="38"/>
  <c r="S76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9" i="38"/>
  <c r="Q37" i="38"/>
  <c r="Q50" i="38"/>
  <c r="Q63" i="38"/>
  <c r="Q76" i="38"/>
  <c r="Q98" i="33"/>
  <c r="Q83" i="33"/>
  <c r="Q68" i="33"/>
  <c r="Q38" i="33"/>
  <c r="Q53" i="33"/>
  <c r="K39" i="33"/>
  <c r="K41" i="33"/>
  <c r="K56" i="33"/>
  <c r="K72" i="33"/>
  <c r="K87" i="33"/>
  <c r="K54" i="33"/>
  <c r="K55" i="33"/>
  <c r="K102" i="33"/>
  <c r="K42" i="33"/>
  <c r="K40" i="33"/>
  <c r="K70" i="33"/>
  <c r="K99" i="33"/>
  <c r="K86" i="33"/>
  <c r="K84" i="33"/>
  <c r="K69" i="33"/>
  <c r="K57" i="33"/>
  <c r="K101" i="33"/>
  <c r="K85" i="33"/>
  <c r="K100" i="33"/>
  <c r="K71" i="33"/>
  <c r="R71" i="33"/>
  <c r="R55" i="33"/>
  <c r="R41" i="33"/>
  <c r="R54" i="38"/>
  <c r="R77" i="38"/>
  <c r="R53" i="38"/>
  <c r="R38" i="38"/>
  <c r="R79" i="38"/>
  <c r="R86" i="33"/>
  <c r="R65" i="38"/>
  <c r="R54" i="33"/>
  <c r="R100" i="33"/>
  <c r="R40" i="33"/>
  <c r="R39" i="38"/>
  <c r="R66" i="38"/>
  <c r="R72" i="33"/>
  <c r="R42" i="33"/>
  <c r="R56" i="33"/>
  <c r="R57" i="33"/>
  <c r="R93" i="38"/>
  <c r="R80" i="38"/>
  <c r="R41" i="38"/>
  <c r="R78" i="38"/>
  <c r="R70" i="33"/>
  <c r="R101" i="33"/>
  <c r="R92" i="38"/>
  <c r="R52" i="38"/>
  <c r="R99" i="33"/>
  <c r="R64" i="38"/>
  <c r="R87" i="33"/>
  <c r="R69" i="33"/>
  <c r="R90" i="38"/>
  <c r="R67" i="38"/>
  <c r="R91" i="38"/>
  <c r="R85" i="33"/>
  <c r="R51" i="38"/>
  <c r="R102" i="33"/>
  <c r="R40" i="38"/>
  <c r="R39" i="33"/>
  <c r="R84" i="33"/>
  <c r="U68" i="33"/>
  <c r="U98" i="33"/>
  <c r="U1" i="33"/>
  <c r="V5" i="33"/>
  <c r="U83" i="33"/>
  <c r="U8" i="33"/>
  <c r="U38" i="33"/>
  <c r="U53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4" i="38"/>
  <c r="H60" i="17"/>
  <c r="T98" i="33"/>
  <c r="R89" i="38"/>
  <c r="S60" i="17"/>
  <c r="N101" i="2"/>
  <c r="R53" i="33"/>
  <c r="H31" i="9"/>
  <c r="Q60" i="17"/>
  <c r="J101" i="39"/>
  <c r="AJ102" i="2"/>
  <c r="AJ114" i="2" s="1"/>
  <c r="AL67" i="11" s="1"/>
  <c r="T51" i="38"/>
  <c r="U63" i="38"/>
  <c r="K39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81" i="38"/>
  <c r="AD94" i="38"/>
  <c r="AD68" i="38"/>
  <c r="C108" i="11" s="1"/>
  <c r="AD55" i="38"/>
  <c r="AD42" i="38"/>
  <c r="D7" i="31"/>
  <c r="D9" i="31"/>
  <c r="C9" i="31"/>
  <c r="D8" i="31"/>
  <c r="C8" i="31"/>
  <c r="C7" i="31"/>
  <c r="AD88" i="33"/>
  <c r="AD58" i="33"/>
  <c r="AD43" i="33"/>
  <c r="AD73" i="33"/>
  <c r="AD103" i="33"/>
  <c r="AK102" i="2"/>
  <c r="AK114" i="2" s="1"/>
  <c r="AM67" i="11" s="1"/>
  <c r="D159" i="2"/>
  <c r="T66" i="38"/>
  <c r="L63" i="38"/>
  <c r="L20" i="17"/>
  <c r="K92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41" i="38"/>
  <c r="T52" i="38"/>
  <c r="L90" i="38"/>
  <c r="L79" i="38"/>
  <c r="L64" i="38"/>
  <c r="L65" i="38"/>
  <c r="L78" i="38"/>
  <c r="L77" i="38"/>
  <c r="L54" i="38"/>
  <c r="L53" i="38"/>
  <c r="L38" i="38"/>
  <c r="L52" i="38"/>
  <c r="L41" i="38"/>
  <c r="L67" i="38"/>
  <c r="L11" i="38"/>
  <c r="L9" i="38"/>
  <c r="L91" i="38"/>
  <c r="L51" i="38"/>
  <c r="L93" i="38"/>
  <c r="L92" i="38"/>
  <c r="L80" i="38"/>
  <c r="L39" i="38"/>
  <c r="L12" i="38"/>
  <c r="L40" i="38"/>
  <c r="L66" i="38"/>
  <c r="L10" i="38"/>
  <c r="E47" i="17"/>
  <c r="K38" i="38"/>
  <c r="K113" i="2"/>
  <c r="AL65" i="11"/>
  <c r="AL70" i="11"/>
  <c r="AL74" i="11" s="1"/>
  <c r="AJ65" i="11"/>
  <c r="AJ70" i="11"/>
  <c r="AJ74" i="11" s="1"/>
  <c r="T53" i="38"/>
  <c r="T27" i="38" s="1"/>
  <c r="M89" i="39" s="1"/>
  <c r="K66" i="38"/>
  <c r="K53" i="38"/>
  <c r="AI101" i="2"/>
  <c r="D165" i="2"/>
  <c r="E122" i="37"/>
  <c r="L23" i="33"/>
  <c r="E113" i="48" s="1"/>
  <c r="K62" i="8"/>
  <c r="T38" i="38"/>
  <c r="T80" i="38"/>
  <c r="L76" i="38"/>
  <c r="R85" i="17"/>
  <c r="Q46" i="9"/>
  <c r="Q29" i="9"/>
  <c r="Q33" i="9"/>
  <c r="Q34" i="9"/>
  <c r="Q32" i="9"/>
  <c r="Q35" i="9"/>
  <c r="Q30" i="9"/>
  <c r="P60" i="17"/>
  <c r="H29" i="2"/>
  <c r="Z48" i="2"/>
  <c r="K40" i="38"/>
  <c r="K64" i="38"/>
  <c r="AB70" i="11"/>
  <c r="AB74" i="11" s="1"/>
  <c r="AB65" i="11"/>
  <c r="D25" i="19"/>
  <c r="Y75" i="11"/>
  <c r="AR70" i="11"/>
  <c r="AR74" i="11" s="1"/>
  <c r="AR65" i="11"/>
  <c r="AR67" i="11"/>
  <c r="T91" i="38"/>
  <c r="R65" i="11"/>
  <c r="R67" i="11"/>
  <c r="R70" i="11"/>
  <c r="R74" i="11" s="1"/>
  <c r="N40" i="17"/>
  <c r="K80" i="38"/>
  <c r="K79" i="38"/>
  <c r="AH65" i="11"/>
  <c r="AH67" i="11"/>
  <c r="AH70" i="11"/>
  <c r="AH74" i="11" s="1"/>
  <c r="K40" i="17"/>
  <c r="D8" i="19"/>
  <c r="F8" i="19" s="1"/>
  <c r="T69" i="33"/>
  <c r="T57" i="33"/>
  <c r="T55" i="33"/>
  <c r="T84" i="33"/>
  <c r="T54" i="33"/>
  <c r="T12" i="33"/>
  <c r="T56" i="33"/>
  <c r="T10" i="33"/>
  <c r="T40" i="33"/>
  <c r="T42" i="33"/>
  <c r="T87" i="33"/>
  <c r="T72" i="33"/>
  <c r="T99" i="33"/>
  <c r="T86" i="33"/>
  <c r="T100" i="33"/>
  <c r="T71" i="33"/>
  <c r="T101" i="33"/>
  <c r="T41" i="33"/>
  <c r="T102" i="33"/>
  <c r="T39" i="33"/>
  <c r="T11" i="33"/>
  <c r="T9" i="33"/>
  <c r="T70" i="33"/>
  <c r="T85" i="33"/>
  <c r="AE75" i="11"/>
  <c r="N48" i="2"/>
  <c r="E29" i="2"/>
  <c r="D122" i="2" s="1"/>
  <c r="T64" i="38"/>
  <c r="T67" i="38"/>
  <c r="T67" i="11"/>
  <c r="T70" i="11"/>
  <c r="T74" i="11" s="1"/>
  <c r="T65" i="11"/>
  <c r="AL102" i="2"/>
  <c r="I48" i="2"/>
  <c r="D148" i="2" s="1"/>
  <c r="F148" i="2" s="1"/>
  <c r="I60" i="17"/>
  <c r="K78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4" i="38"/>
  <c r="J41" i="38"/>
  <c r="J78" i="38"/>
  <c r="J52" i="38"/>
  <c r="J69" i="33"/>
  <c r="J54" i="33"/>
  <c r="J99" i="33"/>
  <c r="J56" i="33"/>
  <c r="J87" i="33"/>
  <c r="J102" i="33"/>
  <c r="J100" i="33"/>
  <c r="J86" i="33"/>
  <c r="J79" i="38"/>
  <c r="J80" i="38"/>
  <c r="J53" i="38"/>
  <c r="J101" i="33"/>
  <c r="J71" i="33"/>
  <c r="J42" i="33"/>
  <c r="J90" i="38"/>
  <c r="J67" i="38"/>
  <c r="J91" i="38"/>
  <c r="J39" i="38"/>
  <c r="J70" i="33"/>
  <c r="J39" i="33"/>
  <c r="J41" i="33"/>
  <c r="J85" i="33"/>
  <c r="J40" i="38"/>
  <c r="J93" i="38"/>
  <c r="J51" i="38"/>
  <c r="J38" i="38"/>
  <c r="J55" i="33"/>
  <c r="J57" i="33"/>
  <c r="J92" i="38"/>
  <c r="J66" i="38"/>
  <c r="J84" i="33"/>
  <c r="J72" i="33"/>
  <c r="J40" i="33"/>
  <c r="J54" i="38"/>
  <c r="J77" i="38"/>
  <c r="J65" i="38"/>
  <c r="T38" i="33"/>
  <c r="R83" i="33"/>
  <c r="K47" i="2"/>
  <c r="T78" i="38"/>
  <c r="T92" i="38"/>
  <c r="N85" i="17"/>
  <c r="M46" i="9"/>
  <c r="M29" i="9"/>
  <c r="M32" i="9"/>
  <c r="M34" i="9"/>
  <c r="M35" i="9"/>
  <c r="M33" i="9"/>
  <c r="M30" i="9"/>
  <c r="K65" i="38"/>
  <c r="H25" i="9"/>
  <c r="I86" i="17" s="1"/>
  <c r="R75" i="17"/>
  <c r="R98" i="33"/>
  <c r="G32" i="9"/>
  <c r="AA102" i="2"/>
  <c r="AA114" i="2" s="1"/>
  <c r="J123" i="37"/>
  <c r="Q27" i="33"/>
  <c r="AC65" i="11"/>
  <c r="AC67" i="11"/>
  <c r="AC70" i="11"/>
  <c r="AC74" i="11" s="1"/>
  <c r="R50" i="17"/>
  <c r="Q26" i="38"/>
  <c r="J88" i="39" s="1"/>
  <c r="P70" i="11"/>
  <c r="P74" i="11" s="1"/>
  <c r="P65" i="11"/>
  <c r="U102" i="2"/>
  <c r="L100" i="33"/>
  <c r="L85" i="33"/>
  <c r="L72" i="33"/>
  <c r="L86" i="33"/>
  <c r="L71" i="33"/>
  <c r="L101" i="33"/>
  <c r="L55" i="33"/>
  <c r="L102" i="33"/>
  <c r="L70" i="33"/>
  <c r="L11" i="33"/>
  <c r="L9" i="33"/>
  <c r="L39" i="33"/>
  <c r="L54" i="33"/>
  <c r="L57" i="33"/>
  <c r="L41" i="33"/>
  <c r="L84" i="33"/>
  <c r="L69" i="33"/>
  <c r="L87" i="33"/>
  <c r="L99" i="33"/>
  <c r="L56" i="33"/>
  <c r="L12" i="33"/>
  <c r="L42" i="33"/>
  <c r="L40" i="33"/>
  <c r="L10" i="33"/>
  <c r="H28" i="9"/>
  <c r="AL101" i="2"/>
  <c r="I101" i="2" s="1"/>
  <c r="D149" i="2" s="1"/>
  <c r="F149" i="2" s="1"/>
  <c r="I79" i="2"/>
  <c r="L79" i="2"/>
  <c r="T93" i="38"/>
  <c r="T90" i="38"/>
  <c r="K34" i="8"/>
  <c r="K52" i="38"/>
  <c r="K67" i="38"/>
  <c r="R68" i="33"/>
  <c r="Z101" i="2"/>
  <c r="H79" i="2"/>
  <c r="U101" i="2"/>
  <c r="K79" i="2"/>
  <c r="I46" i="9"/>
  <c r="R76" i="17"/>
  <c r="H75" i="17"/>
  <c r="H53" i="17"/>
  <c r="H23" i="17"/>
  <c r="H22" i="17"/>
  <c r="H79" i="17"/>
  <c r="AK70" i="11"/>
  <c r="AK74" i="11" s="1"/>
  <c r="AK65" i="11"/>
  <c r="K60" i="8"/>
  <c r="M98" i="33"/>
  <c r="M83" i="33"/>
  <c r="M53" i="33"/>
  <c r="M1" i="33"/>
  <c r="M68" i="33"/>
  <c r="M8" i="33"/>
  <c r="N5" i="33"/>
  <c r="M38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51" i="38"/>
  <c r="K77" i="38"/>
  <c r="T76" i="38"/>
  <c r="T89" i="38"/>
  <c r="T63" i="38"/>
  <c r="T50" i="38"/>
  <c r="T37" i="38"/>
  <c r="T83" i="33"/>
  <c r="N83" i="17"/>
  <c r="R63" i="38"/>
  <c r="L24" i="17"/>
  <c r="K91" i="38"/>
  <c r="K93" i="38"/>
  <c r="M60" i="17"/>
  <c r="T53" i="33"/>
  <c r="L50" i="17"/>
  <c r="R40" i="17"/>
  <c r="R38" i="33"/>
  <c r="K9" i="11" l="1"/>
  <c r="P10" i="35" s="1"/>
  <c r="C115" i="11"/>
  <c r="T26" i="33"/>
  <c r="M115" i="37"/>
  <c r="M116" i="48"/>
  <c r="J115" i="37"/>
  <c r="J116" i="48"/>
  <c r="J114" i="37"/>
  <c r="J115" i="48"/>
  <c r="J113" i="37"/>
  <c r="J114" i="48"/>
  <c r="H51" i="17"/>
  <c r="H77" i="17"/>
  <c r="H28" i="17"/>
  <c r="T30" i="35"/>
  <c r="H80" i="17"/>
  <c r="H82" i="17"/>
  <c r="AQ65" i="11"/>
  <c r="AQ67" i="11"/>
  <c r="S83" i="46"/>
  <c r="S68" i="46"/>
  <c r="S38" i="46"/>
  <c r="S125" i="46"/>
  <c r="T97" i="46"/>
  <c r="T82" i="46"/>
  <c r="T113" i="46"/>
  <c r="T126" i="46"/>
  <c r="T112" i="46"/>
  <c r="T98" i="46"/>
  <c r="T125" i="46"/>
  <c r="T83" i="46"/>
  <c r="T52" i="46"/>
  <c r="T37" i="46"/>
  <c r="T68" i="46"/>
  <c r="T38" i="46"/>
  <c r="T67" i="46"/>
  <c r="T53" i="46"/>
  <c r="S98" i="46"/>
  <c r="S22" i="46"/>
  <c r="S52" i="46"/>
  <c r="S37" i="46"/>
  <c r="S112" i="46"/>
  <c r="S126" i="46"/>
  <c r="S113" i="46"/>
  <c r="S82" i="46"/>
  <c r="S97" i="46"/>
  <c r="S53" i="46"/>
  <c r="S23" i="46"/>
  <c r="S8" i="46"/>
  <c r="S9" i="46"/>
  <c r="T8" i="46"/>
  <c r="N5" i="46"/>
  <c r="T23" i="46"/>
  <c r="M1" i="46"/>
  <c r="M8" i="46" s="1"/>
  <c r="T9" i="46"/>
  <c r="U1" i="46"/>
  <c r="U23" i="46" s="1"/>
  <c r="V5" i="46"/>
  <c r="H21" i="17"/>
  <c r="H83" i="17"/>
  <c r="J97" i="11"/>
  <c r="K97" i="11"/>
  <c r="H50" i="17"/>
  <c r="Q10" i="35"/>
  <c r="K10" i="35"/>
  <c r="H52" i="17"/>
  <c r="H78" i="17"/>
  <c r="H76" i="17"/>
  <c r="H27" i="17"/>
  <c r="H81" i="17"/>
  <c r="H26" i="17"/>
  <c r="H20" i="17"/>
  <c r="H25" i="17"/>
  <c r="M25" i="17"/>
  <c r="M77" i="17"/>
  <c r="M79" i="17"/>
  <c r="M76" i="17"/>
  <c r="M20" i="17"/>
  <c r="Q82" i="17"/>
  <c r="M26" i="17"/>
  <c r="M27" i="17"/>
  <c r="M80" i="17"/>
  <c r="L25" i="33"/>
  <c r="K10" i="18"/>
  <c r="K10" i="8"/>
  <c r="E10" i="9"/>
  <c r="K15" i="11"/>
  <c r="AD28" i="33"/>
  <c r="L24" i="33"/>
  <c r="T24" i="33"/>
  <c r="AD29" i="38"/>
  <c r="H42" i="38"/>
  <c r="F42" i="38"/>
  <c r="H55" i="38"/>
  <c r="F55" i="38"/>
  <c r="H68" i="38"/>
  <c r="F68" i="38"/>
  <c r="T26" i="38"/>
  <c r="M88" i="39" s="1"/>
  <c r="H81" i="38"/>
  <c r="F81" i="38"/>
  <c r="K25" i="33"/>
  <c r="C10" i="31"/>
  <c r="C13" i="31" s="1"/>
  <c r="M21" i="17"/>
  <c r="M51" i="17"/>
  <c r="M24" i="17"/>
  <c r="M83" i="17"/>
  <c r="M75" i="17"/>
  <c r="M53" i="17"/>
  <c r="M82" i="17"/>
  <c r="M81" i="17"/>
  <c r="M22" i="17"/>
  <c r="Q25" i="17"/>
  <c r="Q24" i="17"/>
  <c r="Q26" i="17"/>
  <c r="Q20" i="17"/>
  <c r="Q78" i="17"/>
  <c r="Q22" i="17"/>
  <c r="Q21" i="17"/>
  <c r="Q28" i="17"/>
  <c r="Q75" i="17"/>
  <c r="Q51" i="17"/>
  <c r="M28" i="17"/>
  <c r="Q50" i="17"/>
  <c r="Q77" i="17"/>
  <c r="Q52" i="17"/>
  <c r="Q79" i="17"/>
  <c r="M50" i="17"/>
  <c r="M52" i="17"/>
  <c r="Q81" i="17"/>
  <c r="Q23" i="17"/>
  <c r="Q53" i="17"/>
  <c r="Q76" i="17"/>
  <c r="Q80" i="17"/>
  <c r="Q27" i="17"/>
  <c r="M78" i="17"/>
  <c r="L26" i="38"/>
  <c r="E88" i="39" s="1"/>
  <c r="U27" i="38"/>
  <c r="N89" i="39" s="1"/>
  <c r="R27" i="38"/>
  <c r="K89" i="39" s="1"/>
  <c r="U26" i="38"/>
  <c r="N88" i="39" s="1"/>
  <c r="R25" i="38"/>
  <c r="K87" i="39" s="1"/>
  <c r="U25" i="38"/>
  <c r="N87" i="39" s="1"/>
  <c r="C127" i="37"/>
  <c r="K26" i="38"/>
  <c r="D88" i="39" s="1"/>
  <c r="V98" i="33"/>
  <c r="V38" i="33"/>
  <c r="V83" i="33"/>
  <c r="V8" i="33"/>
  <c r="V68" i="33"/>
  <c r="W5" i="33"/>
  <c r="V53" i="33"/>
  <c r="V1" i="33"/>
  <c r="D127" i="37"/>
  <c r="J126" i="37"/>
  <c r="C96" i="39"/>
  <c r="J24" i="38"/>
  <c r="L97" i="39"/>
  <c r="S28" i="38"/>
  <c r="J93" i="39"/>
  <c r="M127" i="37"/>
  <c r="Z102" i="2"/>
  <c r="H48" i="2"/>
  <c r="F48" i="2"/>
  <c r="D136" i="2" s="1"/>
  <c r="F136" i="2" s="1"/>
  <c r="H103" i="33"/>
  <c r="F103" i="33"/>
  <c r="U101" i="33"/>
  <c r="U99" i="33"/>
  <c r="U72" i="33"/>
  <c r="U70" i="33"/>
  <c r="U57" i="33"/>
  <c r="U102" i="33"/>
  <c r="U71" i="33"/>
  <c r="U84" i="33"/>
  <c r="U54" i="33"/>
  <c r="U9" i="33"/>
  <c r="U69" i="33"/>
  <c r="U12" i="33"/>
  <c r="U10" i="33"/>
  <c r="U56" i="33"/>
  <c r="U42" i="33"/>
  <c r="U40" i="33"/>
  <c r="U11" i="33"/>
  <c r="U87" i="33"/>
  <c r="U86" i="33"/>
  <c r="U100" i="33"/>
  <c r="U55" i="33"/>
  <c r="U85" i="33"/>
  <c r="U41" i="33"/>
  <c r="U39" i="33"/>
  <c r="J122" i="37"/>
  <c r="Q23" i="33"/>
  <c r="J113" i="48" s="1"/>
  <c r="E123" i="37"/>
  <c r="L27" i="33"/>
  <c r="W89" i="38"/>
  <c r="W50" i="38"/>
  <c r="W63" i="38"/>
  <c r="X5" i="38"/>
  <c r="W37" i="38"/>
  <c r="W76" i="38"/>
  <c r="W8" i="38"/>
  <c r="W1" i="38"/>
  <c r="E8" i="19"/>
  <c r="F43" i="33"/>
  <c r="H43" i="33"/>
  <c r="N96" i="39"/>
  <c r="U24" i="38"/>
  <c r="V75" i="11"/>
  <c r="AC75" i="11"/>
  <c r="J25" i="38"/>
  <c r="H58" i="33"/>
  <c r="F58" i="33"/>
  <c r="N100" i="39"/>
  <c r="L127" i="37"/>
  <c r="O100" i="39"/>
  <c r="L24" i="38"/>
  <c r="J27" i="38"/>
  <c r="AL114" i="2"/>
  <c r="I102" i="2"/>
  <c r="D150" i="2" s="1"/>
  <c r="F150" i="2" s="1"/>
  <c r="H88" i="33"/>
  <c r="F88" i="33"/>
  <c r="K126" i="37"/>
  <c r="R24" i="33"/>
  <c r="L100" i="39"/>
  <c r="S24" i="33"/>
  <c r="L114" i="48" s="1"/>
  <c r="AH75" i="11"/>
  <c r="E112" i="37"/>
  <c r="E118" i="37" s="1"/>
  <c r="AL75" i="11"/>
  <c r="M97" i="39"/>
  <c r="T28" i="38"/>
  <c r="AO75" i="11"/>
  <c r="K97" i="39"/>
  <c r="R28" i="38"/>
  <c r="S75" i="11"/>
  <c r="D126" i="37"/>
  <c r="AF75" i="11"/>
  <c r="M122" i="37"/>
  <c r="T23" i="33"/>
  <c r="M113" i="48" s="1"/>
  <c r="J26" i="33"/>
  <c r="C116" i="48" s="1"/>
  <c r="T75" i="11"/>
  <c r="E101" i="2"/>
  <c r="D125" i="2" s="1"/>
  <c r="F125" i="2" s="1"/>
  <c r="D123" i="37"/>
  <c r="K27" i="33"/>
  <c r="J100" i="39"/>
  <c r="M79" i="38"/>
  <c r="M77" i="38"/>
  <c r="M91" i="38"/>
  <c r="M93" i="38"/>
  <c r="M67" i="38"/>
  <c r="M65" i="38"/>
  <c r="M52" i="38"/>
  <c r="M54" i="38"/>
  <c r="M78" i="38"/>
  <c r="M64" i="38"/>
  <c r="M80" i="38"/>
  <c r="M41" i="38"/>
  <c r="M38" i="38"/>
  <c r="M90" i="38"/>
  <c r="M40" i="38"/>
  <c r="M11" i="38"/>
  <c r="M9" i="38"/>
  <c r="M51" i="38"/>
  <c r="M66" i="38"/>
  <c r="M10" i="38"/>
  <c r="M92" i="38"/>
  <c r="M39" i="38"/>
  <c r="M12" i="38"/>
  <c r="M53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4" i="33"/>
  <c r="C114" i="48" s="1"/>
  <c r="AR75" i="11"/>
  <c r="D11" i="19"/>
  <c r="U5" i="11"/>
  <c r="K101" i="39"/>
  <c r="J96" i="39"/>
  <c r="Q24" i="38"/>
  <c r="L123" i="37"/>
  <c r="S27" i="33"/>
  <c r="L101" i="39"/>
  <c r="N89" i="38"/>
  <c r="N50" i="38"/>
  <c r="N63" i="38"/>
  <c r="N37" i="38"/>
  <c r="O5" i="38"/>
  <c r="N1" i="38"/>
  <c r="N76" i="38"/>
  <c r="N8" i="38"/>
  <c r="X75" i="11"/>
  <c r="M123" i="37"/>
  <c r="T27" i="33"/>
  <c r="AJ75" i="11"/>
  <c r="K127" i="37"/>
  <c r="R26" i="33"/>
  <c r="D96" i="39"/>
  <c r="K24" i="38"/>
  <c r="S27" i="38"/>
  <c r="F96" i="39"/>
  <c r="M24" i="38"/>
  <c r="AQ75" i="11"/>
  <c r="H73" i="33"/>
  <c r="F73" i="33"/>
  <c r="M101" i="39"/>
  <c r="L26" i="33"/>
  <c r="U114" i="2"/>
  <c r="K102" i="2"/>
  <c r="E127" i="37"/>
  <c r="C101" i="39"/>
  <c r="J26" i="38"/>
  <c r="T25" i="33"/>
  <c r="K25" i="38"/>
  <c r="D87" i="39" s="1"/>
  <c r="L28" i="38"/>
  <c r="E97" i="39"/>
  <c r="L122" i="37"/>
  <c r="S23" i="33"/>
  <c r="L113" i="48" s="1"/>
  <c r="AN75" i="11"/>
  <c r="D122" i="37"/>
  <c r="K23" i="33"/>
  <c r="D113" i="48" s="1"/>
  <c r="S25" i="33"/>
  <c r="L115" i="48" s="1"/>
  <c r="Q75" i="11"/>
  <c r="AA75" i="11"/>
  <c r="K86" i="39"/>
  <c r="K92" i="39" s="1"/>
  <c r="AI102" i="2"/>
  <c r="AI114" i="2" s="1"/>
  <c r="AK67" i="11" s="1"/>
  <c r="L101" i="2"/>
  <c r="J119" i="37"/>
  <c r="M96" i="39"/>
  <c r="T24" i="38"/>
  <c r="J25" i="33"/>
  <c r="C115" i="48" s="1"/>
  <c r="D10" i="31"/>
  <c r="D13" i="31" s="1"/>
  <c r="K123" i="37"/>
  <c r="R27" i="33"/>
  <c r="S26" i="33"/>
  <c r="L116" i="48" s="1"/>
  <c r="AK75" i="11"/>
  <c r="H101" i="2"/>
  <c r="F101" i="2"/>
  <c r="D137" i="2" s="1"/>
  <c r="F137" i="2" s="1"/>
  <c r="L25" i="38"/>
  <c r="E87" i="39" s="1"/>
  <c r="N126" i="37"/>
  <c r="L126" i="37"/>
  <c r="D100" i="39"/>
  <c r="S26" i="38"/>
  <c r="L48" i="2"/>
  <c r="F100" i="39"/>
  <c r="K122" i="37"/>
  <c r="R23" i="33"/>
  <c r="K113" i="48" s="1"/>
  <c r="AB75" i="11"/>
  <c r="N122" i="37"/>
  <c r="U23" i="33"/>
  <c r="N113" i="48" s="1"/>
  <c r="L96" i="39"/>
  <c r="S24" i="38"/>
  <c r="C126" i="37"/>
  <c r="AD75" i="11"/>
  <c r="V78" i="38"/>
  <c r="V91" i="38"/>
  <c r="V77" i="38"/>
  <c r="V93" i="38"/>
  <c r="V90" i="38"/>
  <c r="V51" i="38"/>
  <c r="V66" i="38"/>
  <c r="V65" i="38"/>
  <c r="V39" i="38"/>
  <c r="V92" i="38"/>
  <c r="V79" i="38"/>
  <c r="V12" i="38"/>
  <c r="V52" i="38"/>
  <c r="V38" i="38"/>
  <c r="V80" i="38"/>
  <c r="V64" i="38"/>
  <c r="V54" i="38"/>
  <c r="V40" i="38"/>
  <c r="V53" i="38"/>
  <c r="V67" i="38"/>
  <c r="V9" i="38"/>
  <c r="V41" i="38"/>
  <c r="V11" i="38"/>
  <c r="V10" i="38"/>
  <c r="N97" i="39"/>
  <c r="U28" i="38"/>
  <c r="AH114" i="2"/>
  <c r="L102" i="2"/>
  <c r="F122" i="37"/>
  <c r="M23" i="33"/>
  <c r="F113" i="48" s="1"/>
  <c r="N53" i="33"/>
  <c r="N1" i="33"/>
  <c r="N98" i="33"/>
  <c r="N38" i="33"/>
  <c r="N83" i="33"/>
  <c r="N68" i="33"/>
  <c r="N8" i="33"/>
  <c r="O5" i="33"/>
  <c r="P75" i="11"/>
  <c r="C123" i="37"/>
  <c r="J27" i="33"/>
  <c r="C97" i="39"/>
  <c r="J28" i="38"/>
  <c r="F122" i="2"/>
  <c r="D158" i="2" s="1"/>
  <c r="R75" i="11"/>
  <c r="T25" i="38"/>
  <c r="M87" i="39" s="1"/>
  <c r="E101" i="39"/>
  <c r="R26" i="38"/>
  <c r="K88" i="39" s="1"/>
  <c r="K26" i="33"/>
  <c r="C122" i="37"/>
  <c r="J23" i="33"/>
  <c r="C113" i="48" s="1"/>
  <c r="K28" i="38"/>
  <c r="V24" i="38"/>
  <c r="O96" i="39"/>
  <c r="M100" i="39"/>
  <c r="M102" i="33"/>
  <c r="M100" i="33"/>
  <c r="M71" i="33"/>
  <c r="M69" i="33"/>
  <c r="M70" i="33"/>
  <c r="M56" i="33"/>
  <c r="M86" i="33"/>
  <c r="M101" i="33"/>
  <c r="M55" i="33"/>
  <c r="M9" i="33"/>
  <c r="M12" i="33"/>
  <c r="M85" i="33"/>
  <c r="M11" i="33"/>
  <c r="M57" i="33"/>
  <c r="M41" i="33"/>
  <c r="M39" i="33"/>
  <c r="M84" i="33"/>
  <c r="M54" i="33"/>
  <c r="M10" i="33"/>
  <c r="M99" i="33"/>
  <c r="M87" i="33"/>
  <c r="M40" i="33"/>
  <c r="M72" i="33"/>
  <c r="M42" i="33"/>
  <c r="M126" i="37"/>
  <c r="E48" i="2"/>
  <c r="D124" i="2" s="1"/>
  <c r="F124" i="2" s="1"/>
  <c r="D160" i="2" s="1"/>
  <c r="N102" i="2"/>
  <c r="K27" i="38"/>
  <c r="D89" i="39" s="1"/>
  <c r="L27" i="38"/>
  <c r="E89" i="39" s="1"/>
  <c r="H94" i="38"/>
  <c r="F94" i="38"/>
  <c r="R25" i="33"/>
  <c r="K24" i="33"/>
  <c r="C100" i="39"/>
  <c r="S25" i="38"/>
  <c r="N101" i="39"/>
  <c r="U26" i="33" l="1"/>
  <c r="E114" i="37"/>
  <c r="E115" i="48"/>
  <c r="D115" i="37"/>
  <c r="D116" i="48"/>
  <c r="K113" i="37"/>
  <c r="K114" i="48"/>
  <c r="D113" i="37"/>
  <c r="D114" i="48"/>
  <c r="M114" i="37"/>
  <c r="M115" i="48"/>
  <c r="K115" i="37"/>
  <c r="K116" i="48"/>
  <c r="N115" i="37"/>
  <c r="N116" i="48"/>
  <c r="K114" i="37"/>
  <c r="K115" i="48"/>
  <c r="M113" i="37"/>
  <c r="M114" i="48"/>
  <c r="E113" i="37"/>
  <c r="E114" i="48"/>
  <c r="E115" i="37"/>
  <c r="E116" i="48"/>
  <c r="D114" i="37"/>
  <c r="D115" i="48"/>
  <c r="N97" i="11"/>
  <c r="M97" i="11"/>
  <c r="M38" i="46"/>
  <c r="U67" i="46"/>
  <c r="M53" i="46"/>
  <c r="U52" i="46"/>
  <c r="M52" i="46"/>
  <c r="U38" i="46"/>
  <c r="M37" i="46"/>
  <c r="U53" i="46"/>
  <c r="M68" i="46"/>
  <c r="U68" i="46"/>
  <c r="M67" i="46"/>
  <c r="U83" i="46"/>
  <c r="M126" i="46"/>
  <c r="U97" i="46"/>
  <c r="M113" i="46"/>
  <c r="U125" i="46"/>
  <c r="M82" i="46"/>
  <c r="U98" i="46"/>
  <c r="M97" i="46"/>
  <c r="U112" i="46"/>
  <c r="M83" i="46"/>
  <c r="U126" i="46"/>
  <c r="M125" i="46"/>
  <c r="U113" i="46"/>
  <c r="M112" i="46"/>
  <c r="U82" i="46"/>
  <c r="M98" i="46"/>
  <c r="U37" i="46"/>
  <c r="U8" i="46"/>
  <c r="U9" i="46"/>
  <c r="M23" i="46"/>
  <c r="U22" i="46"/>
  <c r="M9" i="46"/>
  <c r="M22" i="46"/>
  <c r="N1" i="46"/>
  <c r="N8" i="46" s="1"/>
  <c r="C8" i="46" s="1"/>
  <c r="W5" i="46"/>
  <c r="V1" i="46"/>
  <c r="V9" i="46" s="1"/>
  <c r="N87" i="11"/>
  <c r="M87" i="11"/>
  <c r="S34" i="35"/>
  <c r="U24" i="33"/>
  <c r="E16" i="9"/>
  <c r="E30" i="9" s="1"/>
  <c r="M25" i="33"/>
  <c r="H29" i="38"/>
  <c r="F29" i="38"/>
  <c r="L89" i="39"/>
  <c r="G100" i="39"/>
  <c r="M112" i="37"/>
  <c r="M118" i="37" s="1"/>
  <c r="V27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6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4" i="38"/>
  <c r="V25" i="38"/>
  <c r="L115" i="37"/>
  <c r="C88" i="39"/>
  <c r="L113" i="37"/>
  <c r="P100" i="39"/>
  <c r="V102" i="33"/>
  <c r="V86" i="33"/>
  <c r="V100" i="33"/>
  <c r="V84" i="33"/>
  <c r="V54" i="33"/>
  <c r="V69" i="33"/>
  <c r="V12" i="33"/>
  <c r="V10" i="33"/>
  <c r="V42" i="33"/>
  <c r="V40" i="33"/>
  <c r="V56" i="33"/>
  <c r="V87" i="33"/>
  <c r="V72" i="33"/>
  <c r="V99" i="33"/>
  <c r="V55" i="33"/>
  <c r="V71" i="33"/>
  <c r="V39" i="33"/>
  <c r="V101" i="33"/>
  <c r="V85" i="33"/>
  <c r="V11" i="33"/>
  <c r="V9" i="33"/>
  <c r="V41" i="33"/>
  <c r="V57" i="33"/>
  <c r="V70" i="33"/>
  <c r="O126" i="37"/>
  <c r="O86" i="39"/>
  <c r="O92" i="39" s="1"/>
  <c r="F112" i="37"/>
  <c r="F118" i="37" s="1"/>
  <c r="N112" i="37"/>
  <c r="N118" i="37" s="1"/>
  <c r="X63" i="38"/>
  <c r="X76" i="38"/>
  <c r="X89" i="38"/>
  <c r="X37" i="38"/>
  <c r="X50" i="38"/>
  <c r="X8" i="38"/>
  <c r="Y5" i="38"/>
  <c r="X1" i="38"/>
  <c r="O53" i="33"/>
  <c r="O68" i="33"/>
  <c r="O1" i="33"/>
  <c r="O8" i="33"/>
  <c r="P5" i="33"/>
  <c r="O98" i="33"/>
  <c r="O83" i="33"/>
  <c r="O38" i="33"/>
  <c r="L114" i="2"/>
  <c r="AJ67" i="11"/>
  <c r="D161" i="2"/>
  <c r="C89" i="39"/>
  <c r="U25" i="33"/>
  <c r="L93" i="39"/>
  <c r="W68" i="33"/>
  <c r="W83" i="33"/>
  <c r="W8" i="33"/>
  <c r="W38" i="33"/>
  <c r="W98" i="33"/>
  <c r="X5" i="33"/>
  <c r="W53" i="33"/>
  <c r="W1" i="33"/>
  <c r="M24" i="33"/>
  <c r="N93" i="39"/>
  <c r="M93" i="39"/>
  <c r="N123" i="37"/>
  <c r="U27" i="33"/>
  <c r="M26" i="33"/>
  <c r="V5" i="11"/>
  <c r="E86" i="39"/>
  <c r="E92" i="39" s="1"/>
  <c r="H28" i="33"/>
  <c r="C176" i="11" s="1"/>
  <c r="C178" i="11" s="1"/>
  <c r="C180" i="11" s="1"/>
  <c r="K96" i="11" s="1"/>
  <c r="F28" i="33"/>
  <c r="V26" i="38"/>
  <c r="C114" i="37"/>
  <c r="L112" i="37"/>
  <c r="L118" i="37" s="1"/>
  <c r="L119" i="37"/>
  <c r="N127" i="37"/>
  <c r="C87" i="39"/>
  <c r="G122" i="37"/>
  <c r="N23" i="33"/>
  <c r="G113" i="48" s="1"/>
  <c r="F86" i="39"/>
  <c r="F92" i="39" s="1"/>
  <c r="E11" i="19"/>
  <c r="F11" i="19" s="1"/>
  <c r="M27" i="38"/>
  <c r="F89" i="39" s="1"/>
  <c r="O122" i="37"/>
  <c r="V23" i="33"/>
  <c r="O113" i="48" s="1"/>
  <c r="L87" i="39"/>
  <c r="N114" i="2"/>
  <c r="E102" i="2"/>
  <c r="D126" i="2" s="1"/>
  <c r="C93" i="39"/>
  <c r="F127" i="37"/>
  <c r="C112" i="37"/>
  <c r="C118" i="37" s="1"/>
  <c r="N90" i="38"/>
  <c r="N79" i="38"/>
  <c r="N65" i="38"/>
  <c r="N78" i="38"/>
  <c r="N67" i="38"/>
  <c r="N93" i="38"/>
  <c r="N80" i="38"/>
  <c r="N77" i="38"/>
  <c r="N52" i="38"/>
  <c r="N40" i="38"/>
  <c r="N91" i="38"/>
  <c r="N54" i="38"/>
  <c r="N51" i="38"/>
  <c r="N66" i="38"/>
  <c r="N10" i="38"/>
  <c r="N64" i="38"/>
  <c r="N39" i="38"/>
  <c r="N12" i="38"/>
  <c r="N41" i="38"/>
  <c r="N11" i="38"/>
  <c r="N38" i="38"/>
  <c r="N53" i="38"/>
  <c r="N92" i="38"/>
  <c r="N9" i="38"/>
  <c r="N99" i="33"/>
  <c r="N102" i="33"/>
  <c r="N101" i="33"/>
  <c r="N71" i="33"/>
  <c r="N55" i="33"/>
  <c r="N11" i="33"/>
  <c r="N9" i="33"/>
  <c r="N41" i="33"/>
  <c r="N39" i="33"/>
  <c r="N56" i="33"/>
  <c r="N85" i="33"/>
  <c r="N57" i="33"/>
  <c r="N70" i="33"/>
  <c r="N84" i="33"/>
  <c r="N72" i="33"/>
  <c r="N69" i="33"/>
  <c r="N54" i="33"/>
  <c r="N12" i="33"/>
  <c r="N87" i="33"/>
  <c r="N10" i="33"/>
  <c r="N42" i="33"/>
  <c r="N40" i="33"/>
  <c r="N100" i="33"/>
  <c r="N86" i="33"/>
  <c r="O97" i="39"/>
  <c r="V28" i="38"/>
  <c r="L88" i="39"/>
  <c r="M86" i="39"/>
  <c r="M92" i="39" s="1"/>
  <c r="W67" i="11"/>
  <c r="O76" i="38"/>
  <c r="O63" i="38"/>
  <c r="O89" i="38"/>
  <c r="O50" i="38"/>
  <c r="O37" i="38"/>
  <c r="P5" i="38"/>
  <c r="O1" i="38"/>
  <c r="O8" i="38"/>
  <c r="M25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7" i="33"/>
  <c r="G126" i="37"/>
  <c r="L86" i="39"/>
  <c r="L92" i="39" s="1"/>
  <c r="G96" i="39"/>
  <c r="N24" i="38"/>
  <c r="F97" i="39"/>
  <c r="M28" i="38"/>
  <c r="C115" i="37"/>
  <c r="C119" i="37"/>
  <c r="K119" i="37"/>
  <c r="E93" i="39"/>
  <c r="N86" i="39"/>
  <c r="N92" i="39" s="1"/>
  <c r="W92" i="38"/>
  <c r="W80" i="38"/>
  <c r="W54" i="38"/>
  <c r="W52" i="38"/>
  <c r="W90" i="38"/>
  <c r="W67" i="38"/>
  <c r="W66" i="38"/>
  <c r="W65" i="38"/>
  <c r="W39" i="38"/>
  <c r="W93" i="38"/>
  <c r="W41" i="38"/>
  <c r="W77" i="38"/>
  <c r="W91" i="38"/>
  <c r="W51" i="38"/>
  <c r="W38" i="38"/>
  <c r="W78" i="38"/>
  <c r="W64" i="38"/>
  <c r="W53" i="38"/>
  <c r="W79" i="38"/>
  <c r="W40" i="38"/>
  <c r="W9" i="38"/>
  <c r="W11" i="38"/>
  <c r="W10" i="38"/>
  <c r="W12" i="38"/>
  <c r="E119" i="37"/>
  <c r="N24" i="33" l="1"/>
  <c r="G113" i="37" s="1"/>
  <c r="F113" i="37"/>
  <c r="F114" i="48"/>
  <c r="F114" i="37"/>
  <c r="F115" i="48"/>
  <c r="N113" i="37"/>
  <c r="N114" i="48"/>
  <c r="N96" i="11"/>
  <c r="M96" i="11"/>
  <c r="N114" i="37"/>
  <c r="N115" i="48"/>
  <c r="F115" i="37"/>
  <c r="F116" i="48"/>
  <c r="N125" i="46"/>
  <c r="C125" i="46" s="1"/>
  <c r="V126" i="46"/>
  <c r="N82" i="46"/>
  <c r="C82" i="46" s="1"/>
  <c r="N83" i="46"/>
  <c r="V113" i="46"/>
  <c r="N97" i="46"/>
  <c r="C97" i="46" s="1"/>
  <c r="V82" i="46"/>
  <c r="N38" i="46"/>
  <c r="V38" i="46"/>
  <c r="N98" i="46"/>
  <c r="N112" i="46"/>
  <c r="C112" i="46" s="1"/>
  <c r="V37" i="46"/>
  <c r="V67" i="46"/>
  <c r="V52" i="46"/>
  <c r="N52" i="46"/>
  <c r="C52" i="46" s="1"/>
  <c r="V83" i="46"/>
  <c r="N37" i="46"/>
  <c r="C37" i="46" s="1"/>
  <c r="V97" i="46"/>
  <c r="N67" i="46"/>
  <c r="C67" i="46" s="1"/>
  <c r="V125" i="46"/>
  <c r="N68" i="46"/>
  <c r="V53" i="46"/>
  <c r="N126" i="46"/>
  <c r="V98" i="46"/>
  <c r="N53" i="46"/>
  <c r="V112" i="46"/>
  <c r="N113" i="46"/>
  <c r="V68" i="46"/>
  <c r="V23" i="46"/>
  <c r="N23" i="46"/>
  <c r="V22" i="46"/>
  <c r="N22" i="46"/>
  <c r="C22" i="46" s="1"/>
  <c r="N9" i="46"/>
  <c r="V8" i="46"/>
  <c r="X5" i="46"/>
  <c r="W1" i="46"/>
  <c r="W23" i="46" s="1"/>
  <c r="E34" i="9"/>
  <c r="E29" i="9"/>
  <c r="E35" i="9"/>
  <c r="E33" i="9"/>
  <c r="E31" i="9"/>
  <c r="E28" i="9"/>
  <c r="E32" i="9"/>
  <c r="E85" i="17"/>
  <c r="W27" i="38"/>
  <c r="P89" i="39" s="1"/>
  <c r="V24" i="33"/>
  <c r="O114" i="48" s="1"/>
  <c r="N119" i="37"/>
  <c r="W84" i="33"/>
  <c r="W71" i="33"/>
  <c r="W102" i="33"/>
  <c r="W54" i="33"/>
  <c r="W69" i="33"/>
  <c r="W12" i="33"/>
  <c r="W42" i="33"/>
  <c r="W56" i="33"/>
  <c r="W11" i="33"/>
  <c r="W10" i="33"/>
  <c r="W40" i="33"/>
  <c r="W87" i="33"/>
  <c r="W72" i="33"/>
  <c r="W55" i="33"/>
  <c r="W70" i="33"/>
  <c r="W99" i="33"/>
  <c r="W86" i="33"/>
  <c r="W100" i="33"/>
  <c r="W101" i="33"/>
  <c r="W85" i="33"/>
  <c r="W9" i="33"/>
  <c r="W41" i="33"/>
  <c r="W39" i="33"/>
  <c r="W57" i="33"/>
  <c r="H126" i="37"/>
  <c r="P86" i="39"/>
  <c r="P92" i="39" s="1"/>
  <c r="O89" i="39"/>
  <c r="G123" i="37"/>
  <c r="N27" i="33"/>
  <c r="N25" i="38"/>
  <c r="G87" i="39" s="1"/>
  <c r="O88" i="39"/>
  <c r="H114" i="2"/>
  <c r="F114" i="2"/>
  <c r="D142" i="2" s="1"/>
  <c r="F142" i="2" s="1"/>
  <c r="AB67" i="11"/>
  <c r="K114" i="2"/>
  <c r="G97" i="39"/>
  <c r="N28" i="38"/>
  <c r="P126" i="37"/>
  <c r="W25" i="38"/>
  <c r="G112" i="37"/>
  <c r="G118" i="37" s="1"/>
  <c r="X98" i="33"/>
  <c r="X83" i="33"/>
  <c r="X8" i="33"/>
  <c r="X38" i="33"/>
  <c r="X68" i="33"/>
  <c r="Y5" i="33"/>
  <c r="X53" i="33"/>
  <c r="X1" i="33"/>
  <c r="N25" i="33"/>
  <c r="G115" i="48" s="1"/>
  <c r="O100" i="33"/>
  <c r="O99" i="33"/>
  <c r="O87" i="33"/>
  <c r="O101" i="33"/>
  <c r="O71" i="33"/>
  <c r="O55" i="33"/>
  <c r="O85" i="33"/>
  <c r="O102" i="33"/>
  <c r="O11" i="33"/>
  <c r="O9" i="33"/>
  <c r="O41" i="33"/>
  <c r="O39" i="33"/>
  <c r="O70" i="33"/>
  <c r="O57" i="33"/>
  <c r="O84" i="33"/>
  <c r="O69" i="33"/>
  <c r="O54" i="33"/>
  <c r="O12" i="33"/>
  <c r="O56" i="33"/>
  <c r="O10" i="33"/>
  <c r="O72" i="33"/>
  <c r="O42" i="33"/>
  <c r="O40" i="33"/>
  <c r="O25" i="33" s="1"/>
  <c r="O86" i="33"/>
  <c r="P122" i="37"/>
  <c r="W23" i="33"/>
  <c r="P113" i="48" s="1"/>
  <c r="P101" i="39"/>
  <c r="N26" i="38"/>
  <c r="G88" i="39" s="1"/>
  <c r="O112" i="37"/>
  <c r="O118" i="37" s="1"/>
  <c r="W5" i="11"/>
  <c r="X91" i="38"/>
  <c r="X65" i="38"/>
  <c r="X52" i="38"/>
  <c r="X67" i="38"/>
  <c r="X90" i="38"/>
  <c r="X92" i="38"/>
  <c r="X93" i="38"/>
  <c r="X41" i="38"/>
  <c r="X79" i="38"/>
  <c r="X64" i="38"/>
  <c r="X54" i="38"/>
  <c r="X51" i="38"/>
  <c r="X38" i="38"/>
  <c r="X80" i="38"/>
  <c r="X40" i="38"/>
  <c r="X78" i="38"/>
  <c r="X66" i="38"/>
  <c r="X53" i="38"/>
  <c r="X77" i="38"/>
  <c r="X9" i="38"/>
  <c r="X11" i="38"/>
  <c r="X10" i="38"/>
  <c r="X12" i="38"/>
  <c r="X39" i="38"/>
  <c r="N27" i="38"/>
  <c r="H96" i="39"/>
  <c r="O24" i="38"/>
  <c r="H100" i="39"/>
  <c r="F126" i="2"/>
  <c r="D162" i="2" s="1"/>
  <c r="Y89" i="38"/>
  <c r="Y50" i="38"/>
  <c r="Y63" i="38"/>
  <c r="Y37" i="38"/>
  <c r="Y76" i="38"/>
  <c r="Y8" i="38"/>
  <c r="Y1" i="38"/>
  <c r="Z5" i="38"/>
  <c r="V25" i="33"/>
  <c r="O115" i="48" s="1"/>
  <c r="P76" i="38"/>
  <c r="E76" i="38" s="1"/>
  <c r="P63" i="38"/>
  <c r="E63" i="38" s="1"/>
  <c r="P37" i="38"/>
  <c r="E37" i="38" s="1"/>
  <c r="P89" i="38"/>
  <c r="E89" i="38" s="1"/>
  <c r="P50" i="38"/>
  <c r="E50" i="38" s="1"/>
  <c r="P1" i="38"/>
  <c r="P8" i="38"/>
  <c r="E8" i="38" s="1"/>
  <c r="E114" i="2"/>
  <c r="D130" i="2" s="1"/>
  <c r="P67" i="11"/>
  <c r="O123" i="37"/>
  <c r="V27" i="33"/>
  <c r="P97" i="39"/>
  <c r="W28" i="38"/>
  <c r="F93" i="39"/>
  <c r="W26" i="38"/>
  <c r="P88" i="39" s="1"/>
  <c r="O93" i="39"/>
  <c r="G127" i="37"/>
  <c r="G101" i="39"/>
  <c r="Q100" i="39"/>
  <c r="G86" i="39"/>
  <c r="G92" i="39" s="1"/>
  <c r="F119" i="37"/>
  <c r="O79" i="38"/>
  <c r="O92" i="38"/>
  <c r="O53" i="38"/>
  <c r="O64" i="38"/>
  <c r="O90" i="38"/>
  <c r="O52" i="38"/>
  <c r="O40" i="38"/>
  <c r="O67" i="38"/>
  <c r="O91" i="38"/>
  <c r="O54" i="38"/>
  <c r="O51" i="38"/>
  <c r="O77" i="38"/>
  <c r="O65" i="38"/>
  <c r="O12" i="38"/>
  <c r="O93" i="38"/>
  <c r="O66" i="38"/>
  <c r="O39" i="38"/>
  <c r="O9" i="38"/>
  <c r="O80" i="38"/>
  <c r="O41" i="38"/>
  <c r="O11" i="38"/>
  <c r="O78" i="38"/>
  <c r="O38" i="38"/>
  <c r="O10" i="38"/>
  <c r="H122" i="37"/>
  <c r="O23" i="33"/>
  <c r="H113" i="48" s="1"/>
  <c r="Q96" i="39"/>
  <c r="X24" i="38"/>
  <c r="O127" i="37"/>
  <c r="V26" i="33"/>
  <c r="O116" i="48" s="1"/>
  <c r="N26" i="33"/>
  <c r="P1" i="33"/>
  <c r="P98" i="33"/>
  <c r="E98" i="33" s="1"/>
  <c r="P83" i="33"/>
  <c r="P68" i="33"/>
  <c r="P8" i="33"/>
  <c r="P38" i="33"/>
  <c r="P53" i="33"/>
  <c r="E53" i="33" s="1"/>
  <c r="O87" i="39"/>
  <c r="G114" i="48" l="1"/>
  <c r="G115" i="37"/>
  <c r="G116" i="48"/>
  <c r="H114" i="37"/>
  <c r="H115" i="48"/>
  <c r="C9" i="46"/>
  <c r="C23" i="46"/>
  <c r="C113" i="46"/>
  <c r="C98" i="46"/>
  <c r="C38" i="46"/>
  <c r="C126" i="46"/>
  <c r="C53" i="46"/>
  <c r="C68" i="46"/>
  <c r="C83" i="46"/>
  <c r="W53" i="46"/>
  <c r="W52" i="46"/>
  <c r="W38" i="46"/>
  <c r="W68" i="46"/>
  <c r="W37" i="46"/>
  <c r="W67" i="46"/>
  <c r="W98" i="46"/>
  <c r="W125" i="46"/>
  <c r="W112" i="46"/>
  <c r="W126" i="46"/>
  <c r="W97" i="46"/>
  <c r="W83" i="46"/>
  <c r="W113" i="46"/>
  <c r="W82" i="46"/>
  <c r="W8" i="46"/>
  <c r="W22" i="46"/>
  <c r="W9" i="46"/>
  <c r="Y5" i="46"/>
  <c r="X1" i="46"/>
  <c r="X23" i="46" s="1"/>
  <c r="W24" i="33"/>
  <c r="O24" i="33"/>
  <c r="X27" i="38"/>
  <c r="Q89" i="39" s="1"/>
  <c r="X25" i="38"/>
  <c r="Q87" i="39" s="1"/>
  <c r="E68" i="33"/>
  <c r="O26" i="38"/>
  <c r="Q101" i="39"/>
  <c r="H101" i="39"/>
  <c r="F130" i="2"/>
  <c r="D166" i="2" s="1"/>
  <c r="R96" i="39"/>
  <c r="Y24" i="38"/>
  <c r="P127" i="37"/>
  <c r="P123" i="37"/>
  <c r="W27" i="33"/>
  <c r="O113" i="37"/>
  <c r="O26" i="33"/>
  <c r="O25" i="38"/>
  <c r="O27" i="38"/>
  <c r="H89" i="39" s="1"/>
  <c r="R100" i="39"/>
  <c r="W26" i="33"/>
  <c r="G119" i="37"/>
  <c r="G93" i="39"/>
  <c r="H123" i="37"/>
  <c r="O27" i="33"/>
  <c r="I96" i="39"/>
  <c r="P24" i="38"/>
  <c r="E24" i="38" s="1"/>
  <c r="Q86" i="39"/>
  <c r="Q92" i="39" s="1"/>
  <c r="P112" i="37"/>
  <c r="P118" i="37" s="1"/>
  <c r="X69" i="33"/>
  <c r="X12" i="33"/>
  <c r="X41" i="33"/>
  <c r="X56" i="33"/>
  <c r="X10" i="33"/>
  <c r="X42" i="33"/>
  <c r="X40" i="33"/>
  <c r="X39" i="33"/>
  <c r="X87" i="33"/>
  <c r="X72" i="33"/>
  <c r="X57" i="33"/>
  <c r="X99" i="33"/>
  <c r="X86" i="33"/>
  <c r="X55" i="33"/>
  <c r="X100" i="33"/>
  <c r="X71" i="33"/>
  <c r="X101" i="33"/>
  <c r="X85" i="33"/>
  <c r="X11" i="33"/>
  <c r="X9" i="33"/>
  <c r="X70" i="33"/>
  <c r="X84" i="33"/>
  <c r="X102" i="33"/>
  <c r="X54" i="33"/>
  <c r="G89" i="39"/>
  <c r="Q126" i="37"/>
  <c r="I122" i="37"/>
  <c r="P23" i="33"/>
  <c r="I113" i="48" s="1"/>
  <c r="P93" i="39"/>
  <c r="O119" i="37"/>
  <c r="P85" i="33"/>
  <c r="E85" i="33" s="1"/>
  <c r="P72" i="33"/>
  <c r="E72" i="33" s="1"/>
  <c r="P99" i="33"/>
  <c r="E99" i="33" s="1"/>
  <c r="P87" i="33"/>
  <c r="E87" i="33" s="1"/>
  <c r="P69" i="33"/>
  <c r="E69" i="33" s="1"/>
  <c r="P40" i="33"/>
  <c r="P102" i="33"/>
  <c r="P11" i="33"/>
  <c r="E11" i="33" s="1"/>
  <c r="P9" i="33"/>
  <c r="E9" i="33" s="1"/>
  <c r="P70" i="33"/>
  <c r="E70" i="33" s="1"/>
  <c r="P57" i="33"/>
  <c r="P41" i="33"/>
  <c r="P39" i="33"/>
  <c r="E39" i="33" s="1"/>
  <c r="P84" i="33"/>
  <c r="E84" i="33" s="1"/>
  <c r="P42" i="33"/>
  <c r="E42" i="33" s="1"/>
  <c r="P54" i="33"/>
  <c r="E54" i="33" s="1"/>
  <c r="P12" i="33"/>
  <c r="P86" i="33"/>
  <c r="E86" i="33" s="1"/>
  <c r="P56" i="33"/>
  <c r="E56" i="33" s="1"/>
  <c r="P10" i="33"/>
  <c r="E10" i="33" s="1"/>
  <c r="P55" i="33"/>
  <c r="E55" i="33" s="1"/>
  <c r="P101" i="33"/>
  <c r="E101" i="33" s="1"/>
  <c r="P100" i="33"/>
  <c r="E100" i="33" s="1"/>
  <c r="P71" i="33"/>
  <c r="E71" i="33" s="1"/>
  <c r="E38" i="33"/>
  <c r="O114" i="37"/>
  <c r="AI78" i="11"/>
  <c r="AI80" i="11" s="1"/>
  <c r="AI81" i="11" s="1"/>
  <c r="X26" i="38"/>
  <c r="Q97" i="39"/>
  <c r="X28" i="38"/>
  <c r="Y83" i="33"/>
  <c r="Y8" i="33"/>
  <c r="Y38" i="33"/>
  <c r="Z5" i="33"/>
  <c r="Y1" i="33"/>
  <c r="Y68" i="33"/>
  <c r="Y98" i="33"/>
  <c r="Y53" i="33"/>
  <c r="P87" i="39"/>
  <c r="AS78" i="11"/>
  <c r="AS80" i="11" s="1"/>
  <c r="AS81" i="11" s="1"/>
  <c r="E8" i="33"/>
  <c r="H127" i="37"/>
  <c r="G114" i="37"/>
  <c r="Q122" i="37"/>
  <c r="X23" i="33"/>
  <c r="Q113" i="48" s="1"/>
  <c r="W25" i="33"/>
  <c r="P115" i="48" s="1"/>
  <c r="I126" i="37"/>
  <c r="H97" i="39"/>
  <c r="O28" i="38"/>
  <c r="AR78" i="11"/>
  <c r="AR80" i="11" s="1"/>
  <c r="AR81" i="11" s="1"/>
  <c r="P78" i="11"/>
  <c r="Z50" i="38"/>
  <c r="Z89" i="38"/>
  <c r="Z76" i="38"/>
  <c r="Z63" i="38"/>
  <c r="Z37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3" i="33"/>
  <c r="Y93" i="38"/>
  <c r="Y91" i="38"/>
  <c r="Y80" i="38"/>
  <c r="Y54" i="38"/>
  <c r="Y52" i="38"/>
  <c r="Y53" i="38"/>
  <c r="Y92" i="38"/>
  <c r="Y79" i="38"/>
  <c r="Y90" i="38"/>
  <c r="Y51" i="38"/>
  <c r="Y65" i="38"/>
  <c r="Y41" i="38"/>
  <c r="Y64" i="38"/>
  <c r="Y77" i="38"/>
  <c r="Y38" i="38"/>
  <c r="Y40" i="38"/>
  <c r="Y78" i="38"/>
  <c r="Y66" i="38"/>
  <c r="Y39" i="38"/>
  <c r="Y11" i="38"/>
  <c r="Y9" i="38"/>
  <c r="Y67" i="38"/>
  <c r="Y10" i="38"/>
  <c r="Y12" i="38"/>
  <c r="T78" i="11"/>
  <c r="T80" i="11" s="1"/>
  <c r="T81" i="11" s="1"/>
  <c r="AQ78" i="11"/>
  <c r="AQ80" i="11" s="1"/>
  <c r="AQ81" i="11" s="1"/>
  <c r="E83" i="33"/>
  <c r="P93" i="38"/>
  <c r="P90" i="38"/>
  <c r="E90" i="38" s="1"/>
  <c r="P77" i="38"/>
  <c r="E77" i="38" s="1"/>
  <c r="P80" i="38"/>
  <c r="E80" i="38" s="1"/>
  <c r="P78" i="38"/>
  <c r="E78" i="38" s="1"/>
  <c r="P54" i="38"/>
  <c r="E54" i="38" s="1"/>
  <c r="P79" i="38"/>
  <c r="E79" i="38" s="1"/>
  <c r="P53" i="38"/>
  <c r="E53" i="38" s="1"/>
  <c r="P52" i="38"/>
  <c r="E52" i="38" s="1"/>
  <c r="P40" i="38"/>
  <c r="E40" i="38" s="1"/>
  <c r="P67" i="38"/>
  <c r="E67" i="38" s="1"/>
  <c r="P91" i="38"/>
  <c r="E91" i="38" s="1"/>
  <c r="P66" i="38"/>
  <c r="E66" i="38" s="1"/>
  <c r="P51" i="38"/>
  <c r="E51" i="38" s="1"/>
  <c r="P11" i="38"/>
  <c r="E11" i="38" s="1"/>
  <c r="P65" i="38"/>
  <c r="E65" i="38" s="1"/>
  <c r="P12" i="38"/>
  <c r="E12" i="38" s="1"/>
  <c r="P39" i="38"/>
  <c r="E39" i="38" s="1"/>
  <c r="P64" i="38"/>
  <c r="E64" i="38" s="1"/>
  <c r="P41" i="38"/>
  <c r="E41" i="38" s="1"/>
  <c r="P38" i="38"/>
  <c r="E38" i="38" s="1"/>
  <c r="P92" i="38"/>
  <c r="E92" i="38" s="1"/>
  <c r="P10" i="38"/>
  <c r="E10" i="38" s="1"/>
  <c r="P9" i="38"/>
  <c r="E9" i="38" s="1"/>
  <c r="X5" i="11"/>
  <c r="I100" i="39"/>
  <c r="H86" i="39"/>
  <c r="H92" i="39" s="1"/>
  <c r="H115" i="37" l="1"/>
  <c r="H116" i="48"/>
  <c r="P115" i="37"/>
  <c r="P116" i="48"/>
  <c r="H113" i="37"/>
  <c r="H114" i="48"/>
  <c r="P113" i="37"/>
  <c r="P114" i="48"/>
  <c r="X68" i="46"/>
  <c r="X83" i="46"/>
  <c r="X97" i="46"/>
  <c r="X37" i="46"/>
  <c r="X125" i="46"/>
  <c r="X98" i="46"/>
  <c r="X112" i="46"/>
  <c r="X126" i="46"/>
  <c r="X113" i="46"/>
  <c r="X82" i="46"/>
  <c r="X67" i="46"/>
  <c r="X52" i="46"/>
  <c r="X53" i="46"/>
  <c r="X38" i="46"/>
  <c r="X9" i="46"/>
  <c r="X8" i="46"/>
  <c r="X22" i="46"/>
  <c r="Z5" i="46"/>
  <c r="Y1" i="46"/>
  <c r="Y8" i="46" s="1"/>
  <c r="Y26" i="38"/>
  <c r="R88" i="39" s="1"/>
  <c r="Y27" i="38"/>
  <c r="R89" i="39" s="1"/>
  <c r="Y25" i="38"/>
  <c r="Q123" i="37"/>
  <c r="X27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7" i="33"/>
  <c r="E27" i="33" s="1"/>
  <c r="AN78" i="11"/>
  <c r="AN80" i="11" s="1"/>
  <c r="AN81" i="11" s="1"/>
  <c r="E93" i="38"/>
  <c r="Q93" i="39"/>
  <c r="X26" i="33"/>
  <c r="Q116" i="48" s="1"/>
  <c r="P26" i="38"/>
  <c r="I88" i="39" s="1"/>
  <c r="P24" i="33"/>
  <c r="I114" i="48" s="1"/>
  <c r="R97" i="39"/>
  <c r="Y28" i="38"/>
  <c r="Z93" i="38"/>
  <c r="Z77" i="38"/>
  <c r="Z66" i="38"/>
  <c r="Z40" i="38"/>
  <c r="Z38" i="38"/>
  <c r="Z91" i="38"/>
  <c r="Z90" i="38"/>
  <c r="Z80" i="38"/>
  <c r="Z67" i="38"/>
  <c r="Z92" i="38"/>
  <c r="Z41" i="38"/>
  <c r="Z64" i="38"/>
  <c r="Z79" i="38"/>
  <c r="Z54" i="38"/>
  <c r="Z78" i="38"/>
  <c r="Z65" i="38"/>
  <c r="Z51" i="38"/>
  <c r="Z52" i="38"/>
  <c r="Z39" i="38"/>
  <c r="Z11" i="38"/>
  <c r="Z9" i="38"/>
  <c r="Z53" i="38"/>
  <c r="Z10" i="38"/>
  <c r="Z12" i="38"/>
  <c r="Q112" i="37"/>
  <c r="Q118" i="37" s="1"/>
  <c r="S96" i="39"/>
  <c r="Z24" i="38"/>
  <c r="AC78" i="11"/>
  <c r="AC80" i="11" s="1"/>
  <c r="AC81" i="11" s="1"/>
  <c r="H87" i="39"/>
  <c r="I97" i="39"/>
  <c r="P28" i="38"/>
  <c r="E28" i="38" s="1"/>
  <c r="P26" i="33"/>
  <c r="I116" i="48" s="1"/>
  <c r="S100" i="39"/>
  <c r="Z83" i="33"/>
  <c r="Z8" i="33"/>
  <c r="Z38" i="33"/>
  <c r="Z68" i="33"/>
  <c r="Z1" i="33"/>
  <c r="Z98" i="33"/>
  <c r="AA5" i="33"/>
  <c r="Z53" i="33"/>
  <c r="I127" i="37"/>
  <c r="E57" i="33"/>
  <c r="AK78" i="11"/>
  <c r="AK80" i="11" s="1"/>
  <c r="AK81" i="11" s="1"/>
  <c r="H88" i="39"/>
  <c r="R101" i="39"/>
  <c r="P25" i="38"/>
  <c r="I87" i="39" s="1"/>
  <c r="AA89" i="38"/>
  <c r="AA63" i="38"/>
  <c r="AA76" i="38"/>
  <c r="AA50" i="38"/>
  <c r="AA37" i="38"/>
  <c r="AA1" i="38"/>
  <c r="AA8" i="38"/>
  <c r="AB5" i="38"/>
  <c r="P114" i="37"/>
  <c r="R122" i="37"/>
  <c r="Y23" i="33"/>
  <c r="R113" i="48" s="1"/>
  <c r="Y87" i="33"/>
  <c r="Y85" i="33"/>
  <c r="Y102" i="33"/>
  <c r="Y101" i="33"/>
  <c r="Y56" i="33"/>
  <c r="Y10" i="33"/>
  <c r="Y42" i="33"/>
  <c r="Y40" i="33"/>
  <c r="Y9" i="33"/>
  <c r="Y70" i="33"/>
  <c r="Y72" i="33"/>
  <c r="Y99" i="33"/>
  <c r="Y86" i="33"/>
  <c r="Y55" i="33"/>
  <c r="Y100" i="33"/>
  <c r="Y71" i="33"/>
  <c r="Y11" i="33"/>
  <c r="Y41" i="33"/>
  <c r="Y39" i="33"/>
  <c r="Y57" i="33"/>
  <c r="Y84" i="33"/>
  <c r="Y12" i="33"/>
  <c r="Y54" i="33"/>
  <c r="Y69" i="33"/>
  <c r="Y5" i="11"/>
  <c r="P27" i="38"/>
  <c r="E27" i="38" s="1"/>
  <c r="H93" i="39"/>
  <c r="I112" i="37"/>
  <c r="I118" i="37" s="1"/>
  <c r="R86" i="39"/>
  <c r="R92" i="39" s="1"/>
  <c r="AF78" i="11"/>
  <c r="AF80" i="11" s="1"/>
  <c r="AF81" i="11" s="1"/>
  <c r="E41" i="33"/>
  <c r="E102" i="33"/>
  <c r="P80" i="11"/>
  <c r="P81" i="11" s="1"/>
  <c r="I101" i="39"/>
  <c r="P25" i="33"/>
  <c r="I115" i="48" s="1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40" i="33"/>
  <c r="X24" i="33"/>
  <c r="Q114" i="48" s="1"/>
  <c r="Z78" i="11"/>
  <c r="Z80" i="11" s="1"/>
  <c r="Z81" i="11" s="1"/>
  <c r="X25" i="33"/>
  <c r="R78" i="11"/>
  <c r="R80" i="11" s="1"/>
  <c r="R81" i="11" s="1"/>
  <c r="E12" i="33"/>
  <c r="Q114" i="37" l="1"/>
  <c r="Q115" i="48"/>
  <c r="Y67" i="46"/>
  <c r="Y52" i="46"/>
  <c r="Y68" i="46"/>
  <c r="Y53" i="46"/>
  <c r="Y83" i="46"/>
  <c r="Y125" i="46"/>
  <c r="Y98" i="46"/>
  <c r="Y112" i="46"/>
  <c r="Y37" i="46"/>
  <c r="Y38" i="46"/>
  <c r="Y82" i="46"/>
  <c r="Y97" i="46"/>
  <c r="Y126" i="46"/>
  <c r="Y113" i="46"/>
  <c r="Y22" i="46"/>
  <c r="Y23" i="46"/>
  <c r="Y9" i="46"/>
  <c r="AA5" i="46"/>
  <c r="Z1" i="46"/>
  <c r="Z8" i="46" s="1"/>
  <c r="E26" i="38"/>
  <c r="E25" i="38"/>
  <c r="R87" i="39"/>
  <c r="Y24" i="33"/>
  <c r="R93" i="39"/>
  <c r="S126" i="37"/>
  <c r="R127" i="37"/>
  <c r="R112" i="37"/>
  <c r="R118" i="37" s="1"/>
  <c r="AA68" i="33"/>
  <c r="AA83" i="33"/>
  <c r="AA38" i="33"/>
  <c r="AA98" i="33"/>
  <c r="AB5" i="33"/>
  <c r="AA53" i="33"/>
  <c r="AA1" i="33"/>
  <c r="AA8" i="33"/>
  <c r="S97" i="39"/>
  <c r="Z28" i="38"/>
  <c r="Y26" i="33"/>
  <c r="Q115" i="37"/>
  <c r="I119" i="37"/>
  <c r="Z102" i="33"/>
  <c r="Z100" i="33"/>
  <c r="Z86" i="33"/>
  <c r="Z101" i="33"/>
  <c r="Z70" i="33"/>
  <c r="Z99" i="33"/>
  <c r="Z56" i="33"/>
  <c r="Z10" i="33"/>
  <c r="Z42" i="33"/>
  <c r="Z40" i="33"/>
  <c r="Z55" i="33"/>
  <c r="Z9" i="33"/>
  <c r="Z87" i="33"/>
  <c r="Z72" i="33"/>
  <c r="Z11" i="33"/>
  <c r="Z54" i="33"/>
  <c r="Z71" i="33"/>
  <c r="Z84" i="33"/>
  <c r="Z85" i="33"/>
  <c r="Z41" i="33"/>
  <c r="Z39" i="33"/>
  <c r="Z57" i="33"/>
  <c r="Z12" i="33"/>
  <c r="Z69" i="33"/>
  <c r="S122" i="37"/>
  <c r="Z23" i="33"/>
  <c r="S113" i="48" s="1"/>
  <c r="AT80" i="11"/>
  <c r="AT81" i="11" s="1"/>
  <c r="Z25" i="38"/>
  <c r="I113" i="37"/>
  <c r="E24" i="33"/>
  <c r="AB76" i="38"/>
  <c r="AB63" i="38"/>
  <c r="AB37" i="38"/>
  <c r="AB1" i="38"/>
  <c r="AB89" i="38"/>
  <c r="AB50" i="38"/>
  <c r="AB8" i="38"/>
  <c r="AC5" i="38"/>
  <c r="Z27" i="38"/>
  <c r="I114" i="37"/>
  <c r="E25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91" i="38"/>
  <c r="AA67" i="38"/>
  <c r="AA65" i="38"/>
  <c r="AA93" i="38"/>
  <c r="AA66" i="38"/>
  <c r="AA39" i="38"/>
  <c r="AA92" i="38"/>
  <c r="AA64" i="38"/>
  <c r="AA79" i="38"/>
  <c r="AA54" i="38"/>
  <c r="AA78" i="38"/>
  <c r="AA77" i="38"/>
  <c r="AA80" i="38"/>
  <c r="AA53" i="38"/>
  <c r="AA38" i="38"/>
  <c r="AA52" i="38"/>
  <c r="AA40" i="38"/>
  <c r="AA11" i="38"/>
  <c r="AA9" i="38"/>
  <c r="AA41" i="38"/>
  <c r="AA90" i="38"/>
  <c r="AA12" i="38"/>
  <c r="AA51" i="38"/>
  <c r="AA10" i="38"/>
  <c r="Z26" i="38"/>
  <c r="Y25" i="33"/>
  <c r="T96" i="39"/>
  <c r="AA24" i="38"/>
  <c r="R123" i="37"/>
  <c r="Y27" i="33"/>
  <c r="T100" i="39"/>
  <c r="I115" i="37"/>
  <c r="E26" i="33"/>
  <c r="I93" i="39"/>
  <c r="S101" i="39"/>
  <c r="Q119" i="37"/>
  <c r="S86" i="39"/>
  <c r="S92" i="39" s="1"/>
  <c r="Z24" i="33" l="1"/>
  <c r="R114" i="37"/>
  <c r="R115" i="48"/>
  <c r="R113" i="37"/>
  <c r="R114" i="48"/>
  <c r="R115" i="37"/>
  <c r="R116" i="48"/>
  <c r="S113" i="37"/>
  <c r="S114" i="48"/>
  <c r="Z97" i="46"/>
  <c r="Z125" i="46"/>
  <c r="Z83" i="46"/>
  <c r="Z98" i="46"/>
  <c r="Z112" i="46"/>
  <c r="Z126" i="46"/>
  <c r="Z67" i="46"/>
  <c r="Z38" i="46"/>
  <c r="Z53" i="46"/>
  <c r="Z68" i="46"/>
  <c r="Z37" i="46"/>
  <c r="Z52" i="46"/>
  <c r="Z113" i="46"/>
  <c r="Z82" i="46"/>
  <c r="Z22" i="46"/>
  <c r="Z23" i="46"/>
  <c r="Z9" i="46"/>
  <c r="AA1" i="46"/>
  <c r="AA23" i="46" s="1"/>
  <c r="AB5" i="46"/>
  <c r="Z26" i="33"/>
  <c r="AA101" i="33"/>
  <c r="AA99" i="33"/>
  <c r="AA42" i="33"/>
  <c r="AA40" i="33"/>
  <c r="AA87" i="33"/>
  <c r="AA72" i="33"/>
  <c r="AA55" i="33"/>
  <c r="AA86" i="33"/>
  <c r="AA69" i="33"/>
  <c r="AA100" i="33"/>
  <c r="AA71" i="33"/>
  <c r="AA11" i="33"/>
  <c r="AA9" i="33"/>
  <c r="AA41" i="33"/>
  <c r="AA39" i="33"/>
  <c r="AA102" i="33"/>
  <c r="AA85" i="33"/>
  <c r="AA70" i="33"/>
  <c r="AA57" i="33"/>
  <c r="AA12" i="33"/>
  <c r="AA84" i="33"/>
  <c r="AA54" i="33"/>
  <c r="AA56" i="33"/>
  <c r="AA10" i="33"/>
  <c r="T126" i="37"/>
  <c r="S88" i="39"/>
  <c r="AA26" i="38"/>
  <c r="T88" i="39" s="1"/>
  <c r="T97" i="39"/>
  <c r="AA28" i="38"/>
  <c r="AB98" i="33"/>
  <c r="AB68" i="33"/>
  <c r="AC5" i="33"/>
  <c r="AB53" i="33"/>
  <c r="AB1" i="33"/>
  <c r="AB8" i="33"/>
  <c r="AB83" i="33"/>
  <c r="AB38" i="33"/>
  <c r="AB93" i="38"/>
  <c r="AB77" i="38"/>
  <c r="AB92" i="38"/>
  <c r="AB79" i="38"/>
  <c r="AB90" i="38"/>
  <c r="AB66" i="38"/>
  <c r="AB91" i="38"/>
  <c r="AB64" i="38"/>
  <c r="AB54" i="38"/>
  <c r="AB78" i="38"/>
  <c r="AB80" i="38"/>
  <c r="AB53" i="38"/>
  <c r="AB38" i="38"/>
  <c r="AB52" i="38"/>
  <c r="AB40" i="38"/>
  <c r="AB11" i="38"/>
  <c r="AB9" i="38"/>
  <c r="AB39" i="38"/>
  <c r="AB41" i="38"/>
  <c r="AB51" i="38"/>
  <c r="AB10" i="38"/>
  <c r="AB67" i="38"/>
  <c r="AB12" i="38"/>
  <c r="AB65" i="38"/>
  <c r="U96" i="39"/>
  <c r="AB24" i="38"/>
  <c r="S112" i="37"/>
  <c r="S118" i="37" s="1"/>
  <c r="T122" i="37"/>
  <c r="AA23" i="33"/>
  <c r="T113" i="48" s="1"/>
  <c r="T101" i="39"/>
  <c r="U100" i="39"/>
  <c r="AA25" i="38"/>
  <c r="T87" i="39" s="1"/>
  <c r="Z25" i="33"/>
  <c r="R119" i="37"/>
  <c r="AA27" i="38"/>
  <c r="T89" i="39" s="1"/>
  <c r="S87" i="39"/>
  <c r="T86" i="39"/>
  <c r="T92" i="39" s="1"/>
  <c r="G6" i="17"/>
  <c r="AI5" i="11"/>
  <c r="S123" i="37"/>
  <c r="Z27" i="33"/>
  <c r="S89" i="39"/>
  <c r="AC63" i="38"/>
  <c r="AC89" i="38"/>
  <c r="AC76" i="38"/>
  <c r="AC8" i="38"/>
  <c r="AC50" i="38"/>
  <c r="AD5" i="38"/>
  <c r="AC1" i="38"/>
  <c r="AC37" i="38"/>
  <c r="S127" i="37"/>
  <c r="S93" i="39"/>
  <c r="S114" i="37" l="1"/>
  <c r="S115" i="48"/>
  <c r="S115" i="37"/>
  <c r="S116" i="48"/>
  <c r="AA98" i="46"/>
  <c r="AA126" i="46"/>
  <c r="AA67" i="46"/>
  <c r="AA113" i="46"/>
  <c r="AA38" i="46"/>
  <c r="AA37" i="46"/>
  <c r="AA82" i="46"/>
  <c r="AA52" i="46"/>
  <c r="AA83" i="46"/>
  <c r="AA125" i="46"/>
  <c r="AA112" i="46"/>
  <c r="AA53" i="46"/>
  <c r="AA97" i="46"/>
  <c r="AA68" i="46"/>
  <c r="AA22" i="46"/>
  <c r="AA8" i="46"/>
  <c r="AA9" i="46"/>
  <c r="AB1" i="46"/>
  <c r="AB23" i="46" s="1"/>
  <c r="AB27" i="38"/>
  <c r="U89" i="39" s="1"/>
  <c r="AB25" i="38"/>
  <c r="U87" i="39" s="1"/>
  <c r="AA25" i="33"/>
  <c r="T123" i="37"/>
  <c r="AA27" i="33"/>
  <c r="U122" i="37"/>
  <c r="AB23" i="33"/>
  <c r="U113" i="48" s="1"/>
  <c r="U86" i="39"/>
  <c r="U92" i="39" s="1"/>
  <c r="AD76" i="38"/>
  <c r="AD63" i="38"/>
  <c r="AD37" i="38"/>
  <c r="AD50" i="38"/>
  <c r="AD89" i="38"/>
  <c r="AD8" i="38"/>
  <c r="AD1" i="38"/>
  <c r="T127" i="37"/>
  <c r="AC79" i="38"/>
  <c r="AC77" i="38"/>
  <c r="AC67" i="38"/>
  <c r="AC65" i="38"/>
  <c r="AC90" i="38"/>
  <c r="AC80" i="38"/>
  <c r="AC91" i="38"/>
  <c r="AC54" i="38"/>
  <c r="AC78" i="38"/>
  <c r="AC93" i="38"/>
  <c r="AC53" i="38"/>
  <c r="AC38" i="38"/>
  <c r="AC52" i="38"/>
  <c r="AC40" i="38"/>
  <c r="AC11" i="38"/>
  <c r="AC9" i="38"/>
  <c r="AC39" i="38"/>
  <c r="AC41" i="38"/>
  <c r="AC66" i="38"/>
  <c r="AC64" i="38"/>
  <c r="AC92" i="38"/>
  <c r="AC10" i="38"/>
  <c r="AC12" i="38"/>
  <c r="AC51" i="38"/>
  <c r="S119" i="37"/>
  <c r="AB102" i="33"/>
  <c r="AB101" i="33"/>
  <c r="AB87" i="33"/>
  <c r="AB72" i="33"/>
  <c r="AB55" i="33"/>
  <c r="AB99" i="33"/>
  <c r="AB86" i="33"/>
  <c r="AB100" i="33"/>
  <c r="AB71" i="33"/>
  <c r="AB11" i="33"/>
  <c r="AB9" i="33"/>
  <c r="AB41" i="33"/>
  <c r="AB85" i="33"/>
  <c r="AB39" i="33"/>
  <c r="AB70" i="33"/>
  <c r="AB57" i="33"/>
  <c r="AB84" i="33"/>
  <c r="AB54" i="33"/>
  <c r="AB69" i="33"/>
  <c r="AB12" i="33"/>
  <c r="AB56" i="33"/>
  <c r="AB40" i="33"/>
  <c r="AB25" i="33" s="1"/>
  <c r="AB10" i="33"/>
  <c r="AB42" i="33"/>
  <c r="AA24" i="33"/>
  <c r="T114" i="48" s="1"/>
  <c r="AA26" i="33"/>
  <c r="T116" i="48" s="1"/>
  <c r="AC24" i="38"/>
  <c r="V96" i="39"/>
  <c r="U101" i="39"/>
  <c r="V100" i="39"/>
  <c r="AC98" i="33"/>
  <c r="AC68" i="33"/>
  <c r="AD5" i="33"/>
  <c r="AC53" i="33"/>
  <c r="AC1" i="33"/>
  <c r="AC8" i="33"/>
  <c r="AC83" i="33"/>
  <c r="AC38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B26" i="38"/>
  <c r="U88" i="39" s="1"/>
  <c r="U126" i="37"/>
  <c r="U97" i="39"/>
  <c r="AB28" i="38"/>
  <c r="T112" i="37"/>
  <c r="T118" i="37" s="1"/>
  <c r="T93" i="39"/>
  <c r="F63" i="38" l="1"/>
  <c r="H63" i="38"/>
  <c r="F8" i="38"/>
  <c r="H8" i="38"/>
  <c r="F76" i="38"/>
  <c r="H76" i="38"/>
  <c r="F50" i="38"/>
  <c r="H50" i="38"/>
  <c r="F37" i="38"/>
  <c r="H37" i="38"/>
  <c r="T114" i="37"/>
  <c r="T115" i="48"/>
  <c r="U114" i="37"/>
  <c r="U115" i="48"/>
  <c r="AB68" i="46"/>
  <c r="AB53" i="46"/>
  <c r="AB97" i="46"/>
  <c r="AB125" i="46"/>
  <c r="AB98" i="46"/>
  <c r="AB112" i="46"/>
  <c r="AB126" i="46"/>
  <c r="AB52" i="46"/>
  <c r="AB37" i="46"/>
  <c r="AB67" i="46"/>
  <c r="AB38" i="46"/>
  <c r="AB113" i="46"/>
  <c r="AB82" i="46"/>
  <c r="AB83" i="46"/>
  <c r="AB22" i="46"/>
  <c r="AB21" i="46" s="1"/>
  <c r="AB8" i="46"/>
  <c r="F8" i="46" s="1"/>
  <c r="AB9" i="46"/>
  <c r="C78" i="11"/>
  <c r="I78" i="11"/>
  <c r="W96" i="39"/>
  <c r="AD24" i="38"/>
  <c r="V126" i="37"/>
  <c r="AD83" i="33"/>
  <c r="AD98" i="33"/>
  <c r="AD53" i="33"/>
  <c r="AD1" i="33"/>
  <c r="AD8" i="33"/>
  <c r="AD38" i="33"/>
  <c r="AD68" i="33"/>
  <c r="AB26" i="33"/>
  <c r="V101" i="39"/>
  <c r="T115" i="37"/>
  <c r="V122" i="37"/>
  <c r="AC23" i="33"/>
  <c r="V113" i="48" s="1"/>
  <c r="AC102" i="33"/>
  <c r="AC100" i="33"/>
  <c r="AC71" i="33"/>
  <c r="AC69" i="33"/>
  <c r="AC56" i="33"/>
  <c r="AC85" i="33"/>
  <c r="AC72" i="33"/>
  <c r="AC87" i="33"/>
  <c r="AC10" i="33"/>
  <c r="AC55" i="33"/>
  <c r="AC99" i="33"/>
  <c r="AC86" i="33"/>
  <c r="AC11" i="33"/>
  <c r="AC9" i="33"/>
  <c r="AC41" i="33"/>
  <c r="AC39" i="33"/>
  <c r="AC70" i="33"/>
  <c r="AC57" i="33"/>
  <c r="AC101" i="33"/>
  <c r="AC84" i="33"/>
  <c r="AC54" i="33"/>
  <c r="AC12" i="33"/>
  <c r="AC40" i="33"/>
  <c r="AC42" i="33"/>
  <c r="T113" i="37"/>
  <c r="U123" i="37"/>
  <c r="AB27" i="33"/>
  <c r="V97" i="39"/>
  <c r="AC28" i="38"/>
  <c r="V86" i="39"/>
  <c r="V92" i="39" s="1"/>
  <c r="U93" i="39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F20" i="35" s="1"/>
  <c r="C50" i="11"/>
  <c r="C29" i="11"/>
  <c r="C47" i="11"/>
  <c r="J12" i="11"/>
  <c r="J7" i="11"/>
  <c r="I14" i="11"/>
  <c r="C15" i="9" s="1"/>
  <c r="J53" i="11"/>
  <c r="C153" i="11" s="1"/>
  <c r="K53" i="11" s="1"/>
  <c r="D51" i="11"/>
  <c r="D46" i="11"/>
  <c r="D44" i="11"/>
  <c r="J61" i="11"/>
  <c r="C161" i="11" s="1"/>
  <c r="K61" i="11" s="1"/>
  <c r="J49" i="11"/>
  <c r="J38" i="11"/>
  <c r="F49" i="11"/>
  <c r="F14" i="11"/>
  <c r="C41" i="11"/>
  <c r="C27" i="11"/>
  <c r="F28" i="35" s="1"/>
  <c r="D19" i="11"/>
  <c r="D40" i="11"/>
  <c r="D45" i="11"/>
  <c r="G61" i="11"/>
  <c r="G58" i="11"/>
  <c r="G73" i="11" s="1"/>
  <c r="C40" i="11"/>
  <c r="J32" i="11"/>
  <c r="G14" i="11"/>
  <c r="J39" i="11"/>
  <c r="D53" i="11"/>
  <c r="J55" i="11"/>
  <c r="C155" i="11" s="1"/>
  <c r="K55" i="11" s="1"/>
  <c r="C45" i="11"/>
  <c r="F52" i="11"/>
  <c r="F71" i="11" s="1"/>
  <c r="C33" i="11"/>
  <c r="F19" i="35" s="1"/>
  <c r="G50" i="11"/>
  <c r="I18" i="11"/>
  <c r="C19" i="9" s="1"/>
  <c r="I47" i="11"/>
  <c r="F57" i="11"/>
  <c r="F79" i="11" s="1"/>
  <c r="C39" i="11"/>
  <c r="G10" i="11"/>
  <c r="J29" i="11"/>
  <c r="I44" i="11"/>
  <c r="I35" i="11"/>
  <c r="I35" i="35" s="1"/>
  <c r="C61" i="11"/>
  <c r="F41" i="11"/>
  <c r="I45" i="11"/>
  <c r="F21" i="11"/>
  <c r="D34" i="11"/>
  <c r="G33" i="11"/>
  <c r="G18" i="11"/>
  <c r="G11" i="11"/>
  <c r="I9" i="11"/>
  <c r="F78" i="11"/>
  <c r="I8" i="11"/>
  <c r="G30" i="11"/>
  <c r="G35" i="11"/>
  <c r="D28" i="11"/>
  <c r="G7" i="35" s="1"/>
  <c r="C11" i="11"/>
  <c r="J19" i="11"/>
  <c r="D57" i="11"/>
  <c r="D79" i="11" s="1"/>
  <c r="G34" i="11"/>
  <c r="F34" i="11"/>
  <c r="I32" i="11"/>
  <c r="F55" i="11"/>
  <c r="G45" i="11"/>
  <c r="I61" i="11"/>
  <c r="C60" i="11"/>
  <c r="I57" i="11"/>
  <c r="I79" i="11" s="1"/>
  <c r="I53" i="8" s="1"/>
  <c r="I29" i="11"/>
  <c r="J10" i="11"/>
  <c r="G21" i="11"/>
  <c r="G38" i="11"/>
  <c r="D14" i="11"/>
  <c r="F17" i="11"/>
  <c r="D47" i="11"/>
  <c r="F47" i="11"/>
  <c r="G12" i="11"/>
  <c r="G59" i="11"/>
  <c r="I31" i="11"/>
  <c r="J31" i="1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I19" i="35" s="1"/>
  <c r="F31" i="11"/>
  <c r="F84" i="11" s="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15" i="35" s="1"/>
  <c r="F16" i="35" s="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0" i="11" s="1"/>
  <c r="K60" i="11" s="1"/>
  <c r="F7" i="11"/>
  <c r="C31" i="1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I15" i="35" s="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F35" i="35" s="1"/>
  <c r="J48" i="11"/>
  <c r="J54" i="11"/>
  <c r="D32" i="11"/>
  <c r="G20" i="35" s="1"/>
  <c r="F8" i="11"/>
  <c r="F11" i="11"/>
  <c r="D18" i="11"/>
  <c r="F61" i="11"/>
  <c r="G41" i="11"/>
  <c r="I49" i="11"/>
  <c r="G44" i="11"/>
  <c r="D38" i="11"/>
  <c r="D33" i="11"/>
  <c r="G19" i="35" s="1"/>
  <c r="G54" i="11"/>
  <c r="G72" i="11" s="1"/>
  <c r="C17" i="11"/>
  <c r="C46" i="11"/>
  <c r="F10" i="11"/>
  <c r="D21" i="11"/>
  <c r="G8" i="11"/>
  <c r="I46" i="11"/>
  <c r="F38" i="11"/>
  <c r="I28" i="11"/>
  <c r="I7" i="35" s="1"/>
  <c r="J9" i="11"/>
  <c r="G31" i="11"/>
  <c r="G84" i="11" s="1"/>
  <c r="J41" i="11"/>
  <c r="J57" i="11"/>
  <c r="G46" i="11"/>
  <c r="I13" i="11"/>
  <c r="G78" i="11"/>
  <c r="C20" i="11"/>
  <c r="C48" i="11"/>
  <c r="D27" i="11"/>
  <c r="G28" i="35" s="1"/>
  <c r="J47" i="11"/>
  <c r="I56" i="11"/>
  <c r="J21" i="11"/>
  <c r="F48" i="11"/>
  <c r="C28" i="11"/>
  <c r="F7" i="35" s="1"/>
  <c r="C53" i="11"/>
  <c r="I27" i="11"/>
  <c r="I28" i="35" s="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J35" i="35" s="1"/>
  <c r="D49" i="11"/>
  <c r="J58" i="11"/>
  <c r="D29" i="11"/>
  <c r="D31" i="11"/>
  <c r="G21" i="35" s="1"/>
  <c r="G33" i="35" s="1"/>
  <c r="J27" i="11"/>
  <c r="J28" i="35" s="1"/>
  <c r="M28" i="35" s="1"/>
  <c r="N28" i="35" s="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19" i="35" s="1"/>
  <c r="J56" i="11"/>
  <c r="J59" i="11"/>
  <c r="C158" i="11" s="1"/>
  <c r="K59" i="11" s="1"/>
  <c r="C59" i="11"/>
  <c r="D20" i="11"/>
  <c r="C7" i="11"/>
  <c r="D48" i="11"/>
  <c r="J28" i="11"/>
  <c r="F39" i="11"/>
  <c r="D9" i="11"/>
  <c r="D35" i="11"/>
  <c r="G35" i="35" s="1"/>
  <c r="J30" i="11"/>
  <c r="J15" i="35" s="1"/>
  <c r="I11" i="11"/>
  <c r="D11" i="11"/>
  <c r="D7" i="11"/>
  <c r="I39" i="11"/>
  <c r="D8" i="11"/>
  <c r="G56" i="11"/>
  <c r="D30" i="11"/>
  <c r="G15" i="35" s="1"/>
  <c r="D78" i="11"/>
  <c r="D53" i="8" s="1"/>
  <c r="D13" i="11"/>
  <c r="J40" i="11"/>
  <c r="D58" i="11"/>
  <c r="D73" i="11" s="1"/>
  <c r="D12" i="11"/>
  <c r="D60" i="11"/>
  <c r="G17" i="1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6" i="38"/>
  <c r="V88" i="39" s="1"/>
  <c r="U112" i="37"/>
  <c r="U118" i="37" s="1"/>
  <c r="AC27" i="38"/>
  <c r="V89" i="39" s="1"/>
  <c r="AD91" i="38"/>
  <c r="AD93" i="38"/>
  <c r="H93" i="38" s="1"/>
  <c r="AD79" i="38"/>
  <c r="AD90" i="38"/>
  <c r="AD78" i="38"/>
  <c r="AD64" i="38"/>
  <c r="AD66" i="38"/>
  <c r="AD65" i="38"/>
  <c r="AD41" i="38"/>
  <c r="AD92" i="38"/>
  <c r="AD53" i="38"/>
  <c r="AD38" i="38"/>
  <c r="AD80" i="38"/>
  <c r="AD77" i="38"/>
  <c r="AD40" i="38"/>
  <c r="AD52" i="38"/>
  <c r="AD39" i="38"/>
  <c r="AD54" i="38"/>
  <c r="AD10" i="38"/>
  <c r="AD67" i="38"/>
  <c r="AD9" i="38"/>
  <c r="AD12" i="38"/>
  <c r="AD11" i="38"/>
  <c r="AD51" i="38"/>
  <c r="T119" i="37"/>
  <c r="U127" i="37"/>
  <c r="AC25" i="38"/>
  <c r="H89" i="38"/>
  <c r="F89" i="38"/>
  <c r="AB24" i="33"/>
  <c r="W100" i="39"/>
  <c r="F93" i="38" l="1"/>
  <c r="AD75" i="38"/>
  <c r="H80" i="38"/>
  <c r="F80" i="38"/>
  <c r="H41" i="38"/>
  <c r="F41" i="38"/>
  <c r="H54" i="38"/>
  <c r="F54" i="38"/>
  <c r="AD88" i="38"/>
  <c r="AC94" i="38" s="1"/>
  <c r="AC88" i="38" s="1"/>
  <c r="AC97" i="38" s="1"/>
  <c r="AD7" i="38"/>
  <c r="AD19" i="38" s="1"/>
  <c r="H12" i="38"/>
  <c r="H7" i="38" s="1"/>
  <c r="H18" i="38" s="1"/>
  <c r="F12" i="38"/>
  <c r="H67" i="38"/>
  <c r="F67" i="38"/>
  <c r="U113" i="37"/>
  <c r="U114" i="48"/>
  <c r="U115" i="37"/>
  <c r="U116" i="48"/>
  <c r="G8" i="35"/>
  <c r="J84" i="11"/>
  <c r="J21" i="35"/>
  <c r="J33" i="35" s="1"/>
  <c r="C84" i="11"/>
  <c r="F21" i="35"/>
  <c r="F33" i="35" s="1"/>
  <c r="I84" i="11"/>
  <c r="I21" i="35"/>
  <c r="I33" i="35" s="1"/>
  <c r="I20" i="35"/>
  <c r="J20" i="35"/>
  <c r="P20" i="35" s="1"/>
  <c r="F37" i="35"/>
  <c r="G37" i="35"/>
  <c r="D9" i="46"/>
  <c r="AB36" i="46"/>
  <c r="AB44" i="46" s="1"/>
  <c r="F37" i="46"/>
  <c r="D37" i="46"/>
  <c r="F113" i="46"/>
  <c r="D113" i="46"/>
  <c r="AB81" i="46"/>
  <c r="AB89" i="46" s="1"/>
  <c r="F82" i="46"/>
  <c r="D82" i="46"/>
  <c r="AB51" i="46"/>
  <c r="AB59" i="46" s="1"/>
  <c r="F52" i="46"/>
  <c r="D52" i="46"/>
  <c r="F83" i="46"/>
  <c r="D83" i="46"/>
  <c r="F126" i="46"/>
  <c r="D126" i="46"/>
  <c r="AB111" i="46"/>
  <c r="AB119" i="46"/>
  <c r="F112" i="46"/>
  <c r="D112" i="46"/>
  <c r="F38" i="46"/>
  <c r="D38" i="46"/>
  <c r="F98" i="46"/>
  <c r="D98" i="46"/>
  <c r="AB124" i="46"/>
  <c r="AB131" i="46" s="1"/>
  <c r="F125" i="46"/>
  <c r="D125" i="46"/>
  <c r="AB96" i="46"/>
  <c r="AB104" i="46" s="1"/>
  <c r="F97" i="46"/>
  <c r="D97" i="46"/>
  <c r="AB66" i="46"/>
  <c r="AB74" i="46" s="1"/>
  <c r="F67" i="46"/>
  <c r="D67" i="46"/>
  <c r="D53" i="46"/>
  <c r="F53" i="46"/>
  <c r="D68" i="46"/>
  <c r="F68" i="46"/>
  <c r="AA24" i="46"/>
  <c r="AA21" i="46" s="1"/>
  <c r="AA26" i="46" s="1"/>
  <c r="AB26" i="46"/>
  <c r="D22" i="46"/>
  <c r="F22" i="46"/>
  <c r="D8" i="46"/>
  <c r="D7" i="46" s="1"/>
  <c r="F9" i="46"/>
  <c r="AB29" i="46"/>
  <c r="AB7" i="46"/>
  <c r="F23" i="46"/>
  <c r="D23" i="46"/>
  <c r="I16" i="35"/>
  <c r="G16" i="35"/>
  <c r="D84" i="11"/>
  <c r="F22" i="35"/>
  <c r="M19" i="35"/>
  <c r="N19" i="35" s="1"/>
  <c r="M35" i="35"/>
  <c r="G9" i="35"/>
  <c r="G10" i="35" s="1"/>
  <c r="G22" i="35"/>
  <c r="J16" i="35"/>
  <c r="M15" i="35"/>
  <c r="N15" i="35" s="1"/>
  <c r="I8" i="35"/>
  <c r="I9" i="35" s="1"/>
  <c r="I10" i="35" s="1"/>
  <c r="F8" i="35"/>
  <c r="F9" i="35" s="1"/>
  <c r="F53" i="8"/>
  <c r="C53" i="8"/>
  <c r="H11" i="38"/>
  <c r="F11" i="38"/>
  <c r="H10" i="38"/>
  <c r="F10" i="38"/>
  <c r="H9" i="38"/>
  <c r="F9" i="38"/>
  <c r="G22" i="11"/>
  <c r="F78" i="38"/>
  <c r="H78" i="38"/>
  <c r="H77" i="38"/>
  <c r="F77" i="38"/>
  <c r="H79" i="38"/>
  <c r="F79" i="38"/>
  <c r="H66" i="38"/>
  <c r="F66" i="38"/>
  <c r="H65" i="38"/>
  <c r="F65" i="38"/>
  <c r="H64" i="38"/>
  <c r="F64" i="38"/>
  <c r="H51" i="38"/>
  <c r="F51" i="38"/>
  <c r="H53" i="38"/>
  <c r="F53" i="38"/>
  <c r="H52" i="38"/>
  <c r="F52" i="38"/>
  <c r="H40" i="38"/>
  <c r="F40" i="38"/>
  <c r="H38" i="38"/>
  <c r="F38" i="38"/>
  <c r="F24" i="38"/>
  <c r="H24" i="38"/>
  <c r="H39" i="38"/>
  <c r="F39" i="38"/>
  <c r="AC13" i="38"/>
  <c r="AC7" i="38" s="1"/>
  <c r="AD18" i="38"/>
  <c r="AC81" i="38"/>
  <c r="AC75" i="38" s="1"/>
  <c r="AD83" i="38"/>
  <c r="W122" i="37"/>
  <c r="AD23" i="33"/>
  <c r="W113" i="48" s="1"/>
  <c r="F38" i="33"/>
  <c r="H38" i="33"/>
  <c r="D13" i="18"/>
  <c r="D13" i="8"/>
  <c r="D9" i="17"/>
  <c r="J7" i="35"/>
  <c r="J20" i="8"/>
  <c r="J20" i="18"/>
  <c r="N28" i="11"/>
  <c r="M28" i="11"/>
  <c r="K78" i="11"/>
  <c r="F86" i="11"/>
  <c r="F51" i="8" s="1"/>
  <c r="F36" i="18"/>
  <c r="F62" i="11"/>
  <c r="F36" i="8"/>
  <c r="G23" i="18"/>
  <c r="G23" i="8"/>
  <c r="F25" i="18"/>
  <c r="F25" i="8"/>
  <c r="C95" i="11"/>
  <c r="C61" i="8" s="1"/>
  <c r="C22" i="18"/>
  <c r="C22" i="8"/>
  <c r="G99" i="11"/>
  <c r="G63" i="8" s="1"/>
  <c r="G37" i="8"/>
  <c r="G37" i="18"/>
  <c r="G25" i="8"/>
  <c r="G25" i="18"/>
  <c r="F52" i="8"/>
  <c r="F41" i="8"/>
  <c r="F41" i="18"/>
  <c r="C13" i="18"/>
  <c r="C13" i="8"/>
  <c r="H8" i="33"/>
  <c r="F8" i="33"/>
  <c r="V123" i="37"/>
  <c r="AC27" i="33"/>
  <c r="AD101" i="33"/>
  <c r="AD70" i="33"/>
  <c r="AD100" i="33"/>
  <c r="AD72" i="33"/>
  <c r="AD55" i="33"/>
  <c r="AD99" i="33"/>
  <c r="AD86" i="33"/>
  <c r="AD41" i="33"/>
  <c r="AD39" i="33"/>
  <c r="AD9" i="33"/>
  <c r="AD71" i="33"/>
  <c r="AD11" i="33"/>
  <c r="AD85" i="33"/>
  <c r="AD69" i="33"/>
  <c r="AD56" i="33"/>
  <c r="AD57" i="33"/>
  <c r="AD84" i="33"/>
  <c r="AD54" i="33"/>
  <c r="AD12" i="33"/>
  <c r="AD7" i="33" s="1"/>
  <c r="AD15" i="33" s="1"/>
  <c r="AD40" i="33"/>
  <c r="AD102" i="33"/>
  <c r="AD10" i="33"/>
  <c r="AD42" i="33"/>
  <c r="AD87" i="33"/>
  <c r="AD82" i="33" s="1"/>
  <c r="W126" i="37"/>
  <c r="H53" i="33"/>
  <c r="F53" i="33"/>
  <c r="H98" i="33"/>
  <c r="F98" i="33"/>
  <c r="F83" i="33"/>
  <c r="H83" i="33"/>
  <c r="V127" i="37"/>
  <c r="F92" i="38"/>
  <c r="H92" i="38"/>
  <c r="D10" i="18"/>
  <c r="D10" i="8"/>
  <c r="G21" i="18"/>
  <c r="G21" i="8"/>
  <c r="I40" i="8"/>
  <c r="C67" i="17" s="1"/>
  <c r="I40" i="18"/>
  <c r="J79" i="11"/>
  <c r="K79" i="11" s="1"/>
  <c r="C157" i="11"/>
  <c r="K57" i="11" s="1"/>
  <c r="I41" i="18"/>
  <c r="I41" i="8"/>
  <c r="C68" i="17" s="1"/>
  <c r="C11" i="9"/>
  <c r="I94" i="11"/>
  <c r="I11" i="18"/>
  <c r="I11" i="8"/>
  <c r="G10" i="18"/>
  <c r="G10" i="8"/>
  <c r="C26" i="18"/>
  <c r="C26" i="8"/>
  <c r="G12" i="8"/>
  <c r="G12" i="18"/>
  <c r="G42" i="8"/>
  <c r="G42" i="18"/>
  <c r="C33" i="8"/>
  <c r="C33" i="18"/>
  <c r="C62" i="8"/>
  <c r="C24" i="18"/>
  <c r="C24" i="8"/>
  <c r="W97" i="39"/>
  <c r="AD28" i="38"/>
  <c r="H36" i="38"/>
  <c r="H44" i="38" s="1"/>
  <c r="F36" i="38"/>
  <c r="E42" i="38" s="1"/>
  <c r="D18" i="9"/>
  <c r="J22" i="1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7" i="11"/>
  <c r="J23" i="18"/>
  <c r="J23" i="8"/>
  <c r="C99" i="11"/>
  <c r="C63" i="8" s="1"/>
  <c r="C37" i="8"/>
  <c r="C37" i="18"/>
  <c r="H88" i="38"/>
  <c r="H97" i="38" s="1"/>
  <c r="C8" i="18"/>
  <c r="C15" i="11"/>
  <c r="C8" i="8"/>
  <c r="F12" i="18"/>
  <c r="F12" i="8"/>
  <c r="C23" i="8"/>
  <c r="C23" i="18"/>
  <c r="G41" i="18"/>
  <c r="G41" i="8"/>
  <c r="C13" i="17"/>
  <c r="I62" i="8"/>
  <c r="I24" i="8"/>
  <c r="I24" i="18"/>
  <c r="M55" i="11"/>
  <c r="N55" i="11"/>
  <c r="C10" i="8"/>
  <c r="C10" i="18"/>
  <c r="F42" i="11"/>
  <c r="F30" i="18"/>
  <c r="F30" i="8"/>
  <c r="F26" i="18"/>
  <c r="F26" i="8"/>
  <c r="D23" i="18"/>
  <c r="D23" i="8"/>
  <c r="C11" i="17"/>
  <c r="I95" i="11"/>
  <c r="I61" i="8" s="1"/>
  <c r="I22" i="18"/>
  <c r="I22" i="8"/>
  <c r="F23" i="8"/>
  <c r="F23" i="18"/>
  <c r="D44" i="17"/>
  <c r="J31" i="8"/>
  <c r="J31" i="18"/>
  <c r="M39" i="11"/>
  <c r="N39" i="11"/>
  <c r="M59" i="11"/>
  <c r="N59" i="11"/>
  <c r="J72" i="11"/>
  <c r="C154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7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5" i="11"/>
  <c r="K45" i="11" s="1"/>
  <c r="J99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5" i="11"/>
  <c r="F61" i="8" s="1"/>
  <c r="F22" i="8"/>
  <c r="F22" i="18"/>
  <c r="D20" i="8"/>
  <c r="D20" i="18"/>
  <c r="D10" i="17"/>
  <c r="J8" i="35"/>
  <c r="M8" i="35" s="1"/>
  <c r="N8" i="35" s="1"/>
  <c r="N29" i="11"/>
  <c r="J21" i="8"/>
  <c r="J21" i="18"/>
  <c r="M29" i="11"/>
  <c r="F10" i="18"/>
  <c r="F10" i="8"/>
  <c r="F49" i="38"/>
  <c r="AD27" i="38"/>
  <c r="D15" i="11"/>
  <c r="D8" i="18"/>
  <c r="D8" i="8"/>
  <c r="G14" i="18"/>
  <c r="G14" i="8"/>
  <c r="C15" i="17"/>
  <c r="I26" i="18"/>
  <c r="I26" i="8"/>
  <c r="C40" i="18"/>
  <c r="C40" i="8"/>
  <c r="C22" i="11"/>
  <c r="G40" i="18"/>
  <c r="G40" i="8"/>
  <c r="G52" i="8"/>
  <c r="F43" i="18"/>
  <c r="F43" i="8"/>
  <c r="F14" i="8"/>
  <c r="F14" i="18"/>
  <c r="G42" i="11"/>
  <c r="G30" i="8"/>
  <c r="G30" i="18"/>
  <c r="G27" i="18"/>
  <c r="G27" i="8"/>
  <c r="G94" i="11"/>
  <c r="G11" i="18"/>
  <c r="G11" i="8"/>
  <c r="D8" i="9"/>
  <c r="J8" i="18"/>
  <c r="J8" i="8"/>
  <c r="J15" i="11"/>
  <c r="N15" i="11" s="1"/>
  <c r="N7" i="11"/>
  <c r="M7" i="11"/>
  <c r="AC24" i="33"/>
  <c r="V114" i="48" s="1"/>
  <c r="AD62" i="38"/>
  <c r="AD71" i="38" s="1"/>
  <c r="AD36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D45" i="17"/>
  <c r="J32" i="8"/>
  <c r="N40" i="11"/>
  <c r="J32" i="18"/>
  <c r="M40" i="11"/>
  <c r="D22" i="11"/>
  <c r="C9" i="17"/>
  <c r="I20" i="18"/>
  <c r="I20" i="8"/>
  <c r="D9" i="9"/>
  <c r="J9" i="18"/>
  <c r="J9" i="8"/>
  <c r="N8" i="11"/>
  <c r="M8" i="11"/>
  <c r="G20" i="18"/>
  <c r="G20" i="8"/>
  <c r="C12" i="17"/>
  <c r="I23" i="8"/>
  <c r="I23" i="18"/>
  <c r="J41" i="8"/>
  <c r="D68" i="17" s="1"/>
  <c r="C149" i="11"/>
  <c r="K49" i="11" s="1"/>
  <c r="J41" i="18"/>
  <c r="D14" i="18"/>
  <c r="D14" i="8"/>
  <c r="C20" i="8"/>
  <c r="C20" i="18"/>
  <c r="J43" i="18"/>
  <c r="C151" i="11"/>
  <c r="K51" i="11" s="1"/>
  <c r="J43" i="8"/>
  <c r="D70" i="17" s="1"/>
  <c r="G43" i="8"/>
  <c r="G43" i="18"/>
  <c r="I99" i="11"/>
  <c r="I63" i="8" s="1"/>
  <c r="I37" i="8"/>
  <c r="C64" i="17" s="1"/>
  <c r="I37" i="18"/>
  <c r="J51" i="8"/>
  <c r="J62" i="11"/>
  <c r="C144" i="11"/>
  <c r="J36" i="8"/>
  <c r="D63" i="17" s="1"/>
  <c r="J36" i="18"/>
  <c r="F90" i="38"/>
  <c r="H90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7" i="11"/>
  <c r="D14" i="9"/>
  <c r="J14" i="8"/>
  <c r="J14" i="18"/>
  <c r="N13" i="11"/>
  <c r="M13" i="11"/>
  <c r="D20" i="9"/>
  <c r="N19" i="11"/>
  <c r="M19" i="11"/>
  <c r="D13" i="17"/>
  <c r="J24" i="18"/>
  <c r="J24" i="8"/>
  <c r="N32" i="11"/>
  <c r="M32" i="11"/>
  <c r="D43" i="8"/>
  <c r="D43" i="18"/>
  <c r="V93" i="39"/>
  <c r="D15" i="9"/>
  <c r="M14" i="11"/>
  <c r="N14" i="11"/>
  <c r="F94" i="11"/>
  <c r="F11" i="18"/>
  <c r="F11" i="8"/>
  <c r="J42" i="18"/>
  <c r="J42" i="8"/>
  <c r="D69" i="17" s="1"/>
  <c r="F22" i="11"/>
  <c r="M53" i="11"/>
  <c r="N53" i="11"/>
  <c r="C152" i="11"/>
  <c r="K52" i="11" s="1"/>
  <c r="J71" i="11"/>
  <c r="D12" i="18"/>
  <c r="D12" i="8"/>
  <c r="D12" i="9"/>
  <c r="J12" i="18"/>
  <c r="J12" i="8"/>
  <c r="M11" i="11"/>
  <c r="N11" i="11"/>
  <c r="D52" i="8"/>
  <c r="G62" i="8"/>
  <c r="G24" i="18"/>
  <c r="G24" i="8"/>
  <c r="F99" i="11"/>
  <c r="F63" i="8" s="1"/>
  <c r="F37" i="8"/>
  <c r="F37" i="18"/>
  <c r="F42" i="18"/>
  <c r="F42" i="8"/>
  <c r="D42" i="8"/>
  <c r="D42" i="18"/>
  <c r="G95" i="11"/>
  <c r="G61" i="8" s="1"/>
  <c r="G22" i="18"/>
  <c r="G22" i="8"/>
  <c r="C31" i="18"/>
  <c r="C31" i="8"/>
  <c r="D99" i="11"/>
  <c r="D63" i="8" s="1"/>
  <c r="D37" i="18"/>
  <c r="D37" i="8"/>
  <c r="D13" i="9"/>
  <c r="J13" i="18"/>
  <c r="J13" i="8"/>
  <c r="N12" i="11"/>
  <c r="M12" i="11"/>
  <c r="AC26" i="33"/>
  <c r="V116" i="48" s="1"/>
  <c r="V112" i="37"/>
  <c r="V118" i="37" s="1"/>
  <c r="AC25" i="33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F40" i="18"/>
  <c r="F40" i="8"/>
  <c r="D62" i="8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6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9" i="38"/>
  <c r="H57" i="38" s="1"/>
  <c r="AD49" i="38"/>
  <c r="AD58" i="38" s="1"/>
  <c r="V87" i="39"/>
  <c r="AD84" i="38"/>
  <c r="H75" i="38"/>
  <c r="H83" i="38" s="1"/>
  <c r="C12" i="9"/>
  <c r="I12" i="18"/>
  <c r="I12" i="8"/>
  <c r="G53" i="8"/>
  <c r="D25" i="8"/>
  <c r="D25" i="18"/>
  <c r="C30" i="18"/>
  <c r="C42" i="11"/>
  <c r="C30" i="8"/>
  <c r="F62" i="8"/>
  <c r="F24" i="18"/>
  <c r="F24" i="8"/>
  <c r="F27" i="18"/>
  <c r="F27" i="8"/>
  <c r="D11" i="9"/>
  <c r="J94" i="11"/>
  <c r="J100" i="11" s="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5" i="11"/>
  <c r="D61" i="8" s="1"/>
  <c r="D22" i="18"/>
  <c r="D22" i="8"/>
  <c r="G9" i="8"/>
  <c r="G9" i="18"/>
  <c r="F20" i="8"/>
  <c r="F20" i="18"/>
  <c r="J73" i="11"/>
  <c r="C159" i="11"/>
  <c r="K58" i="11" s="1"/>
  <c r="C148" i="11"/>
  <c r="K48" i="11" s="1"/>
  <c r="J40" i="8"/>
  <c r="D67" i="17" s="1"/>
  <c r="J40" i="18"/>
  <c r="D39" i="18"/>
  <c r="D39" i="8"/>
  <c r="H91" i="38"/>
  <c r="F91" i="38"/>
  <c r="D41" i="18"/>
  <c r="D41" i="8"/>
  <c r="F32" i="8"/>
  <c r="F32" i="18"/>
  <c r="C12" i="18"/>
  <c r="C12" i="8"/>
  <c r="AD25" i="38"/>
  <c r="D33" i="8"/>
  <c r="D33" i="18"/>
  <c r="D11" i="17"/>
  <c r="J95" i="11"/>
  <c r="J22" i="8"/>
  <c r="J22" i="18"/>
  <c r="N30" i="11"/>
  <c r="M30" i="11"/>
  <c r="C14" i="9"/>
  <c r="I14" i="8"/>
  <c r="I14" i="18"/>
  <c r="D42" i="11"/>
  <c r="D30" i="8"/>
  <c r="D30" i="18"/>
  <c r="C13" i="9"/>
  <c r="I13" i="8"/>
  <c r="I13" i="18"/>
  <c r="C62" i="11"/>
  <c r="C86" i="11"/>
  <c r="C51" i="8" s="1"/>
  <c r="C36" i="18"/>
  <c r="C36" i="8"/>
  <c r="D21" i="9"/>
  <c r="M20" i="11"/>
  <c r="N20" i="11"/>
  <c r="C94" i="11"/>
  <c r="C100" i="11" s="1"/>
  <c r="C11" i="8"/>
  <c r="C11" i="18"/>
  <c r="C10" i="17"/>
  <c r="I21" i="18"/>
  <c r="I21" i="8"/>
  <c r="I39" i="18"/>
  <c r="I39" i="8"/>
  <c r="C66" i="17" s="1"/>
  <c r="C21" i="8"/>
  <c r="C21" i="18"/>
  <c r="H68" i="33"/>
  <c r="F68" i="33"/>
  <c r="G32" i="18"/>
  <c r="G32" i="8"/>
  <c r="F88" i="38"/>
  <c r="E94" i="38" s="1"/>
  <c r="E88" i="38" s="1"/>
  <c r="D94" i="11"/>
  <c r="D11" i="18"/>
  <c r="D11" i="8"/>
  <c r="D27" i="18"/>
  <c r="D27" i="8"/>
  <c r="C146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C10" i="9"/>
  <c r="I10" i="18"/>
  <c r="I10" i="8"/>
  <c r="C36" i="11"/>
  <c r="C19" i="18"/>
  <c r="C19" i="8"/>
  <c r="C42" i="8"/>
  <c r="C42" i="18"/>
  <c r="C41" i="8"/>
  <c r="C41" i="18"/>
  <c r="AD96" i="38" l="1"/>
  <c r="AC96" i="38"/>
  <c r="AB94" i="38"/>
  <c r="AB88" i="38" s="1"/>
  <c r="AB97" i="38" s="1"/>
  <c r="AD97" i="38"/>
  <c r="AC13" i="33"/>
  <c r="AC7" i="33" s="1"/>
  <c r="AC15" i="33" s="1"/>
  <c r="V114" i="37"/>
  <c r="V115" i="48"/>
  <c r="I22" i="35"/>
  <c r="G100" i="11"/>
  <c r="D100" i="11"/>
  <c r="G30" i="35"/>
  <c r="J36" i="35"/>
  <c r="M36" i="35" s="1"/>
  <c r="F100" i="11"/>
  <c r="I100" i="11"/>
  <c r="I36" i="35"/>
  <c r="I37" i="35" s="1"/>
  <c r="G39" i="35"/>
  <c r="M20" i="35"/>
  <c r="AA30" i="46"/>
  <c r="F7" i="46"/>
  <c r="AB30" i="46"/>
  <c r="AB12" i="46"/>
  <c r="AB15" i="46" s="1"/>
  <c r="F14" i="46"/>
  <c r="F12" i="46"/>
  <c r="F15" i="46" s="1"/>
  <c r="C10" i="46"/>
  <c r="C7" i="46" s="1"/>
  <c r="C12" i="46" s="1"/>
  <c r="C15" i="46" s="1"/>
  <c r="D12" i="46"/>
  <c r="D15" i="46" s="1"/>
  <c r="D111" i="46"/>
  <c r="D119" i="46" s="1"/>
  <c r="AA127" i="46"/>
  <c r="AA124" i="46" s="1"/>
  <c r="AB129" i="46"/>
  <c r="AB132" i="46" s="1"/>
  <c r="D51" i="46"/>
  <c r="D59" i="46" s="1"/>
  <c r="F51" i="46"/>
  <c r="F56" i="46" s="1"/>
  <c r="AA54" i="46"/>
  <c r="AA51" i="46" s="1"/>
  <c r="AB56" i="46"/>
  <c r="D66" i="46"/>
  <c r="D74" i="46" s="1"/>
  <c r="D81" i="46"/>
  <c r="D89" i="46" s="1"/>
  <c r="F66" i="46"/>
  <c r="F71" i="46" s="1"/>
  <c r="F81" i="46"/>
  <c r="F86" i="46" s="1"/>
  <c r="AB71" i="46"/>
  <c r="AA69" i="46"/>
  <c r="AA66" i="46" s="1"/>
  <c r="F111" i="46"/>
  <c r="F116" i="46" s="1"/>
  <c r="AA84" i="46"/>
  <c r="AA81" i="46" s="1"/>
  <c r="AB86" i="46"/>
  <c r="D96" i="46"/>
  <c r="F96" i="46"/>
  <c r="F101" i="46" s="1"/>
  <c r="AA114" i="46"/>
  <c r="AA111" i="46" s="1"/>
  <c r="AB116" i="46"/>
  <c r="D36" i="46"/>
  <c r="D44" i="46" s="1"/>
  <c r="AB101" i="46"/>
  <c r="AA99" i="46"/>
  <c r="AA96" i="46" s="1"/>
  <c r="F36" i="46"/>
  <c r="F41" i="46" s="1"/>
  <c r="D124" i="46"/>
  <c r="F124" i="46"/>
  <c r="F129" i="46" s="1"/>
  <c r="F132" i="46" s="1"/>
  <c r="AA39" i="46"/>
  <c r="AA36" i="46" s="1"/>
  <c r="AB41" i="46"/>
  <c r="F21" i="46"/>
  <c r="D21" i="46"/>
  <c r="D14" i="46"/>
  <c r="Z24" i="46"/>
  <c r="AA29" i="46"/>
  <c r="AA10" i="46"/>
  <c r="AA7" i="46" s="1"/>
  <c r="AA12" i="46" s="1"/>
  <c r="AA15" i="46" s="1"/>
  <c r="AB14" i="46"/>
  <c r="I30" i="35"/>
  <c r="I39" i="35" s="1"/>
  <c r="F10" i="35"/>
  <c r="F30" i="35"/>
  <c r="F39" i="35" s="1"/>
  <c r="P36" i="35"/>
  <c r="S36" i="35" s="1"/>
  <c r="S20" i="35"/>
  <c r="G24" i="11"/>
  <c r="G64" i="11" s="1"/>
  <c r="J9" i="35"/>
  <c r="C24" i="11"/>
  <c r="C16" i="8" s="1"/>
  <c r="I24" i="11"/>
  <c r="I64" i="11" s="1"/>
  <c r="D24" i="11"/>
  <c r="C34" i="8"/>
  <c r="C34" i="18"/>
  <c r="J24" i="11"/>
  <c r="J64" i="11" s="1"/>
  <c r="D23" i="9"/>
  <c r="D34" i="18"/>
  <c r="D34" i="8"/>
  <c r="G34" i="18"/>
  <c r="G34" i="8"/>
  <c r="H26" i="38"/>
  <c r="F26" i="38"/>
  <c r="F25" i="38"/>
  <c r="H25" i="38"/>
  <c r="H28" i="38"/>
  <c r="H23" i="38" s="1"/>
  <c r="H31" i="38" s="1"/>
  <c r="F28" i="38"/>
  <c r="H27" i="38"/>
  <c r="F27" i="38"/>
  <c r="E55" i="38"/>
  <c r="E49" i="38" s="1"/>
  <c r="AC88" i="33"/>
  <c r="AC82" i="33" s="1"/>
  <c r="AD92" i="33"/>
  <c r="E36" i="38"/>
  <c r="F44" i="38"/>
  <c r="W123" i="37"/>
  <c r="AD27" i="33"/>
  <c r="AD22" i="33" s="1"/>
  <c r="H42" i="33"/>
  <c r="H37" i="33" s="1"/>
  <c r="H47" i="33" s="1"/>
  <c r="F42" i="33"/>
  <c r="F37" i="33" s="1"/>
  <c r="E43" i="33" s="1"/>
  <c r="E37" i="33" s="1"/>
  <c r="H86" i="33"/>
  <c r="F86" i="33"/>
  <c r="AD17" i="33"/>
  <c r="H10" i="33"/>
  <c r="F10" i="33"/>
  <c r="H99" i="33"/>
  <c r="F99" i="33"/>
  <c r="H102" i="33"/>
  <c r="H97" i="33" s="1"/>
  <c r="H107" i="33" s="1"/>
  <c r="F102" i="33"/>
  <c r="F97" i="33" s="1"/>
  <c r="E103" i="33" s="1"/>
  <c r="E97" i="33" s="1"/>
  <c r="H55" i="33"/>
  <c r="F55" i="33"/>
  <c r="G88" i="11"/>
  <c r="G54" i="8"/>
  <c r="G55" i="8" s="1"/>
  <c r="N32" i="8"/>
  <c r="M32" i="8"/>
  <c r="M15" i="11"/>
  <c r="N27" i="8"/>
  <c r="M27" i="8"/>
  <c r="C17" i="17"/>
  <c r="W93" i="39"/>
  <c r="F97" i="38"/>
  <c r="F72" i="33"/>
  <c r="H72" i="33"/>
  <c r="AD25" i="33"/>
  <c r="W115" i="48" s="1"/>
  <c r="H40" i="33"/>
  <c r="F40" i="33"/>
  <c r="F96" i="38"/>
  <c r="C60" i="8"/>
  <c r="C64" i="8" s="1"/>
  <c r="N13" i="8"/>
  <c r="M13" i="8"/>
  <c r="D58" i="17"/>
  <c r="E58" i="17"/>
  <c r="N27" i="18"/>
  <c r="M27" i="18"/>
  <c r="M26" i="8"/>
  <c r="N26" i="8"/>
  <c r="I60" i="8"/>
  <c r="I64" i="8" s="1"/>
  <c r="AD18" i="33"/>
  <c r="H12" i="33"/>
  <c r="H7" i="33" s="1"/>
  <c r="H15" i="33" s="1"/>
  <c r="F12" i="33"/>
  <c r="H100" i="33"/>
  <c r="F100" i="33"/>
  <c r="F45" i="8"/>
  <c r="F44" i="8" s="1"/>
  <c r="F45" i="18"/>
  <c r="F44" i="18" s="1"/>
  <c r="H54" i="33"/>
  <c r="F54" i="33"/>
  <c r="H70" i="33"/>
  <c r="F70" i="33"/>
  <c r="H84" i="33"/>
  <c r="F84" i="33"/>
  <c r="H101" i="33"/>
  <c r="F101" i="33"/>
  <c r="W127" i="37"/>
  <c r="H57" i="33"/>
  <c r="H52" i="33" s="1"/>
  <c r="H62" i="33" s="1"/>
  <c r="F57" i="33"/>
  <c r="J53" i="8"/>
  <c r="AD37" i="33"/>
  <c r="AD48" i="33" s="1"/>
  <c r="J45" i="18"/>
  <c r="J44" i="18" s="1"/>
  <c r="J45" i="8"/>
  <c r="J44" i="8" s="1"/>
  <c r="D71" i="17" s="1"/>
  <c r="D72" i="17" s="1"/>
  <c r="D45" i="9"/>
  <c r="E45" i="9"/>
  <c r="M49" i="11"/>
  <c r="K41" i="18"/>
  <c r="N49" i="11"/>
  <c r="K41" i="8"/>
  <c r="C28" i="8"/>
  <c r="N25" i="8"/>
  <c r="M25" i="8"/>
  <c r="V115" i="37"/>
  <c r="I45" i="18"/>
  <c r="I44" i="18" s="1"/>
  <c r="I45" i="8"/>
  <c r="I44" i="8" s="1"/>
  <c r="C71" i="17" s="1"/>
  <c r="C72" i="17" s="1"/>
  <c r="I28" i="18"/>
  <c r="G45" i="18"/>
  <c r="G44" i="18" s="1"/>
  <c r="G45" i="8"/>
  <c r="G44" i="8" s="1"/>
  <c r="C150" i="11"/>
  <c r="K50" i="11" s="1"/>
  <c r="C122" i="11"/>
  <c r="K18" i="11"/>
  <c r="N13" i="18"/>
  <c r="M13" i="18"/>
  <c r="G28" i="18"/>
  <c r="J62" i="8"/>
  <c r="N98" i="11"/>
  <c r="M98" i="11"/>
  <c r="M42" i="11"/>
  <c r="D16" i="9"/>
  <c r="D33" i="9" s="1"/>
  <c r="D38" i="9"/>
  <c r="E38" i="9"/>
  <c r="F58" i="38"/>
  <c r="D57" i="17"/>
  <c r="E57" i="17"/>
  <c r="F34" i="8"/>
  <c r="J88" i="11"/>
  <c r="J54" i="8"/>
  <c r="M57" i="11"/>
  <c r="N57" i="11"/>
  <c r="H56" i="33"/>
  <c r="F56" i="33"/>
  <c r="M78" i="11"/>
  <c r="N78" i="11"/>
  <c r="K53" i="8"/>
  <c r="D42" i="9"/>
  <c r="E42" i="9"/>
  <c r="D45" i="8"/>
  <c r="D44" i="8" s="1"/>
  <c r="D45" i="18"/>
  <c r="D44" i="18" s="1"/>
  <c r="C28" i="18"/>
  <c r="D44" i="9"/>
  <c r="E44" i="9"/>
  <c r="M32" i="18"/>
  <c r="N32" i="18"/>
  <c r="M26" i="18"/>
  <c r="N26" i="18"/>
  <c r="AD97" i="33"/>
  <c r="AB19" i="46" s="1"/>
  <c r="D43" i="9"/>
  <c r="E43" i="9"/>
  <c r="I34" i="8"/>
  <c r="D36" i="17"/>
  <c r="E36" i="17"/>
  <c r="N9" i="8"/>
  <c r="M9" i="8"/>
  <c r="F28" i="18"/>
  <c r="K100" i="11"/>
  <c r="M45" i="11"/>
  <c r="N45" i="11"/>
  <c r="K37" i="18"/>
  <c r="K37" i="8"/>
  <c r="H58" i="38"/>
  <c r="F34" i="18"/>
  <c r="C88" i="11"/>
  <c r="C54" i="8"/>
  <c r="C55" i="8" s="1"/>
  <c r="K31" i="11"/>
  <c r="P21" i="35" s="1"/>
  <c r="Q21" i="35" s="1"/>
  <c r="S21" i="35" s="1"/>
  <c r="C134" i="11"/>
  <c r="N79" i="11"/>
  <c r="M79" i="11"/>
  <c r="AD52" i="33"/>
  <c r="AD63" i="33" s="1"/>
  <c r="H69" i="33"/>
  <c r="F69" i="33"/>
  <c r="W112" i="37"/>
  <c r="W118" i="37" s="1"/>
  <c r="F23" i="33"/>
  <c r="H23" i="33"/>
  <c r="AD26" i="33"/>
  <c r="W116" i="48" s="1"/>
  <c r="F41" i="33"/>
  <c r="H41" i="33"/>
  <c r="N14" i="8"/>
  <c r="M14" i="8"/>
  <c r="I28" i="8"/>
  <c r="D37" i="17"/>
  <c r="E37" i="17"/>
  <c r="V113" i="37"/>
  <c r="H96" i="38"/>
  <c r="H19" i="38"/>
  <c r="D39" i="17"/>
  <c r="E39" i="17"/>
  <c r="N24" i="8"/>
  <c r="M24" i="8"/>
  <c r="N24" i="18"/>
  <c r="M24" i="18"/>
  <c r="F57" i="38"/>
  <c r="F52" i="33"/>
  <c r="E58" i="33" s="1"/>
  <c r="E52" i="33" s="1"/>
  <c r="AD23" i="38"/>
  <c r="AD31" i="38" s="1"/>
  <c r="N11" i="18"/>
  <c r="M11" i="18"/>
  <c r="G28" i="8"/>
  <c r="AD67" i="33"/>
  <c r="AD78" i="33" s="1"/>
  <c r="J61" i="8"/>
  <c r="N95" i="11"/>
  <c r="M95" i="11"/>
  <c r="M11" i="8"/>
  <c r="N11" i="8"/>
  <c r="I34" i="18"/>
  <c r="N46" i="11"/>
  <c r="M46" i="11"/>
  <c r="K38" i="18"/>
  <c r="K38" i="8"/>
  <c r="D34" i="17"/>
  <c r="E34" i="17"/>
  <c r="J60" i="8"/>
  <c r="M94" i="11"/>
  <c r="N94" i="11"/>
  <c r="C16" i="9"/>
  <c r="C25" i="9" s="1"/>
  <c r="C86" i="17" s="1"/>
  <c r="M9" i="18"/>
  <c r="N9" i="18"/>
  <c r="M30" i="18"/>
  <c r="J34" i="18"/>
  <c r="N34" i="18" s="1"/>
  <c r="N30" i="18"/>
  <c r="F28" i="8"/>
  <c r="M47" i="11"/>
  <c r="K39" i="8"/>
  <c r="N47" i="11"/>
  <c r="K39" i="18"/>
  <c r="D35" i="17"/>
  <c r="H85" i="33"/>
  <c r="F85" i="33"/>
  <c r="V119" i="37"/>
  <c r="AD93" i="33"/>
  <c r="H87" i="33"/>
  <c r="H82" i="33" s="1"/>
  <c r="H92" i="33" s="1"/>
  <c r="F87" i="33"/>
  <c r="E96" i="38"/>
  <c r="E97" i="38"/>
  <c r="M8" i="18"/>
  <c r="N8" i="18"/>
  <c r="M31" i="8"/>
  <c r="N31" i="8"/>
  <c r="N22" i="8"/>
  <c r="M22" i="8"/>
  <c r="D17" i="17"/>
  <c r="D31" i="17"/>
  <c r="E31" i="17"/>
  <c r="C45" i="18"/>
  <c r="C44" i="18" s="1"/>
  <c r="C45" i="8"/>
  <c r="C44" i="8" s="1"/>
  <c r="D41" i="9"/>
  <c r="E41" i="9"/>
  <c r="H84" i="38"/>
  <c r="C47" i="17"/>
  <c r="D39" i="9"/>
  <c r="E39" i="9"/>
  <c r="J34" i="8"/>
  <c r="N34" i="8" s="1"/>
  <c r="N30" i="8"/>
  <c r="M30" i="8"/>
  <c r="N33" i="8"/>
  <c r="M33" i="8"/>
  <c r="G60" i="8"/>
  <c r="G64" i="8" s="1"/>
  <c r="F88" i="11"/>
  <c r="F54" i="8"/>
  <c r="F55" i="8" s="1"/>
  <c r="H62" i="38"/>
  <c r="H70" i="38" s="1"/>
  <c r="H11" i="33"/>
  <c r="F11" i="33"/>
  <c r="N20" i="18"/>
  <c r="M20" i="18"/>
  <c r="D28" i="8"/>
  <c r="K72" i="11"/>
  <c r="N54" i="11"/>
  <c r="M54" i="11"/>
  <c r="D60" i="8"/>
  <c r="D64" i="8" s="1"/>
  <c r="W87" i="39"/>
  <c r="N14" i="18"/>
  <c r="M14" i="18"/>
  <c r="D40" i="9"/>
  <c r="E40" i="9"/>
  <c r="AC42" i="38"/>
  <c r="AD44" i="38"/>
  <c r="F45" i="38"/>
  <c r="M25" i="18"/>
  <c r="N25" i="18"/>
  <c r="H45" i="38"/>
  <c r="M52" i="11"/>
  <c r="N52" i="11"/>
  <c r="K71" i="11"/>
  <c r="D88" i="11"/>
  <c r="D54" i="8"/>
  <c r="D55" i="8" s="1"/>
  <c r="AD45" i="38"/>
  <c r="J28" i="18"/>
  <c r="M19" i="18"/>
  <c r="N19" i="18"/>
  <c r="W89" i="39"/>
  <c r="N19" i="8"/>
  <c r="J28" i="8"/>
  <c r="M19" i="8"/>
  <c r="M31" i="18"/>
  <c r="N31" i="18"/>
  <c r="F62" i="38"/>
  <c r="E68" i="38" s="1"/>
  <c r="F24" i="11"/>
  <c r="D38" i="17"/>
  <c r="E38" i="17"/>
  <c r="N12" i="8"/>
  <c r="M12" i="8"/>
  <c r="F60" i="8"/>
  <c r="F64" i="8" s="1"/>
  <c r="N33" i="18"/>
  <c r="M33" i="18"/>
  <c r="M21" i="18"/>
  <c r="N21" i="18"/>
  <c r="M10" i="8"/>
  <c r="N10" i="8"/>
  <c r="F75" i="38"/>
  <c r="E81" i="38" s="1"/>
  <c r="H71" i="33"/>
  <c r="F71" i="33"/>
  <c r="N20" i="8"/>
  <c r="M20" i="8"/>
  <c r="AB81" i="38"/>
  <c r="AB75" i="38" s="1"/>
  <c r="AC83" i="38"/>
  <c r="AC84" i="38"/>
  <c r="AC55" i="38"/>
  <c r="AC49" i="38" s="1"/>
  <c r="AD57" i="38"/>
  <c r="D28" i="18"/>
  <c r="D33" i="17"/>
  <c r="E33" i="17"/>
  <c r="J52" i="8"/>
  <c r="AC68" i="38"/>
  <c r="AC62" i="38" s="1"/>
  <c r="AD70" i="38"/>
  <c r="I88" i="11"/>
  <c r="I54" i="8"/>
  <c r="I55" i="8" s="1"/>
  <c r="W88" i="39"/>
  <c r="M51" i="11"/>
  <c r="N51" i="11"/>
  <c r="K43" i="18"/>
  <c r="K43" i="8"/>
  <c r="N8" i="8"/>
  <c r="M8" i="8"/>
  <c r="M22" i="18"/>
  <c r="N22" i="18"/>
  <c r="H67" i="33"/>
  <c r="H77" i="33" s="1"/>
  <c r="M48" i="11"/>
  <c r="N48" i="11"/>
  <c r="K40" i="18"/>
  <c r="K40" i="8"/>
  <c r="K73" i="11"/>
  <c r="N58" i="11"/>
  <c r="M58" i="11"/>
  <c r="AA94" i="38"/>
  <c r="AA88" i="38" s="1"/>
  <c r="AB96" i="38"/>
  <c r="N12" i="18"/>
  <c r="M12" i="18"/>
  <c r="C165" i="11"/>
  <c r="K44" i="11"/>
  <c r="D56" i="17"/>
  <c r="D47" i="17"/>
  <c r="E56" i="17"/>
  <c r="D59" i="17"/>
  <c r="E59" i="17"/>
  <c r="M21" i="8"/>
  <c r="N21" i="8"/>
  <c r="F7" i="38"/>
  <c r="F19" i="38" s="1"/>
  <c r="N10" i="18"/>
  <c r="M10" i="18"/>
  <c r="H9" i="33"/>
  <c r="F9" i="33"/>
  <c r="F7" i="33"/>
  <c r="F15" i="33" s="1"/>
  <c r="M7" i="35"/>
  <c r="N7" i="35" s="1"/>
  <c r="AD24" i="33"/>
  <c r="F39" i="33"/>
  <c r="H39" i="33"/>
  <c r="D32" i="17"/>
  <c r="E32" i="17"/>
  <c r="AB13" i="38"/>
  <c r="AB7" i="38" s="1"/>
  <c r="AC18" i="38"/>
  <c r="AC19" i="38"/>
  <c r="AC17" i="33" l="1"/>
  <c r="AB13" i="33"/>
  <c r="AB7" i="33" s="1"/>
  <c r="AB15" i="33" s="1"/>
  <c r="AC18" i="33"/>
  <c r="AD32" i="33"/>
  <c r="AD30" i="33"/>
  <c r="AB49" i="46"/>
  <c r="AB64" i="46"/>
  <c r="AB79" i="46"/>
  <c r="AB87" i="46" s="1"/>
  <c r="AB109" i="46"/>
  <c r="AB117" i="46" s="1"/>
  <c r="AB94" i="46"/>
  <c r="AB102" i="46" s="1"/>
  <c r="AB34" i="46"/>
  <c r="AB42" i="46" s="1"/>
  <c r="AB27" i="46"/>
  <c r="H17" i="33"/>
  <c r="F19" i="46"/>
  <c r="F24" i="33"/>
  <c r="W114" i="48"/>
  <c r="E13" i="33"/>
  <c r="E7" i="33" s="1"/>
  <c r="D19" i="46"/>
  <c r="J37" i="35"/>
  <c r="G40" i="35"/>
  <c r="Q22" i="35"/>
  <c r="Q30" i="35" s="1"/>
  <c r="P22" i="35"/>
  <c r="P30" i="35" s="1"/>
  <c r="F60" i="46"/>
  <c r="F90" i="46"/>
  <c r="C14" i="46"/>
  <c r="AB45" i="46"/>
  <c r="AB72" i="46"/>
  <c r="AB75" i="46"/>
  <c r="F120" i="46"/>
  <c r="F105" i="46"/>
  <c r="F45" i="46"/>
  <c r="AB57" i="46"/>
  <c r="AB60" i="46"/>
  <c r="F75" i="46"/>
  <c r="AB105" i="46"/>
  <c r="AB90" i="46"/>
  <c r="AB120" i="46"/>
  <c r="F59" i="46"/>
  <c r="D116" i="46"/>
  <c r="C114" i="46"/>
  <c r="C111" i="46" s="1"/>
  <c r="F89" i="46"/>
  <c r="F104" i="46"/>
  <c r="D104" i="46"/>
  <c r="F74" i="46"/>
  <c r="D131" i="46"/>
  <c r="F119" i="46"/>
  <c r="F131" i="46"/>
  <c r="Z69" i="46"/>
  <c r="Z66" i="46" s="1"/>
  <c r="AA71" i="46"/>
  <c r="AA74" i="46"/>
  <c r="AA56" i="46"/>
  <c r="Z54" i="46"/>
  <c r="Z51" i="46" s="1"/>
  <c r="AA59" i="46"/>
  <c r="C69" i="46"/>
  <c r="C66" i="46" s="1"/>
  <c r="D71" i="46"/>
  <c r="Z39" i="46"/>
  <c r="Z36" i="46" s="1"/>
  <c r="AA41" i="46"/>
  <c r="AA44" i="46"/>
  <c r="C116" i="46"/>
  <c r="C119" i="46"/>
  <c r="Z99" i="46"/>
  <c r="Z96" i="46" s="1"/>
  <c r="AA101" i="46"/>
  <c r="AA104" i="46"/>
  <c r="Z114" i="46"/>
  <c r="Z111" i="46" s="1"/>
  <c r="AA116" i="46"/>
  <c r="AA119" i="46"/>
  <c r="AA86" i="46"/>
  <c r="Z84" i="46"/>
  <c r="Z81" i="46" s="1"/>
  <c r="AA89" i="46"/>
  <c r="C39" i="46"/>
  <c r="C36" i="46" s="1"/>
  <c r="D41" i="46"/>
  <c r="D56" i="46"/>
  <c r="C54" i="46"/>
  <c r="C51" i="46" s="1"/>
  <c r="C127" i="46"/>
  <c r="C124" i="46" s="1"/>
  <c r="D129" i="46"/>
  <c r="D132" i="46" s="1"/>
  <c r="F44" i="46"/>
  <c r="C99" i="46"/>
  <c r="C96" i="46" s="1"/>
  <c r="D101" i="46"/>
  <c r="C84" i="46"/>
  <c r="C81" i="46" s="1"/>
  <c r="D86" i="46"/>
  <c r="Z127" i="46"/>
  <c r="Z124" i="46" s="1"/>
  <c r="AA129" i="46"/>
  <c r="AA132" i="46" s="1"/>
  <c r="AA131" i="46"/>
  <c r="C24" i="46"/>
  <c r="C21" i="46" s="1"/>
  <c r="C26" i="46" s="1"/>
  <c r="D26" i="46"/>
  <c r="F29" i="46"/>
  <c r="F26" i="46"/>
  <c r="D29" i="46"/>
  <c r="Z21" i="46"/>
  <c r="Z26" i="46" s="1"/>
  <c r="Z10" i="46"/>
  <c r="Z7" i="46" s="1"/>
  <c r="Z12" i="46" s="1"/>
  <c r="Z15" i="46" s="1"/>
  <c r="AA14" i="46"/>
  <c r="G16" i="8"/>
  <c r="G15" i="8" s="1"/>
  <c r="G16" i="18"/>
  <c r="G47" i="18" s="1"/>
  <c r="G48" i="18" s="1"/>
  <c r="C16" i="18"/>
  <c r="C15" i="18" s="1"/>
  <c r="C64" i="11"/>
  <c r="C65" i="11" s="1"/>
  <c r="K21" i="35"/>
  <c r="K33" i="35" s="1"/>
  <c r="K84" i="11"/>
  <c r="J16" i="18"/>
  <c r="J16" i="8"/>
  <c r="J15" i="8" s="1"/>
  <c r="I16" i="8"/>
  <c r="I47" i="8" s="1"/>
  <c r="I16" i="18"/>
  <c r="I47" i="18" s="1"/>
  <c r="I48" i="18" s="1"/>
  <c r="D16" i="8"/>
  <c r="D47" i="8" s="1"/>
  <c r="J22" i="35"/>
  <c r="J30" i="35" s="1"/>
  <c r="J39" i="35" s="1"/>
  <c r="J40" i="35" s="1"/>
  <c r="S22" i="35"/>
  <c r="S30" i="35" s="1"/>
  <c r="D64" i="11"/>
  <c r="D65" i="11" s="1"/>
  <c r="D16" i="18"/>
  <c r="D47" i="18" s="1"/>
  <c r="D48" i="18" s="1"/>
  <c r="F40" i="35"/>
  <c r="I40" i="35"/>
  <c r="M9" i="35"/>
  <c r="N9" i="35" s="1"/>
  <c r="N30" i="35" s="1"/>
  <c r="N39" i="35" s="1"/>
  <c r="J10" i="35"/>
  <c r="D28" i="9"/>
  <c r="D29" i="9"/>
  <c r="D34" i="9"/>
  <c r="D30" i="9"/>
  <c r="D31" i="9"/>
  <c r="D25" i="9"/>
  <c r="D86" i="17" s="1"/>
  <c r="D75" i="17" s="1"/>
  <c r="F107" i="33"/>
  <c r="F62" i="33"/>
  <c r="J55" i="8"/>
  <c r="C27" i="17"/>
  <c r="C23" i="17"/>
  <c r="C53" i="17"/>
  <c r="C78" i="17"/>
  <c r="C51" i="17"/>
  <c r="C21" i="17"/>
  <c r="C28" i="9"/>
  <c r="C32" i="9"/>
  <c r="D40" i="17"/>
  <c r="C33" i="9"/>
  <c r="F84" i="38"/>
  <c r="E57" i="38"/>
  <c r="E58" i="38"/>
  <c r="AD32" i="38"/>
  <c r="F64" i="11"/>
  <c r="F16" i="18"/>
  <c r="F16" i="8"/>
  <c r="M34" i="18"/>
  <c r="E12" i="17"/>
  <c r="M31" i="11"/>
  <c r="M36" i="11" s="1"/>
  <c r="N31" i="11"/>
  <c r="K23" i="18"/>
  <c r="K23" i="8"/>
  <c r="K36" i="11"/>
  <c r="N36" i="11" s="1"/>
  <c r="E107" i="33"/>
  <c r="E108" i="33"/>
  <c r="F82" i="33"/>
  <c r="F93" i="33" s="1"/>
  <c r="E65" i="17"/>
  <c r="N38" i="8"/>
  <c r="M38" i="8"/>
  <c r="N50" i="11"/>
  <c r="M50" i="11"/>
  <c r="K42" i="18"/>
  <c r="K42" i="8"/>
  <c r="E47" i="33"/>
  <c r="E48" i="33"/>
  <c r="C75" i="17"/>
  <c r="D85" i="17"/>
  <c r="D46" i="9"/>
  <c r="E46" i="9"/>
  <c r="E68" i="17"/>
  <c r="N41" i="8"/>
  <c r="M41" i="8"/>
  <c r="F47" i="33"/>
  <c r="F18" i="33"/>
  <c r="C50" i="17"/>
  <c r="H18" i="33"/>
  <c r="C24" i="17"/>
  <c r="AB55" i="38"/>
  <c r="AB49" i="38" s="1"/>
  <c r="AC57" i="38"/>
  <c r="AC58" i="38"/>
  <c r="C82" i="17"/>
  <c r="C79" i="17"/>
  <c r="C85" i="17"/>
  <c r="C35" i="9"/>
  <c r="W115" i="37"/>
  <c r="H26" i="33"/>
  <c r="N41" i="18"/>
  <c r="M41" i="18"/>
  <c r="H32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E62" i="38"/>
  <c r="F70" i="38"/>
  <c r="K62" i="11"/>
  <c r="N44" i="11"/>
  <c r="M44" i="11"/>
  <c r="K36" i="8"/>
  <c r="K36" i="18"/>
  <c r="N71" i="11"/>
  <c r="M71" i="11"/>
  <c r="K52" i="8"/>
  <c r="AA13" i="33"/>
  <c r="AA7" i="33" s="1"/>
  <c r="AA15" i="33" s="1"/>
  <c r="AB17" i="33"/>
  <c r="AB18" i="33"/>
  <c r="C83" i="17"/>
  <c r="F48" i="33"/>
  <c r="AC36" i="38"/>
  <c r="AC29" i="38"/>
  <c r="AC23" i="38" s="1"/>
  <c r="M38" i="18"/>
  <c r="N38" i="18"/>
  <c r="F17" i="33"/>
  <c r="AL86" i="11"/>
  <c r="AL88" i="11" s="1"/>
  <c r="AL90" i="11" s="1"/>
  <c r="V86" i="11"/>
  <c r="V88" i="11" s="1"/>
  <c r="V90" i="11" s="1"/>
  <c r="S86" i="11"/>
  <c r="S88" i="11" s="1"/>
  <c r="S90" i="11" s="1"/>
  <c r="P86" i="11"/>
  <c r="P88" i="11" s="1"/>
  <c r="P90" i="11" s="1"/>
  <c r="AT86" i="11"/>
  <c r="AT88" i="11" s="1"/>
  <c r="AT90" i="11" s="1"/>
  <c r="AQ86" i="11"/>
  <c r="AQ88" i="11" s="1"/>
  <c r="AQ90" i="11" s="1"/>
  <c r="T86" i="11"/>
  <c r="T88" i="11" s="1"/>
  <c r="T90" i="11" s="1"/>
  <c r="AE86" i="11"/>
  <c r="AE88" i="11" s="1"/>
  <c r="AE90" i="11" s="1"/>
  <c r="AJ86" i="11"/>
  <c r="AJ88" i="11" s="1"/>
  <c r="AJ90" i="11" s="1"/>
  <c r="AH86" i="11"/>
  <c r="AH88" i="11" s="1"/>
  <c r="AH90" i="11" s="1"/>
  <c r="AF86" i="11"/>
  <c r="AF88" i="11" s="1"/>
  <c r="AF90" i="11" s="1"/>
  <c r="AI86" i="11"/>
  <c r="AI88" i="11" s="1"/>
  <c r="AI90" i="11" s="1"/>
  <c r="AM86" i="11"/>
  <c r="AM88" i="11" s="1"/>
  <c r="AM90" i="11" s="1"/>
  <c r="X86" i="11"/>
  <c r="X88" i="11" s="1"/>
  <c r="X90" i="11" s="1"/>
  <c r="W86" i="11"/>
  <c r="W88" i="11" s="1"/>
  <c r="W90" i="11" s="1"/>
  <c r="AG86" i="11"/>
  <c r="AG88" i="11" s="1"/>
  <c r="AG90" i="11" s="1"/>
  <c r="Q86" i="11"/>
  <c r="Q88" i="11" s="1"/>
  <c r="Q90" i="11" s="1"/>
  <c r="AC86" i="11"/>
  <c r="AC88" i="11" s="1"/>
  <c r="AC90" i="11" s="1"/>
  <c r="AB86" i="11"/>
  <c r="AB88" i="11" s="1"/>
  <c r="AB90" i="11" s="1"/>
  <c r="AP86" i="11"/>
  <c r="AP88" i="11" s="1"/>
  <c r="AP90" i="11" s="1"/>
  <c r="Z86" i="11"/>
  <c r="Z88" i="11" s="1"/>
  <c r="Z90" i="11" s="1"/>
  <c r="AN86" i="11"/>
  <c r="AN88" i="11" s="1"/>
  <c r="AN90" i="11" s="1"/>
  <c r="AS86" i="11"/>
  <c r="AS88" i="11" s="1"/>
  <c r="AS90" i="11" s="1"/>
  <c r="Y86" i="11"/>
  <c r="Y88" i="11" s="1"/>
  <c r="Y90" i="11" s="1"/>
  <c r="AA86" i="11"/>
  <c r="AA88" i="11" s="1"/>
  <c r="AA90" i="11" s="1"/>
  <c r="U86" i="11"/>
  <c r="U88" i="11" s="1"/>
  <c r="U90" i="11" s="1"/>
  <c r="AR86" i="11"/>
  <c r="AR88" i="11" s="1"/>
  <c r="AR90" i="11" s="1"/>
  <c r="R86" i="11"/>
  <c r="R88" i="11" s="1"/>
  <c r="R90" i="11" s="1"/>
  <c r="AK86" i="11"/>
  <c r="AK88" i="11" s="1"/>
  <c r="AK90" i="11" s="1"/>
  <c r="AO86" i="11"/>
  <c r="AO88" i="11" s="1"/>
  <c r="AO90" i="11" s="1"/>
  <c r="AD86" i="11"/>
  <c r="AD88" i="11" s="1"/>
  <c r="AD90" i="11" s="1"/>
  <c r="E64" i="17"/>
  <c r="N37" i="8"/>
  <c r="M37" i="8"/>
  <c r="M62" i="8"/>
  <c r="N62" i="8"/>
  <c r="C34" i="9"/>
  <c r="J65" i="11"/>
  <c r="J70" i="11"/>
  <c r="J74" i="11" s="1"/>
  <c r="J67" i="11"/>
  <c r="H48" i="33"/>
  <c r="N37" i="18"/>
  <c r="M37" i="18"/>
  <c r="F26" i="33"/>
  <c r="C20" i="17"/>
  <c r="W119" i="37"/>
  <c r="AD33" i="33"/>
  <c r="F27" i="33"/>
  <c r="F22" i="33" s="1"/>
  <c r="F30" i="33" s="1"/>
  <c r="H27" i="33"/>
  <c r="H22" i="33" s="1"/>
  <c r="E67" i="17"/>
  <c r="N40" i="8"/>
  <c r="M40" i="8"/>
  <c r="C77" i="17"/>
  <c r="J64" i="8"/>
  <c r="M60" i="8"/>
  <c r="N60" i="8"/>
  <c r="AC73" i="33"/>
  <c r="AC67" i="33" s="1"/>
  <c r="AD77" i="33"/>
  <c r="D35" i="9"/>
  <c r="AA81" i="38"/>
  <c r="AA75" i="38" s="1"/>
  <c r="AB83" i="38"/>
  <c r="AB84" i="38"/>
  <c r="C80" i="17"/>
  <c r="AB68" i="38"/>
  <c r="AB62" i="38" s="1"/>
  <c r="AC70" i="38"/>
  <c r="AC71" i="38"/>
  <c r="C76" i="17"/>
  <c r="F67" i="33"/>
  <c r="F78" i="33" s="1"/>
  <c r="N39" i="18"/>
  <c r="M39" i="18"/>
  <c r="AC103" i="33"/>
  <c r="AC97" i="33" s="1"/>
  <c r="AA19" i="46" s="1"/>
  <c r="AD107" i="33"/>
  <c r="D32" i="9"/>
  <c r="G47" i="8"/>
  <c r="C25" i="17"/>
  <c r="F71" i="38"/>
  <c r="H63" i="33"/>
  <c r="H93" i="33"/>
  <c r="N40" i="18"/>
  <c r="M40" i="18"/>
  <c r="E13" i="38"/>
  <c r="E7" i="38" s="1"/>
  <c r="F18" i="38"/>
  <c r="M99" i="11"/>
  <c r="M100" i="11" s="1"/>
  <c r="K63" i="8"/>
  <c r="N99" i="11"/>
  <c r="N100" i="11"/>
  <c r="H71" i="38"/>
  <c r="C28" i="17"/>
  <c r="Z94" i="38"/>
  <c r="Z88" i="38" s="1"/>
  <c r="AA96" i="38"/>
  <c r="AA97" i="38"/>
  <c r="M34" i="8"/>
  <c r="E66" i="17"/>
  <c r="M39" i="8"/>
  <c r="N39" i="8"/>
  <c r="N53" i="8"/>
  <c r="M53" i="8"/>
  <c r="C52" i="17"/>
  <c r="G70" i="11"/>
  <c r="G74" i="11" s="1"/>
  <c r="G65" i="11"/>
  <c r="G67" i="11"/>
  <c r="AC43" i="33"/>
  <c r="AD47" i="33"/>
  <c r="C81" i="17"/>
  <c r="F108" i="33"/>
  <c r="E44" i="38"/>
  <c r="E45" i="38"/>
  <c r="I65" i="11"/>
  <c r="I67" i="11"/>
  <c r="I70" i="11"/>
  <c r="I74" i="11" s="1"/>
  <c r="D60" i="17"/>
  <c r="E60" i="17"/>
  <c r="E70" i="17"/>
  <c r="M43" i="8"/>
  <c r="N43" i="8"/>
  <c r="C26" i="17"/>
  <c r="C22" i="17"/>
  <c r="N72" i="11"/>
  <c r="M72" i="11"/>
  <c r="F23" i="38"/>
  <c r="E29" i="38" s="1"/>
  <c r="C31" i="9"/>
  <c r="AC58" i="33"/>
  <c r="AC52" i="33" s="1"/>
  <c r="AD62" i="33"/>
  <c r="C47" i="8"/>
  <c r="C15" i="8"/>
  <c r="C29" i="9"/>
  <c r="W114" i="37"/>
  <c r="F25" i="33"/>
  <c r="H25" i="33"/>
  <c r="H108" i="33"/>
  <c r="M73" i="11"/>
  <c r="N73" i="11"/>
  <c r="W113" i="37"/>
  <c r="H24" i="33"/>
  <c r="M61" i="8"/>
  <c r="N61" i="8"/>
  <c r="AA13" i="38"/>
  <c r="AA7" i="38" s="1"/>
  <c r="AB18" i="38"/>
  <c r="AB19" i="38"/>
  <c r="N43" i="18"/>
  <c r="M43" i="18"/>
  <c r="E75" i="38"/>
  <c r="F83" i="38"/>
  <c r="E62" i="33"/>
  <c r="E63" i="33"/>
  <c r="C30" i="9"/>
  <c r="F63" i="33"/>
  <c r="H78" i="33"/>
  <c r="AD108" i="33"/>
  <c r="AB88" i="33"/>
  <c r="AB82" i="33" s="1"/>
  <c r="AC92" i="33"/>
  <c r="AC93" i="33"/>
  <c r="H32" i="33" l="1"/>
  <c r="H30" i="33"/>
  <c r="C19" i="46"/>
  <c r="C94" i="46" s="1"/>
  <c r="E15" i="33"/>
  <c r="AA49" i="46"/>
  <c r="AA57" i="46" s="1"/>
  <c r="AA109" i="46"/>
  <c r="AA117" i="46" s="1"/>
  <c r="AA79" i="46"/>
  <c r="AA64" i="46"/>
  <c r="AA72" i="46" s="1"/>
  <c r="AA94" i="46"/>
  <c r="AA102" i="46" s="1"/>
  <c r="AA34" i="46"/>
  <c r="AA42" i="46" s="1"/>
  <c r="AA27" i="46"/>
  <c r="D94" i="46"/>
  <c r="D102" i="46" s="1"/>
  <c r="D64" i="46"/>
  <c r="D72" i="46" s="1"/>
  <c r="D34" i="46"/>
  <c r="D42" i="46" s="1"/>
  <c r="D109" i="46"/>
  <c r="D117" i="46" s="1"/>
  <c r="D49" i="46"/>
  <c r="D57" i="46" s="1"/>
  <c r="D79" i="46"/>
  <c r="D87" i="46" s="1"/>
  <c r="F49" i="46"/>
  <c r="F57" i="46" s="1"/>
  <c r="F34" i="46"/>
  <c r="F42" i="46" s="1"/>
  <c r="F64" i="46"/>
  <c r="F72" i="46" s="1"/>
  <c r="F79" i="46"/>
  <c r="F87" i="46" s="1"/>
  <c r="F94" i="46"/>
  <c r="F102" i="46" s="1"/>
  <c r="F109" i="46"/>
  <c r="F117" i="46" s="1"/>
  <c r="D13" i="33"/>
  <c r="D7" i="33" s="1"/>
  <c r="E18" i="33"/>
  <c r="E17" i="33"/>
  <c r="D79" i="17"/>
  <c r="G15" i="18"/>
  <c r="D28" i="17"/>
  <c r="C67" i="11"/>
  <c r="C70" i="11"/>
  <c r="C74" i="11" s="1"/>
  <c r="C80" i="11" s="1"/>
  <c r="D21" i="17"/>
  <c r="D83" i="17"/>
  <c r="AA105" i="46"/>
  <c r="D27" i="46"/>
  <c r="D30" i="46"/>
  <c r="C27" i="46"/>
  <c r="C30" i="46"/>
  <c r="C120" i="46"/>
  <c r="D90" i="46"/>
  <c r="AA87" i="46"/>
  <c r="AA90" i="46"/>
  <c r="AA120" i="46"/>
  <c r="D105" i="46"/>
  <c r="Z30" i="46"/>
  <c r="AA45" i="46"/>
  <c r="AA60" i="46"/>
  <c r="F27" i="46"/>
  <c r="F30" i="46"/>
  <c r="D45" i="46"/>
  <c r="D75" i="46"/>
  <c r="D120" i="46"/>
  <c r="AA75" i="46"/>
  <c r="D60" i="46"/>
  <c r="Y39" i="46"/>
  <c r="Y36" i="46" s="1"/>
  <c r="Z41" i="46"/>
  <c r="Z44" i="46"/>
  <c r="C101" i="46"/>
  <c r="C104" i="46"/>
  <c r="C71" i="46"/>
  <c r="C74" i="46"/>
  <c r="Y114" i="46"/>
  <c r="Y111" i="46" s="1"/>
  <c r="Z116" i="46"/>
  <c r="Z119" i="46"/>
  <c r="C86" i="46"/>
  <c r="C89" i="46"/>
  <c r="Z56" i="46"/>
  <c r="Y54" i="46"/>
  <c r="Y51" i="46" s="1"/>
  <c r="Z59" i="46"/>
  <c r="Y84" i="46"/>
  <c r="Y81" i="46" s="1"/>
  <c r="Z86" i="46"/>
  <c r="Z89" i="46"/>
  <c r="C129" i="46"/>
  <c r="C132" i="46" s="1"/>
  <c r="C131" i="46"/>
  <c r="Z101" i="46"/>
  <c r="Y99" i="46"/>
  <c r="Y96" i="46" s="1"/>
  <c r="Z104" i="46"/>
  <c r="Y127" i="46"/>
  <c r="Y124" i="46" s="1"/>
  <c r="Z129" i="46"/>
  <c r="Z132" i="46" s="1"/>
  <c r="Z131" i="46"/>
  <c r="C56" i="46"/>
  <c r="C59" i="46"/>
  <c r="C41" i="46"/>
  <c r="C44" i="46"/>
  <c r="Y69" i="46"/>
  <c r="Y66" i="46" s="1"/>
  <c r="Z71" i="46"/>
  <c r="Z74" i="46"/>
  <c r="C29" i="46"/>
  <c r="Y10" i="46"/>
  <c r="Y7" i="46" s="1"/>
  <c r="Y12" i="46" s="1"/>
  <c r="Y15" i="46" s="1"/>
  <c r="Z14" i="46"/>
  <c r="Y24" i="46"/>
  <c r="Z29" i="46"/>
  <c r="I15" i="18"/>
  <c r="D82" i="17"/>
  <c r="D81" i="17"/>
  <c r="J47" i="8"/>
  <c r="J57" i="8" s="1"/>
  <c r="J58" i="8" s="1"/>
  <c r="C47" i="18"/>
  <c r="C48" i="18" s="1"/>
  <c r="D23" i="17"/>
  <c r="I15" i="8"/>
  <c r="D15" i="18"/>
  <c r="D67" i="11"/>
  <c r="D70" i="11"/>
  <c r="D74" i="11" s="1"/>
  <c r="D75" i="11" s="1"/>
  <c r="D15" i="8"/>
  <c r="K22" i="35"/>
  <c r="D21" i="35"/>
  <c r="M21" i="35"/>
  <c r="D76" i="17"/>
  <c r="E80" i="17"/>
  <c r="D78" i="17"/>
  <c r="D80" i="17"/>
  <c r="D52" i="17"/>
  <c r="E78" i="17"/>
  <c r="D25" i="17"/>
  <c r="D50" i="17"/>
  <c r="D51" i="17"/>
  <c r="D77" i="17"/>
  <c r="D53" i="17"/>
  <c r="E82" i="17"/>
  <c r="D22" i="17"/>
  <c r="D27" i="17"/>
  <c r="D24" i="17"/>
  <c r="D20" i="17"/>
  <c r="D26" i="17"/>
  <c r="M62" i="11"/>
  <c r="M64" i="11" s="1"/>
  <c r="M70" i="11" s="1"/>
  <c r="M74" i="11" s="1"/>
  <c r="M80" i="11" s="1"/>
  <c r="E76" i="17"/>
  <c r="E79" i="17"/>
  <c r="F32" i="38"/>
  <c r="E28" i="33"/>
  <c r="E22" i="33" s="1"/>
  <c r="E30" i="33" s="1"/>
  <c r="F32" i="33"/>
  <c r="N36" i="18"/>
  <c r="M36" i="18"/>
  <c r="C57" i="8"/>
  <c r="C48" i="8"/>
  <c r="AF102" i="11"/>
  <c r="AF103" i="11" s="1"/>
  <c r="AF91" i="11"/>
  <c r="AB42" i="38"/>
  <c r="AC44" i="38"/>
  <c r="AC45" i="38"/>
  <c r="E63" i="17"/>
  <c r="M36" i="8"/>
  <c r="N36" i="8"/>
  <c r="M23" i="8"/>
  <c r="M28" i="8" s="1"/>
  <c r="N23" i="8"/>
  <c r="K28" i="8"/>
  <c r="U91" i="11"/>
  <c r="U102" i="11"/>
  <c r="U103" i="11" s="1"/>
  <c r="AH102" i="11"/>
  <c r="AH103" i="11" s="1"/>
  <c r="AH91" i="11"/>
  <c r="M23" i="18"/>
  <c r="M28" i="18" s="1"/>
  <c r="N23" i="18"/>
  <c r="K28" i="18"/>
  <c r="N28" i="18" s="1"/>
  <c r="AA102" i="11"/>
  <c r="AA103" i="11" s="1"/>
  <c r="AA91" i="11"/>
  <c r="AJ91" i="11"/>
  <c r="AJ102" i="11"/>
  <c r="AJ103" i="11" s="1"/>
  <c r="Z81" i="38"/>
  <c r="Z75" i="38" s="1"/>
  <c r="AA83" i="38"/>
  <c r="AA84" i="38"/>
  <c r="Y102" i="11"/>
  <c r="Y103" i="11" s="1"/>
  <c r="Y91" i="11"/>
  <c r="AE102" i="11"/>
  <c r="AE103" i="11" s="1"/>
  <c r="AE91" i="11"/>
  <c r="K45" i="18"/>
  <c r="N62" i="11"/>
  <c r="K45" i="8"/>
  <c r="M84" i="11"/>
  <c r="K88" i="11"/>
  <c r="N84" i="11"/>
  <c r="K54" i="8"/>
  <c r="AM91" i="11"/>
  <c r="AM102" i="11"/>
  <c r="AM103" i="11" s="1"/>
  <c r="AS102" i="11"/>
  <c r="AS103" i="11" s="1"/>
  <c r="AS91" i="11"/>
  <c r="T102" i="11"/>
  <c r="T103" i="11" s="1"/>
  <c r="T91" i="11"/>
  <c r="E69" i="17"/>
  <c r="E81" i="17" s="1"/>
  <c r="N42" i="8"/>
  <c r="M42" i="8"/>
  <c r="AA68" i="38"/>
  <c r="AA62" i="38" s="1"/>
  <c r="AB70" i="38"/>
  <c r="AB71" i="38"/>
  <c r="I75" i="11"/>
  <c r="I80" i="11"/>
  <c r="G57" i="8"/>
  <c r="G48" i="8"/>
  <c r="AN91" i="11"/>
  <c r="AN102" i="11"/>
  <c r="AN103" i="11" s="1"/>
  <c r="AQ102" i="11"/>
  <c r="AQ103" i="11" s="1"/>
  <c r="AQ91" i="11"/>
  <c r="E70" i="38"/>
  <c r="E71" i="38"/>
  <c r="N42" i="18"/>
  <c r="M42" i="18"/>
  <c r="E35" i="17"/>
  <c r="E24" i="17"/>
  <c r="E17" i="17"/>
  <c r="E40" i="17" s="1"/>
  <c r="AK102" i="11"/>
  <c r="AK103" i="11" s="1"/>
  <c r="AK91" i="11"/>
  <c r="AR102" i="11"/>
  <c r="AR103" i="11" s="1"/>
  <c r="AR91" i="11"/>
  <c r="E23" i="38"/>
  <c r="F31" i="38"/>
  <c r="Z102" i="11"/>
  <c r="Z103" i="11" s="1"/>
  <c r="Z91" i="11"/>
  <c r="AT102" i="11"/>
  <c r="AT103" i="11" s="1"/>
  <c r="AT91" i="11"/>
  <c r="I57" i="8"/>
  <c r="I48" i="8"/>
  <c r="R102" i="11"/>
  <c r="R103" i="11" s="1"/>
  <c r="R91" i="11"/>
  <c r="AB58" i="33"/>
  <c r="AB52" i="33" s="1"/>
  <c r="AC62" i="33"/>
  <c r="AC63" i="33"/>
  <c r="AB103" i="33"/>
  <c r="AB97" i="33" s="1"/>
  <c r="Z19" i="46" s="1"/>
  <c r="Z27" i="46" s="1"/>
  <c r="AC107" i="33"/>
  <c r="AC108" i="33"/>
  <c r="AP91" i="11"/>
  <c r="AP102" i="11"/>
  <c r="AP103" i="11" s="1"/>
  <c r="P102" i="11"/>
  <c r="P103" i="11" s="1"/>
  <c r="P91" i="11"/>
  <c r="G80" i="11"/>
  <c r="G75" i="11"/>
  <c r="D13" i="38"/>
  <c r="D7" i="38" s="1"/>
  <c r="E18" i="38"/>
  <c r="E19" i="38"/>
  <c r="AB102" i="11"/>
  <c r="AB103" i="11" s="1"/>
  <c r="AB91" i="11"/>
  <c r="S91" i="11"/>
  <c r="S102" i="11"/>
  <c r="S103" i="11" s="1"/>
  <c r="Z13" i="33"/>
  <c r="Z7" i="33" s="1"/>
  <c r="Z15" i="33" s="1"/>
  <c r="AA17" i="33"/>
  <c r="AA18" i="33"/>
  <c r="K24" i="11"/>
  <c r="N22" i="11"/>
  <c r="F47" i="8"/>
  <c r="F15" i="8"/>
  <c r="Z13" i="38"/>
  <c r="Z7" i="38" s="1"/>
  <c r="AA18" i="38"/>
  <c r="AA19" i="38"/>
  <c r="AC31" i="38"/>
  <c r="AC32" i="38"/>
  <c r="F33" i="33"/>
  <c r="C75" i="11"/>
  <c r="AB73" i="33"/>
  <c r="AB67" i="33" s="1"/>
  <c r="AC77" i="33"/>
  <c r="AC78" i="33"/>
  <c r="AC102" i="11"/>
  <c r="AC103" i="11" s="1"/>
  <c r="AC91" i="11"/>
  <c r="V91" i="11"/>
  <c r="V102" i="11"/>
  <c r="V103" i="11" s="1"/>
  <c r="AA55" i="38"/>
  <c r="AA49" i="38" s="1"/>
  <c r="AB57" i="38"/>
  <c r="AB58" i="38"/>
  <c r="F47" i="18"/>
  <c r="F48" i="18" s="1"/>
  <c r="F15" i="18"/>
  <c r="AA88" i="33"/>
  <c r="AA82" i="33" s="1"/>
  <c r="AB92" i="33"/>
  <c r="AB93" i="33"/>
  <c r="E83" i="38"/>
  <c r="E84" i="38"/>
  <c r="Y94" i="38"/>
  <c r="Y88" i="38" s="1"/>
  <c r="Z96" i="38"/>
  <c r="Z97" i="38"/>
  <c r="E73" i="33"/>
  <c r="E67" i="33" s="1"/>
  <c r="F77" i="33"/>
  <c r="Q102" i="11"/>
  <c r="Q103" i="11" s="1"/>
  <c r="Q91" i="11"/>
  <c r="M86" i="11"/>
  <c r="K51" i="8"/>
  <c r="E77" i="17"/>
  <c r="F65" i="11"/>
  <c r="F67" i="11"/>
  <c r="F70" i="11"/>
  <c r="F74" i="11" s="1"/>
  <c r="AO91" i="11"/>
  <c r="AO102" i="11"/>
  <c r="AO103" i="11" s="1"/>
  <c r="J80" i="11"/>
  <c r="J75" i="11"/>
  <c r="H33" i="33"/>
  <c r="AC28" i="33"/>
  <c r="AC22" i="33" s="1"/>
  <c r="AC30" i="33" s="1"/>
  <c r="AC37" i="33"/>
  <c r="AG102" i="11"/>
  <c r="AG103" i="11" s="1"/>
  <c r="AG91" i="11"/>
  <c r="AL102" i="11"/>
  <c r="AL103" i="11" s="1"/>
  <c r="AL91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88" i="33"/>
  <c r="E82" i="33" s="1"/>
  <c r="F92" i="33"/>
  <c r="X102" i="11"/>
  <c r="X103" i="11" s="1"/>
  <c r="X91" i="11"/>
  <c r="AI102" i="11"/>
  <c r="AI103" i="11" s="1"/>
  <c r="AI91" i="11"/>
  <c r="M63" i="8"/>
  <c r="M64" i="8" s="1"/>
  <c r="N63" i="8"/>
  <c r="K64" i="8"/>
  <c r="AD102" i="11"/>
  <c r="AD103" i="11" s="1"/>
  <c r="AD91" i="11"/>
  <c r="W91" i="11"/>
  <c r="W102" i="11"/>
  <c r="W103" i="11" s="1"/>
  <c r="N52" i="8"/>
  <c r="M52" i="8"/>
  <c r="D48" i="8"/>
  <c r="D57" i="8"/>
  <c r="C79" i="46" l="1"/>
  <c r="C49" i="46"/>
  <c r="C34" i="46"/>
  <c r="C64" i="46"/>
  <c r="C109" i="46"/>
  <c r="C117" i="46" s="1"/>
  <c r="D18" i="33"/>
  <c r="D15" i="33"/>
  <c r="C13" i="33"/>
  <c r="C7" i="33" s="1"/>
  <c r="C15" i="33" s="1"/>
  <c r="D17" i="33"/>
  <c r="Z49" i="46"/>
  <c r="Z57" i="46" s="1"/>
  <c r="Z109" i="46"/>
  <c r="Z117" i="46" s="1"/>
  <c r="Z79" i="46"/>
  <c r="Z64" i="46"/>
  <c r="Z94" i="46"/>
  <c r="Z102" i="46" s="1"/>
  <c r="Z34" i="46"/>
  <c r="Z42" i="46" s="1"/>
  <c r="D80" i="11"/>
  <c r="D81" i="11" s="1"/>
  <c r="J48" i="8"/>
  <c r="C87" i="46"/>
  <c r="C90" i="46"/>
  <c r="Z120" i="46"/>
  <c r="C102" i="46"/>
  <c r="C105" i="46"/>
  <c r="C42" i="46"/>
  <c r="C45" i="46"/>
  <c r="Z45" i="46"/>
  <c r="C72" i="46"/>
  <c r="C75" i="46"/>
  <c r="Z105" i="46"/>
  <c r="Z87" i="46"/>
  <c r="Z90" i="46"/>
  <c r="Z72" i="46"/>
  <c r="Z75" i="46"/>
  <c r="Z60" i="46"/>
  <c r="C57" i="46"/>
  <c r="C60" i="46"/>
  <c r="Y101" i="46"/>
  <c r="X99" i="46"/>
  <c r="X96" i="46" s="1"/>
  <c r="Y104" i="46"/>
  <c r="Y71" i="46"/>
  <c r="X69" i="46"/>
  <c r="X66" i="46" s="1"/>
  <c r="Y74" i="46"/>
  <c r="X84" i="46"/>
  <c r="X81" i="46" s="1"/>
  <c r="Y86" i="46"/>
  <c r="Y89" i="46"/>
  <c r="X114" i="46"/>
  <c r="X111" i="46" s="1"/>
  <c r="Y116" i="46"/>
  <c r="Y119" i="46"/>
  <c r="X54" i="46"/>
  <c r="X51" i="46" s="1"/>
  <c r="Y56" i="46"/>
  <c r="Y59" i="46"/>
  <c r="X127" i="46"/>
  <c r="X124" i="46" s="1"/>
  <c r="Y129" i="46"/>
  <c r="Y132" i="46" s="1"/>
  <c r="Y131" i="46"/>
  <c r="Y41" i="46"/>
  <c r="X39" i="46"/>
  <c r="X36" i="46" s="1"/>
  <c r="Y44" i="46"/>
  <c r="Y21" i="46"/>
  <c r="Y29" i="46"/>
  <c r="X10" i="46"/>
  <c r="X7" i="46" s="1"/>
  <c r="X12" i="46" s="1"/>
  <c r="X15" i="46" s="1"/>
  <c r="Y14" i="46"/>
  <c r="M22" i="35"/>
  <c r="M30" i="35" s="1"/>
  <c r="K30" i="35"/>
  <c r="D30" i="35" s="1"/>
  <c r="D22" i="35"/>
  <c r="M33" i="35"/>
  <c r="M37" i="35" s="1"/>
  <c r="Q33" i="35"/>
  <c r="K37" i="35"/>
  <c r="M88" i="11"/>
  <c r="M90" i="11" s="1"/>
  <c r="M102" i="11" s="1"/>
  <c r="J66" i="8"/>
  <c r="J67" i="8" s="1"/>
  <c r="E31" i="38"/>
  <c r="E32" i="38"/>
  <c r="G58" i="8"/>
  <c r="G66" i="8"/>
  <c r="G67" i="8" s="1"/>
  <c r="I81" i="11"/>
  <c r="I90" i="11"/>
  <c r="AB36" i="38"/>
  <c r="AB29" i="38"/>
  <c r="AB23" i="38" s="1"/>
  <c r="X94" i="38"/>
  <c r="X88" i="38" s="1"/>
  <c r="Y96" i="38"/>
  <c r="Y97" i="38"/>
  <c r="Z68" i="38"/>
  <c r="Z62" i="38" s="1"/>
  <c r="AA70" i="38"/>
  <c r="AA71" i="38"/>
  <c r="AB43" i="33"/>
  <c r="AC47" i="33"/>
  <c r="AC48" i="33"/>
  <c r="AC32" i="33"/>
  <c r="AC33" i="33"/>
  <c r="AA103" i="33"/>
  <c r="AA97" i="33" s="1"/>
  <c r="Y19" i="46" s="1"/>
  <c r="AB107" i="33"/>
  <c r="AB108" i="33"/>
  <c r="E75" i="17"/>
  <c r="C58" i="8"/>
  <c r="C66" i="8"/>
  <c r="C67" i="8" s="1"/>
  <c r="Y81" i="38"/>
  <c r="Y75" i="38" s="1"/>
  <c r="Z83" i="38"/>
  <c r="Z84" i="38"/>
  <c r="N64" i="8"/>
  <c r="F75" i="11"/>
  <c r="F80" i="11"/>
  <c r="J81" i="11"/>
  <c r="J90" i="11"/>
  <c r="AA73" i="33"/>
  <c r="AA67" i="33" s="1"/>
  <c r="AB77" i="33"/>
  <c r="AB78" i="33"/>
  <c r="C13" i="38"/>
  <c r="C7" i="38" s="1"/>
  <c r="D18" i="38"/>
  <c r="D19" i="38"/>
  <c r="I58" i="8"/>
  <c r="I66" i="8"/>
  <c r="I67" i="8" s="1"/>
  <c r="E77" i="33"/>
  <c r="E7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88" i="11"/>
  <c r="C81" i="11"/>
  <c r="C90" i="11"/>
  <c r="AA58" i="33"/>
  <c r="AA52" i="33" s="1"/>
  <c r="AB62" i="33"/>
  <c r="AB63" i="33"/>
  <c r="Y13" i="38"/>
  <c r="Y7" i="38" s="1"/>
  <c r="Z18" i="38"/>
  <c r="Z19" i="38"/>
  <c r="G81" i="11"/>
  <c r="G90" i="11"/>
  <c r="K64" i="11"/>
  <c r="N24" i="11"/>
  <c r="K16" i="8"/>
  <c r="K16" i="18"/>
  <c r="Z88" i="33"/>
  <c r="Z82" i="33" s="1"/>
  <c r="AA92" i="33"/>
  <c r="AA93" i="33"/>
  <c r="E93" i="33"/>
  <c r="E92" i="33"/>
  <c r="P23" i="8"/>
  <c r="Y13" i="33"/>
  <c r="Y7" i="33" s="1"/>
  <c r="Y15" i="33" s="1"/>
  <c r="Z17" i="33"/>
  <c r="Z18" i="33"/>
  <c r="N45" i="8"/>
  <c r="K44" i="8"/>
  <c r="K44" i="18"/>
  <c r="N45" i="18"/>
  <c r="N51" i="8"/>
  <c r="M51" i="8"/>
  <c r="K55" i="8"/>
  <c r="N55" i="8" s="1"/>
  <c r="Z55" i="38"/>
  <c r="Z49" i="38" s="1"/>
  <c r="AA57" i="38"/>
  <c r="AA58" i="38"/>
  <c r="F48" i="8"/>
  <c r="F57" i="8"/>
  <c r="E32" i="33"/>
  <c r="E33" i="33"/>
  <c r="C18" i="33" l="1"/>
  <c r="C17" i="33"/>
  <c r="Y94" i="46"/>
  <c r="Y102" i="46" s="1"/>
  <c r="Y34" i="46"/>
  <c r="Y64" i="46"/>
  <c r="Y49" i="46"/>
  <c r="Y57" i="46" s="1"/>
  <c r="Y109" i="46"/>
  <c r="Y117" i="46" s="1"/>
  <c r="Y79" i="46"/>
  <c r="K39" i="35"/>
  <c r="K40" i="35" s="1"/>
  <c r="D90" i="11"/>
  <c r="Y87" i="46"/>
  <c r="Y90" i="46"/>
  <c r="Y72" i="46"/>
  <c r="Y75" i="46"/>
  <c r="Y42" i="46"/>
  <c r="Y45" i="46"/>
  <c r="Y105" i="46"/>
  <c r="Y60" i="46"/>
  <c r="Y120" i="46"/>
  <c r="X86" i="46"/>
  <c r="W84" i="46"/>
  <c r="W81" i="46" s="1"/>
  <c r="X89" i="46"/>
  <c r="W114" i="46"/>
  <c r="W111" i="46" s="1"/>
  <c r="X116" i="46"/>
  <c r="X119" i="46"/>
  <c r="W39" i="46"/>
  <c r="W36" i="46" s="1"/>
  <c r="X41" i="46"/>
  <c r="X44" i="46"/>
  <c r="W69" i="46"/>
  <c r="W66" i="46" s="1"/>
  <c r="X71" i="46"/>
  <c r="X74" i="46"/>
  <c r="W127" i="46"/>
  <c r="W124" i="46" s="1"/>
  <c r="X129" i="46"/>
  <c r="X132" i="46" s="1"/>
  <c r="X131" i="46"/>
  <c r="W99" i="46"/>
  <c r="W96" i="46" s="1"/>
  <c r="X101" i="46"/>
  <c r="X104" i="46"/>
  <c r="W54" i="46"/>
  <c r="W51" i="46" s="1"/>
  <c r="X56" i="46"/>
  <c r="X59" i="46"/>
  <c r="X24" i="46"/>
  <c r="Y26" i="46"/>
  <c r="X21" i="46"/>
  <c r="X26" i="46" s="1"/>
  <c r="W10" i="46"/>
  <c r="W7" i="46" s="1"/>
  <c r="W12" i="46" s="1"/>
  <c r="W15" i="46" s="1"/>
  <c r="X14" i="46"/>
  <c r="M39" i="35"/>
  <c r="P33" i="35"/>
  <c r="P37" i="35" s="1"/>
  <c r="P39" i="35" s="1"/>
  <c r="P40" i="35" s="1"/>
  <c r="Q37" i="35"/>
  <c r="Q39" i="35" s="1"/>
  <c r="Q40" i="35" s="1"/>
  <c r="T39" i="35"/>
  <c r="M55" i="8"/>
  <c r="K65" i="11"/>
  <c r="K70" i="11"/>
  <c r="N64" i="11"/>
  <c r="Y68" i="38"/>
  <c r="Y62" i="38" s="1"/>
  <c r="Z70" i="38"/>
  <c r="Z71" i="38"/>
  <c r="C18" i="38"/>
  <c r="C19" i="38"/>
  <c r="AA29" i="38"/>
  <c r="AA23" i="38" s="1"/>
  <c r="AB31" i="38"/>
  <c r="AB32" i="38"/>
  <c r="M44" i="18"/>
  <c r="M45" i="18" s="1"/>
  <c r="N44" i="18"/>
  <c r="X81" i="38"/>
  <c r="X75" i="38" s="1"/>
  <c r="Y83" i="38"/>
  <c r="Y84" i="38"/>
  <c r="W94" i="38"/>
  <c r="W88" i="38" s="1"/>
  <c r="X96" i="38"/>
  <c r="X97" i="38"/>
  <c r="G102" i="11"/>
  <c r="G103" i="11" s="1"/>
  <c r="G91" i="11"/>
  <c r="E71" i="17"/>
  <c r="N44" i="8"/>
  <c r="M44" i="8"/>
  <c r="M45" i="8" s="1"/>
  <c r="AA42" i="38"/>
  <c r="AA36" i="38" s="1"/>
  <c r="AB44" i="38"/>
  <c r="AB45" i="38"/>
  <c r="J102" i="11"/>
  <c r="J103" i="11" s="1"/>
  <c r="J91" i="11"/>
  <c r="I91" i="11"/>
  <c r="I102" i="11"/>
  <c r="I103" i="11" s="1"/>
  <c r="F58" i="8"/>
  <c r="F66" i="8"/>
  <c r="F67" i="8" s="1"/>
  <c r="D102" i="11"/>
  <c r="D103" i="11" s="1"/>
  <c r="D91" i="11"/>
  <c r="C91" i="11"/>
  <c r="C102" i="11"/>
  <c r="C103" i="11" s="1"/>
  <c r="F81" i="11"/>
  <c r="F90" i="11"/>
  <c r="Z73" i="33"/>
  <c r="Z67" i="33" s="1"/>
  <c r="AA77" i="33"/>
  <c r="AA78" i="33"/>
  <c r="Z103" i="33"/>
  <c r="Z97" i="33" s="1"/>
  <c r="X19" i="46" s="1"/>
  <c r="AA107" i="33"/>
  <c r="AA108" i="33"/>
  <c r="Z58" i="33"/>
  <c r="Z52" i="33" s="1"/>
  <c r="AA62" i="33"/>
  <c r="AA63" i="33"/>
  <c r="K47" i="8"/>
  <c r="K15" i="8"/>
  <c r="N16" i="8"/>
  <c r="X13" i="38"/>
  <c r="X7" i="38" s="1"/>
  <c r="Y18" i="38"/>
  <c r="Y19" i="38"/>
  <c r="X13" i="33"/>
  <c r="X7" i="33" s="1"/>
  <c r="X15" i="33" s="1"/>
  <c r="Y17" i="33"/>
  <c r="Y18" i="33"/>
  <c r="Y55" i="38"/>
  <c r="Y49" i="38" s="1"/>
  <c r="Z57" i="38"/>
  <c r="Z58" i="38"/>
  <c r="Y88" i="33"/>
  <c r="Y82" i="33" s="1"/>
  <c r="Z92" i="33"/>
  <c r="Z93" i="33"/>
  <c r="K15" i="18"/>
  <c r="K47" i="18"/>
  <c r="N16" i="18"/>
  <c r="AB28" i="33"/>
  <c r="AB22" i="33" s="1"/>
  <c r="AB30" i="33" s="1"/>
  <c r="AB37" i="33"/>
  <c r="X94" i="46" l="1"/>
  <c r="X102" i="46" s="1"/>
  <c r="X109" i="46"/>
  <c r="X79" i="46"/>
  <c r="X49" i="46"/>
  <c r="X34" i="46"/>
  <c r="X42" i="46" s="1"/>
  <c r="X64" i="46"/>
  <c r="D39" i="35"/>
  <c r="X57" i="46"/>
  <c r="X60" i="46"/>
  <c r="X105" i="46"/>
  <c r="X72" i="46"/>
  <c r="X75" i="46"/>
  <c r="X87" i="46"/>
  <c r="X90" i="46"/>
  <c r="X27" i="46"/>
  <c r="X30" i="46"/>
  <c r="X45" i="46"/>
  <c r="Y27" i="46"/>
  <c r="Y30" i="46"/>
  <c r="X117" i="46"/>
  <c r="X120" i="46"/>
  <c r="X29" i="46"/>
  <c r="W24" i="46"/>
  <c r="W74" i="46"/>
  <c r="V69" i="46"/>
  <c r="V66" i="46" s="1"/>
  <c r="W71" i="46"/>
  <c r="V39" i="46"/>
  <c r="V36" i="46" s="1"/>
  <c r="W41" i="46"/>
  <c r="W44" i="46"/>
  <c r="V99" i="46"/>
  <c r="V96" i="46" s="1"/>
  <c r="W101" i="46"/>
  <c r="W104" i="46"/>
  <c r="W116" i="46"/>
  <c r="V114" i="46"/>
  <c r="V111" i="46" s="1"/>
  <c r="W119" i="46"/>
  <c r="W56" i="46"/>
  <c r="W59" i="46"/>
  <c r="V54" i="46"/>
  <c r="V51" i="46" s="1"/>
  <c r="V84" i="46"/>
  <c r="V81" i="46" s="1"/>
  <c r="W86" i="46"/>
  <c r="W89" i="46"/>
  <c r="V127" i="46"/>
  <c r="V124" i="46" s="1"/>
  <c r="W129" i="46"/>
  <c r="W132" i="46" s="1"/>
  <c r="W131" i="46"/>
  <c r="W21" i="46"/>
  <c r="W29" i="46" s="1"/>
  <c r="V10" i="46"/>
  <c r="V7" i="46" s="1"/>
  <c r="V12" i="46" s="1"/>
  <c r="V15" i="46" s="1"/>
  <c r="W14" i="46"/>
  <c r="S33" i="35"/>
  <c r="S37" i="35" s="1"/>
  <c r="S39" i="35" s="1"/>
  <c r="N15" i="18"/>
  <c r="M15" i="18"/>
  <c r="M16" i="18" s="1"/>
  <c r="M47" i="18" s="1"/>
  <c r="M48" i="18" s="1"/>
  <c r="W81" i="38"/>
  <c r="W75" i="38" s="1"/>
  <c r="X83" i="38"/>
  <c r="X84" i="38"/>
  <c r="Y73" i="33"/>
  <c r="Y67" i="33" s="1"/>
  <c r="Z77" i="33"/>
  <c r="Z78" i="33"/>
  <c r="X88" i="33"/>
  <c r="X82" i="33" s="1"/>
  <c r="Y92" i="33"/>
  <c r="Y93" i="33"/>
  <c r="Z29" i="38"/>
  <c r="Z23" i="38" s="1"/>
  <c r="AA31" i="38"/>
  <c r="AA32" i="38"/>
  <c r="W13" i="33"/>
  <c r="W7" i="33" s="1"/>
  <c r="W15" i="33" s="1"/>
  <c r="X17" i="33"/>
  <c r="X18" i="33"/>
  <c r="F91" i="11"/>
  <c r="F102" i="11"/>
  <c r="F103" i="11" s="1"/>
  <c r="E83" i="17"/>
  <c r="E72" i="17"/>
  <c r="Y58" i="33"/>
  <c r="Y52" i="33" s="1"/>
  <c r="Z62" i="33"/>
  <c r="Z63" i="33"/>
  <c r="Y103" i="33"/>
  <c r="Y97" i="33" s="1"/>
  <c r="W19" i="46" s="1"/>
  <c r="Z107" i="33"/>
  <c r="Z108" i="33"/>
  <c r="Z42" i="38"/>
  <c r="Z36" i="38" s="1"/>
  <c r="AA44" i="38"/>
  <c r="AA45" i="38"/>
  <c r="AA43" i="33"/>
  <c r="AA37" i="33" s="1"/>
  <c r="AB47" i="33"/>
  <c r="AB48" i="33"/>
  <c r="X68" i="38"/>
  <c r="X62" i="38" s="1"/>
  <c r="Y70" i="38"/>
  <c r="Y71" i="38"/>
  <c r="N70" i="11"/>
  <c r="K74" i="11"/>
  <c r="X55" i="38"/>
  <c r="X49" i="38" s="1"/>
  <c r="Y57" i="38"/>
  <c r="Y58" i="38"/>
  <c r="W13" i="38"/>
  <c r="W7" i="38" s="1"/>
  <c r="X18" i="38"/>
  <c r="X19" i="38"/>
  <c r="AA28" i="33"/>
  <c r="AA22" i="33" s="1"/>
  <c r="AA30" i="33" s="1"/>
  <c r="AB32" i="33"/>
  <c r="AB33" i="33"/>
  <c r="M15" i="8"/>
  <c r="M16" i="8" s="1"/>
  <c r="M47" i="8" s="1"/>
  <c r="N15" i="8"/>
  <c r="K48" i="18"/>
  <c r="N47" i="18"/>
  <c r="K57" i="8"/>
  <c r="K48" i="8"/>
  <c r="N47" i="8"/>
  <c r="V94" i="38"/>
  <c r="V88" i="38" s="1"/>
  <c r="W96" i="38"/>
  <c r="W97" i="38"/>
  <c r="W49" i="46" l="1"/>
  <c r="W64" i="46"/>
  <c r="W34" i="46"/>
  <c r="W94" i="46"/>
  <c r="W79" i="46"/>
  <c r="W87" i="46" s="1"/>
  <c r="W109" i="46"/>
  <c r="W57" i="46"/>
  <c r="W60" i="46"/>
  <c r="W117" i="46"/>
  <c r="W120" i="46"/>
  <c r="W102" i="46"/>
  <c r="W105" i="46"/>
  <c r="W42" i="46"/>
  <c r="W45" i="46"/>
  <c r="W72" i="46"/>
  <c r="W75" i="46"/>
  <c r="W90" i="46"/>
  <c r="U99" i="46"/>
  <c r="U96" i="46" s="1"/>
  <c r="V101" i="46"/>
  <c r="V104" i="46"/>
  <c r="V41" i="46"/>
  <c r="U39" i="46"/>
  <c r="U36" i="46" s="1"/>
  <c r="V44" i="46"/>
  <c r="V56" i="46"/>
  <c r="U54" i="46"/>
  <c r="U51" i="46" s="1"/>
  <c r="V59" i="46"/>
  <c r="V129" i="46"/>
  <c r="V132" i="46" s="1"/>
  <c r="V131" i="46"/>
  <c r="U127" i="46"/>
  <c r="U124" i="46" s="1"/>
  <c r="V86" i="46"/>
  <c r="U84" i="46"/>
  <c r="U81" i="46" s="1"/>
  <c r="V89" i="46"/>
  <c r="U69" i="46"/>
  <c r="U66" i="46" s="1"/>
  <c r="V71" i="46"/>
  <c r="V74" i="46"/>
  <c r="V116" i="46"/>
  <c r="V119" i="46"/>
  <c r="U114" i="46"/>
  <c r="U111" i="46" s="1"/>
  <c r="V24" i="46"/>
  <c r="W26" i="46"/>
  <c r="V21" i="46"/>
  <c r="U10" i="46"/>
  <c r="U7" i="46" s="1"/>
  <c r="U12" i="46" s="1"/>
  <c r="U15" i="46" s="1"/>
  <c r="V14" i="46"/>
  <c r="Z28" i="33"/>
  <c r="Z22" i="33" s="1"/>
  <c r="Z30" i="33" s="1"/>
  <c r="AA32" i="33"/>
  <c r="AA33" i="33"/>
  <c r="Z43" i="33"/>
  <c r="Z37" i="33" s="1"/>
  <c r="AA47" i="33"/>
  <c r="AA48" i="33"/>
  <c r="Y42" i="38"/>
  <c r="Y36" i="38" s="1"/>
  <c r="Z44" i="38"/>
  <c r="Z45" i="38"/>
  <c r="W88" i="33"/>
  <c r="W82" i="33" s="1"/>
  <c r="X92" i="33"/>
  <c r="X93" i="33"/>
  <c r="V13" i="33"/>
  <c r="V7" i="33" s="1"/>
  <c r="V15" i="33" s="1"/>
  <c r="W17" i="33"/>
  <c r="W18" i="33"/>
  <c r="X103" i="33"/>
  <c r="X97" i="33" s="1"/>
  <c r="V19" i="46" s="1"/>
  <c r="Y107" i="33"/>
  <c r="Y108" i="33"/>
  <c r="W55" i="38"/>
  <c r="W49" i="38" s="1"/>
  <c r="X57" i="38"/>
  <c r="X58" i="38"/>
  <c r="X58" i="33"/>
  <c r="X52" i="33" s="1"/>
  <c r="Y62" i="33"/>
  <c r="Y63" i="33"/>
  <c r="Y29" i="38"/>
  <c r="Y23" i="38" s="1"/>
  <c r="Z31" i="38"/>
  <c r="Z32" i="38"/>
  <c r="M57" i="8"/>
  <c r="M48" i="8"/>
  <c r="W68" i="38"/>
  <c r="W62" i="38" s="1"/>
  <c r="X70" i="38"/>
  <c r="X71" i="38"/>
  <c r="V13" i="38"/>
  <c r="V7" i="38" s="1"/>
  <c r="W18" i="38"/>
  <c r="W19" i="38"/>
  <c r="U94" i="38"/>
  <c r="U88" i="38" s="1"/>
  <c r="V96" i="38"/>
  <c r="V97" i="38"/>
  <c r="N74" i="11"/>
  <c r="K75" i="11"/>
  <c r="K80" i="11"/>
  <c r="X73" i="33"/>
  <c r="X67" i="33" s="1"/>
  <c r="Y77" i="33"/>
  <c r="Y78" i="33"/>
  <c r="K58" i="8"/>
  <c r="N57" i="8"/>
  <c r="K66" i="8"/>
  <c r="V81" i="38"/>
  <c r="V75" i="38" s="1"/>
  <c r="W83" i="38"/>
  <c r="W84" i="38"/>
  <c r="V94" i="46" l="1"/>
  <c r="V34" i="46"/>
  <c r="V109" i="46"/>
  <c r="V49" i="46"/>
  <c r="V57" i="46" s="1"/>
  <c r="V64" i="46"/>
  <c r="V79" i="46"/>
  <c r="V42" i="46"/>
  <c r="V45" i="46"/>
  <c r="V72" i="46"/>
  <c r="V75" i="46"/>
  <c r="V87" i="46"/>
  <c r="V90" i="46"/>
  <c r="V117" i="46"/>
  <c r="V120" i="46"/>
  <c r="V102" i="46"/>
  <c r="V105" i="46"/>
  <c r="W27" i="46"/>
  <c r="W30" i="46"/>
  <c r="V60" i="46"/>
  <c r="V29" i="46"/>
  <c r="T127" i="46"/>
  <c r="T124" i="46" s="1"/>
  <c r="U129" i="46"/>
  <c r="U132" i="46" s="1"/>
  <c r="U131" i="46"/>
  <c r="U119" i="46"/>
  <c r="U116" i="46"/>
  <c r="T114" i="46"/>
  <c r="T111" i="46" s="1"/>
  <c r="T69" i="46"/>
  <c r="T66" i="46" s="1"/>
  <c r="U74" i="46"/>
  <c r="U71" i="46"/>
  <c r="T54" i="46"/>
  <c r="T51" i="46" s="1"/>
  <c r="U59" i="46"/>
  <c r="U56" i="46"/>
  <c r="T84" i="46"/>
  <c r="T81" i="46" s="1"/>
  <c r="U86" i="46"/>
  <c r="U89" i="46"/>
  <c r="T39" i="46"/>
  <c r="T36" i="46" s="1"/>
  <c r="U41" i="46"/>
  <c r="U44" i="46"/>
  <c r="U101" i="46"/>
  <c r="U104" i="46"/>
  <c r="T99" i="46"/>
  <c r="T96" i="46" s="1"/>
  <c r="U24" i="46"/>
  <c r="V26" i="46"/>
  <c r="U21" i="46"/>
  <c r="U26" i="46" s="1"/>
  <c r="T10" i="46"/>
  <c r="T7" i="46" s="1"/>
  <c r="T12" i="46" s="1"/>
  <c r="T15" i="46" s="1"/>
  <c r="U14" i="46"/>
  <c r="W103" i="33"/>
  <c r="W97" i="33" s="1"/>
  <c r="U19" i="46" s="1"/>
  <c r="X107" i="33"/>
  <c r="X108" i="33"/>
  <c r="U81" i="38"/>
  <c r="U75" i="38" s="1"/>
  <c r="V83" i="38"/>
  <c r="V84" i="38"/>
  <c r="V68" i="38"/>
  <c r="V62" i="38" s="1"/>
  <c r="W70" i="38"/>
  <c r="W71" i="38"/>
  <c r="M58" i="8"/>
  <c r="M66" i="8"/>
  <c r="M67" i="8" s="1"/>
  <c r="V88" i="33"/>
  <c r="V82" i="33" s="1"/>
  <c r="W92" i="33"/>
  <c r="W93" i="33"/>
  <c r="K81" i="11"/>
  <c r="N80" i="11"/>
  <c r="K90" i="11"/>
  <c r="X29" i="38"/>
  <c r="X23" i="38" s="1"/>
  <c r="Y31" i="38"/>
  <c r="Y32" i="38"/>
  <c r="W58" i="33"/>
  <c r="W52" i="33" s="1"/>
  <c r="X62" i="33"/>
  <c r="X63" i="33"/>
  <c r="T94" i="38"/>
  <c r="T88" i="38" s="1"/>
  <c r="U96" i="38"/>
  <c r="U97" i="38"/>
  <c r="K67" i="8"/>
  <c r="N66" i="8"/>
  <c r="U13" i="33"/>
  <c r="U7" i="33" s="1"/>
  <c r="U15" i="33" s="1"/>
  <c r="V17" i="33"/>
  <c r="V18" i="33"/>
  <c r="W73" i="33"/>
  <c r="W67" i="33" s="1"/>
  <c r="X77" i="33"/>
  <c r="X78" i="33"/>
  <c r="X42" i="38"/>
  <c r="X36" i="38" s="1"/>
  <c r="Y44" i="38"/>
  <c r="Y45" i="38"/>
  <c r="Y43" i="33"/>
  <c r="Y37" i="33" s="1"/>
  <c r="Z47" i="33"/>
  <c r="Z48" i="33"/>
  <c r="V55" i="38"/>
  <c r="V49" i="38" s="1"/>
  <c r="W57" i="38"/>
  <c r="W58" i="38"/>
  <c r="U13" i="38"/>
  <c r="U7" i="38" s="1"/>
  <c r="V18" i="38"/>
  <c r="V19" i="38"/>
  <c r="Y28" i="33"/>
  <c r="Y22" i="33" s="1"/>
  <c r="Y30" i="33" s="1"/>
  <c r="Z32" i="33"/>
  <c r="Z33" i="33"/>
  <c r="U49" i="46" l="1"/>
  <c r="U34" i="46"/>
  <c r="U109" i="46"/>
  <c r="U117" i="46" s="1"/>
  <c r="U64" i="46"/>
  <c r="U79" i="46"/>
  <c r="U94" i="46"/>
  <c r="U102" i="46" s="1"/>
  <c r="U87" i="46"/>
  <c r="U90" i="46"/>
  <c r="U57" i="46"/>
  <c r="U60" i="46"/>
  <c r="U72" i="46"/>
  <c r="U75" i="46"/>
  <c r="U42" i="46"/>
  <c r="U45" i="46"/>
  <c r="U27" i="46"/>
  <c r="U30" i="46"/>
  <c r="U105" i="46"/>
  <c r="V27" i="46"/>
  <c r="V30" i="46"/>
  <c r="U120" i="46"/>
  <c r="U29" i="46"/>
  <c r="T101" i="46"/>
  <c r="S99" i="46"/>
  <c r="S96" i="46" s="1"/>
  <c r="T104" i="46"/>
  <c r="T41" i="46"/>
  <c r="S39" i="46"/>
  <c r="S36" i="46" s="1"/>
  <c r="T44" i="46"/>
  <c r="T56" i="46"/>
  <c r="S54" i="46"/>
  <c r="S51" i="46" s="1"/>
  <c r="T59" i="46"/>
  <c r="T119" i="46"/>
  <c r="T116" i="46"/>
  <c r="S114" i="46"/>
  <c r="S111" i="46" s="1"/>
  <c r="T71" i="46"/>
  <c r="T74" i="46"/>
  <c r="S69" i="46"/>
  <c r="S66" i="46" s="1"/>
  <c r="T86" i="46"/>
  <c r="S84" i="46"/>
  <c r="S81" i="46" s="1"/>
  <c r="T89" i="46"/>
  <c r="T129" i="46"/>
  <c r="T132" i="46" s="1"/>
  <c r="S127" i="46"/>
  <c r="S124" i="46" s="1"/>
  <c r="T131" i="46"/>
  <c r="T24" i="46"/>
  <c r="T21" i="46"/>
  <c r="T26" i="46" s="1"/>
  <c r="S10" i="46"/>
  <c r="S7" i="46" s="1"/>
  <c r="S12" i="46" s="1"/>
  <c r="S15" i="46" s="1"/>
  <c r="T14" i="46"/>
  <c r="X28" i="33"/>
  <c r="X22" i="33" s="1"/>
  <c r="X30" i="33" s="1"/>
  <c r="Y32" i="33"/>
  <c r="Y33" i="33"/>
  <c r="T13" i="33"/>
  <c r="T7" i="33" s="1"/>
  <c r="T15" i="33" s="1"/>
  <c r="U17" i="33"/>
  <c r="U18" i="33"/>
  <c r="V73" i="33"/>
  <c r="V67" i="33" s="1"/>
  <c r="W77" i="33"/>
  <c r="W78" i="33"/>
  <c r="T13" i="38"/>
  <c r="T7" i="38" s="1"/>
  <c r="U18" i="38"/>
  <c r="U19" i="38"/>
  <c r="U88" i="33"/>
  <c r="U82" i="33" s="1"/>
  <c r="V92" i="33"/>
  <c r="V93" i="33"/>
  <c r="U68" i="38"/>
  <c r="U62" i="38" s="1"/>
  <c r="V70" i="38"/>
  <c r="V71" i="38"/>
  <c r="U55" i="38"/>
  <c r="U49" i="38" s="1"/>
  <c r="V57" i="38"/>
  <c r="V58" i="38"/>
  <c r="S94" i="38"/>
  <c r="S88" i="38" s="1"/>
  <c r="T96" i="38"/>
  <c r="T97" i="38"/>
  <c r="X43" i="33"/>
  <c r="X37" i="33" s="1"/>
  <c r="Y47" i="33"/>
  <c r="Y48" i="33"/>
  <c r="V58" i="33"/>
  <c r="V52" i="33" s="1"/>
  <c r="W62" i="33"/>
  <c r="W63" i="33"/>
  <c r="T81" i="38"/>
  <c r="T75" i="38" s="1"/>
  <c r="U83" i="38"/>
  <c r="U84" i="38"/>
  <c r="W42" i="38"/>
  <c r="W36" i="38" s="1"/>
  <c r="X44" i="38"/>
  <c r="X45" i="38"/>
  <c r="W29" i="38"/>
  <c r="W23" i="38" s="1"/>
  <c r="X31" i="38"/>
  <c r="X32" i="38"/>
  <c r="K102" i="11"/>
  <c r="N90" i="11"/>
  <c r="K91" i="11"/>
  <c r="V103" i="33"/>
  <c r="V97" i="33" s="1"/>
  <c r="T19" i="46" s="1"/>
  <c r="W107" i="33"/>
  <c r="W108" i="33"/>
  <c r="T94" i="46" l="1"/>
  <c r="T109" i="46"/>
  <c r="T34" i="46"/>
  <c r="T49" i="46"/>
  <c r="T64" i="46"/>
  <c r="T79" i="46"/>
  <c r="T87" i="46" s="1"/>
  <c r="T72" i="46"/>
  <c r="T75" i="46"/>
  <c r="T117" i="46"/>
  <c r="T120" i="46"/>
  <c r="T57" i="46"/>
  <c r="T60" i="46"/>
  <c r="T27" i="46"/>
  <c r="T30" i="46"/>
  <c r="T42" i="46"/>
  <c r="T45" i="46"/>
  <c r="T102" i="46"/>
  <c r="T105" i="46"/>
  <c r="T90" i="46"/>
  <c r="S129" i="46"/>
  <c r="S132" i="46" s="1"/>
  <c r="R127" i="46"/>
  <c r="R124" i="46" s="1"/>
  <c r="S131" i="46"/>
  <c r="S119" i="46"/>
  <c r="R114" i="46"/>
  <c r="R111" i="46" s="1"/>
  <c r="S116" i="46"/>
  <c r="S56" i="46"/>
  <c r="S59" i="46"/>
  <c r="R54" i="46"/>
  <c r="R51" i="46" s="1"/>
  <c r="S71" i="46"/>
  <c r="R69" i="46"/>
  <c r="R66" i="46" s="1"/>
  <c r="S74" i="46"/>
  <c r="S86" i="46"/>
  <c r="R84" i="46"/>
  <c r="R81" i="46" s="1"/>
  <c r="S89" i="46"/>
  <c r="S41" i="46"/>
  <c r="R39" i="46"/>
  <c r="R36" i="46" s="1"/>
  <c r="S44" i="46"/>
  <c r="S101" i="46"/>
  <c r="S104" i="46"/>
  <c r="R99" i="46"/>
  <c r="R96" i="46" s="1"/>
  <c r="T29" i="46"/>
  <c r="S24" i="46"/>
  <c r="S21" i="46"/>
  <c r="S26" i="46" s="1"/>
  <c r="R10" i="46"/>
  <c r="R7" i="46" s="1"/>
  <c r="R12" i="46" s="1"/>
  <c r="R15" i="46" s="1"/>
  <c r="S14" i="46"/>
  <c r="T68" i="38"/>
  <c r="T62" i="38" s="1"/>
  <c r="U70" i="38"/>
  <c r="U71" i="38"/>
  <c r="S81" i="38"/>
  <c r="S75" i="38" s="1"/>
  <c r="T84" i="38"/>
  <c r="T83" i="38"/>
  <c r="U58" i="33"/>
  <c r="U52" i="33" s="1"/>
  <c r="V62" i="33"/>
  <c r="V63" i="33"/>
  <c r="T88" i="33"/>
  <c r="T82" i="33" s="1"/>
  <c r="U92" i="33"/>
  <c r="U93" i="33"/>
  <c r="U103" i="33"/>
  <c r="U97" i="33" s="1"/>
  <c r="S19" i="46" s="1"/>
  <c r="V107" i="33"/>
  <c r="V108" i="33"/>
  <c r="W43" i="33"/>
  <c r="W37" i="33" s="1"/>
  <c r="X47" i="33"/>
  <c r="X48" i="33"/>
  <c r="N102" i="11"/>
  <c r="K103" i="11"/>
  <c r="R94" i="38"/>
  <c r="R88" i="38" s="1"/>
  <c r="S97" i="38"/>
  <c r="S96" i="38"/>
  <c r="S13" i="38"/>
  <c r="S7" i="38" s="1"/>
  <c r="T18" i="38"/>
  <c r="T19" i="38"/>
  <c r="U73" i="33"/>
  <c r="U67" i="33" s="1"/>
  <c r="V77" i="33"/>
  <c r="V78" i="33"/>
  <c r="V29" i="38"/>
  <c r="V23" i="38" s="1"/>
  <c r="W31" i="38"/>
  <c r="W32" i="38"/>
  <c r="S13" i="33"/>
  <c r="S7" i="33" s="1"/>
  <c r="S15" i="33" s="1"/>
  <c r="T17" i="33"/>
  <c r="T18" i="33"/>
  <c r="T55" i="38"/>
  <c r="T49" i="38" s="1"/>
  <c r="U58" i="38"/>
  <c r="U57" i="38"/>
  <c r="V42" i="38"/>
  <c r="V36" i="38" s="1"/>
  <c r="W44" i="38"/>
  <c r="W45" i="38"/>
  <c r="W28" i="33"/>
  <c r="W22" i="33" s="1"/>
  <c r="W30" i="33" s="1"/>
  <c r="X32" i="33"/>
  <c r="X33" i="33"/>
  <c r="S79" i="46" l="1"/>
  <c r="S34" i="46"/>
  <c r="S49" i="46"/>
  <c r="S64" i="46"/>
  <c r="S94" i="46"/>
  <c r="S102" i="46" s="1"/>
  <c r="S109" i="46"/>
  <c r="S117" i="46" s="1"/>
  <c r="S42" i="46"/>
  <c r="S45" i="46"/>
  <c r="S72" i="46"/>
  <c r="S75" i="46"/>
  <c r="S27" i="46"/>
  <c r="S30" i="46"/>
  <c r="S87" i="46"/>
  <c r="S90" i="46"/>
  <c r="S57" i="46"/>
  <c r="S60" i="46"/>
  <c r="S120" i="46"/>
  <c r="S105" i="46"/>
  <c r="R24" i="46"/>
  <c r="R21" i="46" s="1"/>
  <c r="R26" i="46" s="1"/>
  <c r="R74" i="46"/>
  <c r="Q69" i="46"/>
  <c r="Q66" i="46" s="1"/>
  <c r="R71" i="46"/>
  <c r="Q114" i="46"/>
  <c r="Q111" i="46" s="1"/>
  <c r="R119" i="46"/>
  <c r="R116" i="46"/>
  <c r="R101" i="46"/>
  <c r="Q99" i="46"/>
  <c r="Q96" i="46" s="1"/>
  <c r="R104" i="46"/>
  <c r="R86" i="46"/>
  <c r="Q84" i="46"/>
  <c r="Q81" i="46" s="1"/>
  <c r="R89" i="46"/>
  <c r="Q54" i="46"/>
  <c r="Q51" i="46" s="1"/>
  <c r="R59" i="46"/>
  <c r="R56" i="46"/>
  <c r="R41" i="46"/>
  <c r="Q39" i="46"/>
  <c r="Q36" i="46" s="1"/>
  <c r="R44" i="46"/>
  <c r="R129" i="46"/>
  <c r="R132" i="46" s="1"/>
  <c r="Q127" i="46"/>
  <c r="Q124" i="46" s="1"/>
  <c r="R131" i="46"/>
  <c r="S29" i="46"/>
  <c r="Q10" i="46"/>
  <c r="Q7" i="46" s="1"/>
  <c r="Q12" i="46" s="1"/>
  <c r="Q15" i="46" s="1"/>
  <c r="R14" i="46"/>
  <c r="S88" i="33"/>
  <c r="S82" i="33" s="1"/>
  <c r="T93" i="33"/>
  <c r="T92" i="33"/>
  <c r="V43" i="33"/>
  <c r="V37" i="33" s="1"/>
  <c r="W47" i="33"/>
  <c r="W48" i="33"/>
  <c r="T103" i="33"/>
  <c r="T97" i="33" s="1"/>
  <c r="R19" i="46" s="1"/>
  <c r="U107" i="33"/>
  <c r="U108" i="33"/>
  <c r="V28" i="33"/>
  <c r="V22" i="33" s="1"/>
  <c r="V30" i="33" s="1"/>
  <c r="W32" i="33"/>
  <c r="W33" i="33"/>
  <c r="T58" i="33"/>
  <c r="T52" i="33" s="1"/>
  <c r="U62" i="33"/>
  <c r="U63" i="33"/>
  <c r="Q94" i="38"/>
  <c r="Q88" i="38" s="1"/>
  <c r="R97" i="38"/>
  <c r="R96" i="38"/>
  <c r="R13" i="38"/>
  <c r="R7" i="38" s="1"/>
  <c r="S19" i="38"/>
  <c r="S18" i="38"/>
  <c r="S55" i="38"/>
  <c r="S49" i="38" s="1"/>
  <c r="T57" i="38"/>
  <c r="T58" i="38"/>
  <c r="U29" i="38"/>
  <c r="U23" i="38" s="1"/>
  <c r="V31" i="38"/>
  <c r="V32" i="38"/>
  <c r="T73" i="33"/>
  <c r="T67" i="33" s="1"/>
  <c r="U77" i="33"/>
  <c r="U78" i="33"/>
  <c r="U42" i="38"/>
  <c r="U36" i="38" s="1"/>
  <c r="V44" i="38"/>
  <c r="V45" i="38"/>
  <c r="R81" i="38"/>
  <c r="R75" i="38" s="1"/>
  <c r="S83" i="38"/>
  <c r="S84" i="38"/>
  <c r="R13" i="33"/>
  <c r="R7" i="33" s="1"/>
  <c r="R15" i="33" s="1"/>
  <c r="S17" i="33"/>
  <c r="S18" i="33"/>
  <c r="S68" i="38"/>
  <c r="S62" i="38" s="1"/>
  <c r="T70" i="38"/>
  <c r="T71" i="38"/>
  <c r="R79" i="46" l="1"/>
  <c r="R94" i="46"/>
  <c r="R64" i="46"/>
  <c r="R72" i="46" s="1"/>
  <c r="R34" i="46"/>
  <c r="R109" i="46"/>
  <c r="R49" i="46"/>
  <c r="R27" i="46"/>
  <c r="R30" i="46"/>
  <c r="R42" i="46"/>
  <c r="R45" i="46"/>
  <c r="R57" i="46"/>
  <c r="R60" i="46"/>
  <c r="R102" i="46"/>
  <c r="R105" i="46"/>
  <c r="R117" i="46"/>
  <c r="R120" i="46"/>
  <c r="R75" i="46"/>
  <c r="R87" i="46"/>
  <c r="R90" i="46"/>
  <c r="R29" i="46"/>
  <c r="Q24" i="46"/>
  <c r="Q21" i="46" s="1"/>
  <c r="Q89" i="46"/>
  <c r="P84" i="46"/>
  <c r="P81" i="46" s="1"/>
  <c r="Q86" i="46"/>
  <c r="Q101" i="46"/>
  <c r="P99" i="46"/>
  <c r="P96" i="46" s="1"/>
  <c r="Q104" i="46"/>
  <c r="Q129" i="46"/>
  <c r="Q132" i="46" s="1"/>
  <c r="P127" i="46"/>
  <c r="P124" i="46" s="1"/>
  <c r="Q131" i="46"/>
  <c r="Q41" i="46"/>
  <c r="P39" i="46"/>
  <c r="P36" i="46" s="1"/>
  <c r="Q44" i="46"/>
  <c r="Q116" i="46"/>
  <c r="P114" i="46"/>
  <c r="P111" i="46" s="1"/>
  <c r="Q119" i="46"/>
  <c r="Q71" i="46"/>
  <c r="P69" i="46"/>
  <c r="P66" i="46" s="1"/>
  <c r="Q74" i="46"/>
  <c r="Q56" i="46"/>
  <c r="Q59" i="46"/>
  <c r="P54" i="46"/>
  <c r="P51" i="46" s="1"/>
  <c r="P10" i="46"/>
  <c r="P7" i="46" s="1"/>
  <c r="P12" i="46" s="1"/>
  <c r="P15" i="46" s="1"/>
  <c r="Q14" i="46"/>
  <c r="T42" i="38"/>
  <c r="T36" i="38" s="1"/>
  <c r="U45" i="38"/>
  <c r="U44" i="38"/>
  <c r="P94" i="38"/>
  <c r="P88" i="38" s="1"/>
  <c r="Q97" i="38"/>
  <c r="Q96" i="38"/>
  <c r="S73" i="33"/>
  <c r="S67" i="33" s="1"/>
  <c r="T77" i="33"/>
  <c r="T78" i="33"/>
  <c r="S103" i="33"/>
  <c r="S97" i="33" s="1"/>
  <c r="Q19" i="46" s="1"/>
  <c r="T108" i="33"/>
  <c r="T107" i="33"/>
  <c r="T29" i="38"/>
  <c r="T23" i="38" s="1"/>
  <c r="U32" i="38"/>
  <c r="U31" i="38"/>
  <c r="R68" i="38"/>
  <c r="R62" i="38" s="1"/>
  <c r="S70" i="38"/>
  <c r="S71" i="38"/>
  <c r="Q13" i="33"/>
  <c r="Q7" i="33" s="1"/>
  <c r="Q15" i="33" s="1"/>
  <c r="R17" i="33"/>
  <c r="R18" i="33"/>
  <c r="S58" i="33"/>
  <c r="S52" i="33" s="1"/>
  <c r="T62" i="33"/>
  <c r="T63" i="33"/>
  <c r="Q81" i="38"/>
  <c r="Q75" i="38" s="1"/>
  <c r="R83" i="38"/>
  <c r="R84" i="38"/>
  <c r="U28" i="33"/>
  <c r="U22" i="33" s="1"/>
  <c r="U30" i="33" s="1"/>
  <c r="V32" i="33"/>
  <c r="V33" i="33"/>
  <c r="R55" i="38"/>
  <c r="R49" i="38" s="1"/>
  <c r="S58" i="38"/>
  <c r="S57" i="38"/>
  <c r="U43" i="33"/>
  <c r="U37" i="33" s="1"/>
  <c r="V47" i="33"/>
  <c r="V48" i="33"/>
  <c r="Q13" i="38"/>
  <c r="Q7" i="38" s="1"/>
  <c r="R18" i="38"/>
  <c r="R19" i="38"/>
  <c r="R88" i="33"/>
  <c r="R82" i="33" s="1"/>
  <c r="S92" i="33"/>
  <c r="S93" i="33"/>
  <c r="Q49" i="46" l="1"/>
  <c r="Q34" i="46"/>
  <c r="Q79" i="46"/>
  <c r="Q64" i="46"/>
  <c r="Q109" i="46"/>
  <c r="Q94" i="46"/>
  <c r="Q117" i="46"/>
  <c r="Q120" i="46"/>
  <c r="Q87" i="46"/>
  <c r="Q90" i="46"/>
  <c r="Q72" i="46"/>
  <c r="Q75" i="46"/>
  <c r="Q42" i="46"/>
  <c r="Q45" i="46"/>
  <c r="Q102" i="46"/>
  <c r="Q105" i="46"/>
  <c r="Q57" i="46"/>
  <c r="Q60" i="46"/>
  <c r="Q29" i="46"/>
  <c r="P59" i="46"/>
  <c r="P56" i="46"/>
  <c r="O54" i="46"/>
  <c r="O51" i="46" s="1"/>
  <c r="P41" i="46"/>
  <c r="P44" i="46"/>
  <c r="O39" i="46"/>
  <c r="O36" i="46" s="1"/>
  <c r="P74" i="46"/>
  <c r="O69" i="46"/>
  <c r="O66" i="46" s="1"/>
  <c r="P71" i="46"/>
  <c r="P86" i="46"/>
  <c r="O84" i="46"/>
  <c r="O81" i="46" s="1"/>
  <c r="P89" i="46"/>
  <c r="O114" i="46"/>
  <c r="O111" i="46" s="1"/>
  <c r="P119" i="46"/>
  <c r="P116" i="46"/>
  <c r="P129" i="46"/>
  <c r="P132" i="46" s="1"/>
  <c r="O127" i="46"/>
  <c r="O124" i="46" s="1"/>
  <c r="P131" i="46"/>
  <c r="P101" i="46"/>
  <c r="O99" i="46"/>
  <c r="O96" i="46" s="1"/>
  <c r="P104" i="46"/>
  <c r="P24" i="46"/>
  <c r="Q26" i="46"/>
  <c r="P21" i="46"/>
  <c r="O10" i="46"/>
  <c r="O7" i="46" s="1"/>
  <c r="O12" i="46" s="1"/>
  <c r="O15" i="46" s="1"/>
  <c r="P14" i="46"/>
  <c r="Q55" i="38"/>
  <c r="Q49" i="38" s="1"/>
  <c r="R57" i="38"/>
  <c r="R58" i="38"/>
  <c r="R103" i="33"/>
  <c r="R97" i="33" s="1"/>
  <c r="P19" i="46" s="1"/>
  <c r="S107" i="33"/>
  <c r="S108" i="33"/>
  <c r="S29" i="38"/>
  <c r="S23" i="38" s="1"/>
  <c r="T32" i="38"/>
  <c r="T31" i="38"/>
  <c r="Q68" i="38"/>
  <c r="Q62" i="38" s="1"/>
  <c r="R70" i="38"/>
  <c r="R71" i="38"/>
  <c r="T28" i="33"/>
  <c r="T22" i="33" s="1"/>
  <c r="T30" i="33" s="1"/>
  <c r="U32" i="33"/>
  <c r="U33" i="33"/>
  <c r="P81" i="38"/>
  <c r="P75" i="38" s="1"/>
  <c r="Q84" i="38"/>
  <c r="Q83" i="38"/>
  <c r="R73" i="33"/>
  <c r="R67" i="33" s="1"/>
  <c r="S77" i="33"/>
  <c r="S78" i="33"/>
  <c r="P13" i="38"/>
  <c r="P7" i="38" s="1"/>
  <c r="Q18" i="38"/>
  <c r="Q19" i="38"/>
  <c r="R58" i="33"/>
  <c r="R52" i="33" s="1"/>
  <c r="S62" i="33"/>
  <c r="S63" i="33"/>
  <c r="O94" i="38"/>
  <c r="O88" i="38" s="1"/>
  <c r="P96" i="38"/>
  <c r="P97" i="38"/>
  <c r="T43" i="33"/>
  <c r="T37" i="33" s="1"/>
  <c r="U47" i="33"/>
  <c r="U48" i="33"/>
  <c r="Q88" i="33"/>
  <c r="Q82" i="33" s="1"/>
  <c r="R92" i="33"/>
  <c r="R93" i="33"/>
  <c r="P13" i="33"/>
  <c r="P7" i="33" s="1"/>
  <c r="P15" i="33" s="1"/>
  <c r="Q17" i="33"/>
  <c r="Q18" i="33"/>
  <c r="S42" i="38"/>
  <c r="S36" i="38" s="1"/>
  <c r="T44" i="38"/>
  <c r="T45" i="38"/>
  <c r="P109" i="46" l="1"/>
  <c r="P49" i="46"/>
  <c r="P57" i="46" s="1"/>
  <c r="P79" i="46"/>
  <c r="P34" i="46"/>
  <c r="P42" i="46" s="1"/>
  <c r="P94" i="46"/>
  <c r="P64" i="46"/>
  <c r="P102" i="46"/>
  <c r="P105" i="46"/>
  <c r="P117" i="46"/>
  <c r="P120" i="46"/>
  <c r="P87" i="46"/>
  <c r="P90" i="46"/>
  <c r="P72" i="46"/>
  <c r="P75" i="46"/>
  <c r="Q27" i="46"/>
  <c r="Q30" i="46"/>
  <c r="P60" i="46"/>
  <c r="P45" i="46"/>
  <c r="O86" i="46"/>
  <c r="N84" i="46"/>
  <c r="N81" i="46" s="1"/>
  <c r="O89" i="46"/>
  <c r="O71" i="46"/>
  <c r="N69" i="46"/>
  <c r="N66" i="46" s="1"/>
  <c r="O74" i="46"/>
  <c r="O101" i="46"/>
  <c r="N99" i="46"/>
  <c r="N96" i="46" s="1"/>
  <c r="O104" i="46"/>
  <c r="N39" i="46"/>
  <c r="N36" i="46" s="1"/>
  <c r="O44" i="46"/>
  <c r="O41" i="46"/>
  <c r="O129" i="46"/>
  <c r="O132" i="46" s="1"/>
  <c r="N127" i="46"/>
  <c r="N124" i="46" s="1"/>
  <c r="O131" i="46"/>
  <c r="O56" i="46"/>
  <c r="N54" i="46"/>
  <c r="N51" i="46" s="1"/>
  <c r="O59" i="46"/>
  <c r="O119" i="46"/>
  <c r="O116" i="46"/>
  <c r="N114" i="46"/>
  <c r="N111" i="46" s="1"/>
  <c r="O24" i="46"/>
  <c r="P26" i="46"/>
  <c r="P29" i="46"/>
  <c r="O21" i="46"/>
  <c r="O26" i="46" s="1"/>
  <c r="N10" i="46"/>
  <c r="N7" i="46" s="1"/>
  <c r="N12" i="46" s="1"/>
  <c r="N15" i="46" s="1"/>
  <c r="O14" i="46"/>
  <c r="O81" i="38"/>
  <c r="O75" i="38" s="1"/>
  <c r="P83" i="38"/>
  <c r="P84" i="38"/>
  <c r="S43" i="33"/>
  <c r="S37" i="33" s="1"/>
  <c r="T47" i="33"/>
  <c r="T48" i="33"/>
  <c r="R42" i="38"/>
  <c r="R36" i="38" s="1"/>
  <c r="S44" i="38"/>
  <c r="S45" i="38"/>
  <c r="N94" i="38"/>
  <c r="N88" i="38" s="1"/>
  <c r="O96" i="38"/>
  <c r="O97" i="38"/>
  <c r="Q58" i="33"/>
  <c r="Q52" i="33" s="1"/>
  <c r="R62" i="33"/>
  <c r="R63" i="33"/>
  <c r="S28" i="33"/>
  <c r="S22" i="33" s="1"/>
  <c r="S30" i="33" s="1"/>
  <c r="T33" i="33"/>
  <c r="T32" i="33"/>
  <c r="P68" i="38"/>
  <c r="P62" i="38" s="1"/>
  <c r="Q71" i="38"/>
  <c r="Q70" i="38"/>
  <c r="R29" i="38"/>
  <c r="R23" i="38" s="1"/>
  <c r="S32" i="38"/>
  <c r="S31" i="38"/>
  <c r="O13" i="33"/>
  <c r="O7" i="33" s="1"/>
  <c r="O15" i="33" s="1"/>
  <c r="P17" i="33"/>
  <c r="P18" i="33"/>
  <c r="O13" i="38"/>
  <c r="O7" i="38" s="1"/>
  <c r="P18" i="38"/>
  <c r="P19" i="38"/>
  <c r="Q103" i="33"/>
  <c r="Q97" i="33" s="1"/>
  <c r="O19" i="46" s="1"/>
  <c r="R107" i="33"/>
  <c r="R108" i="33"/>
  <c r="Q73" i="33"/>
  <c r="Q67" i="33" s="1"/>
  <c r="R78" i="33"/>
  <c r="R77" i="33"/>
  <c r="P88" i="33"/>
  <c r="P82" i="33" s="1"/>
  <c r="Q93" i="33"/>
  <c r="Q92" i="33"/>
  <c r="P55" i="38"/>
  <c r="P49" i="38" s="1"/>
  <c r="Q58" i="38"/>
  <c r="Q57" i="38"/>
  <c r="O49" i="46" l="1"/>
  <c r="O109" i="46"/>
  <c r="O64" i="46"/>
  <c r="O72" i="46" s="1"/>
  <c r="O34" i="46"/>
  <c r="O79" i="46"/>
  <c r="O94" i="46"/>
  <c r="O87" i="46"/>
  <c r="O90" i="46"/>
  <c r="O42" i="46"/>
  <c r="O45" i="46"/>
  <c r="O27" i="46"/>
  <c r="O30" i="46"/>
  <c r="O102" i="46"/>
  <c r="O105" i="46"/>
  <c r="O117" i="46"/>
  <c r="O120" i="46"/>
  <c r="O75" i="46"/>
  <c r="O57" i="46"/>
  <c r="O60" i="46"/>
  <c r="P27" i="46"/>
  <c r="P30" i="46"/>
  <c r="N41" i="46"/>
  <c r="M39" i="46"/>
  <c r="M36" i="46" s="1"/>
  <c r="N44" i="46"/>
  <c r="M54" i="46"/>
  <c r="M51" i="46" s="1"/>
  <c r="N56" i="46"/>
  <c r="N59" i="46"/>
  <c r="N116" i="46"/>
  <c r="M114" i="46"/>
  <c r="M111" i="46" s="1"/>
  <c r="N119" i="46"/>
  <c r="N71" i="46"/>
  <c r="M69" i="46"/>
  <c r="M66" i="46" s="1"/>
  <c r="N74" i="46"/>
  <c r="N129" i="46"/>
  <c r="N132" i="46" s="1"/>
  <c r="M127" i="46"/>
  <c r="M124" i="46" s="1"/>
  <c r="N131" i="46"/>
  <c r="N89" i="46"/>
  <c r="M84" i="46"/>
  <c r="M81" i="46" s="1"/>
  <c r="N86" i="46"/>
  <c r="N104" i="46"/>
  <c r="N101" i="46"/>
  <c r="M99" i="46"/>
  <c r="M96" i="46" s="1"/>
  <c r="O29" i="46"/>
  <c r="N24" i="46"/>
  <c r="N21" i="46"/>
  <c r="N26" i="46" s="1"/>
  <c r="M10" i="46"/>
  <c r="M7" i="46" s="1"/>
  <c r="M12" i="46" s="1"/>
  <c r="M15" i="46" s="1"/>
  <c r="N14" i="46"/>
  <c r="N13" i="38"/>
  <c r="N7" i="38" s="1"/>
  <c r="O18" i="38"/>
  <c r="O19" i="38"/>
  <c r="R28" i="33"/>
  <c r="R22" i="33" s="1"/>
  <c r="R30" i="33" s="1"/>
  <c r="S32" i="33"/>
  <c r="S33" i="33"/>
  <c r="P58" i="33"/>
  <c r="P52" i="33" s="1"/>
  <c r="Q63" i="33"/>
  <c r="Q62" i="33"/>
  <c r="N13" i="33"/>
  <c r="N7" i="33" s="1"/>
  <c r="N15" i="33" s="1"/>
  <c r="O17" i="33"/>
  <c r="O18" i="33"/>
  <c r="Q29" i="38"/>
  <c r="Q23" i="38" s="1"/>
  <c r="R31" i="38"/>
  <c r="R32" i="38"/>
  <c r="O68" i="38"/>
  <c r="O62" i="38" s="1"/>
  <c r="P70" i="38"/>
  <c r="P71" i="38"/>
  <c r="O55" i="38"/>
  <c r="O49" i="38" s="1"/>
  <c r="P57" i="38"/>
  <c r="P58" i="38"/>
  <c r="Q42" i="38"/>
  <c r="Q36" i="38" s="1"/>
  <c r="R44" i="38"/>
  <c r="R45" i="38"/>
  <c r="P103" i="33"/>
  <c r="P97" i="33" s="1"/>
  <c r="N19" i="46" s="1"/>
  <c r="Q108" i="33"/>
  <c r="Q107" i="33"/>
  <c r="M94" i="38"/>
  <c r="M88" i="38" s="1"/>
  <c r="N96" i="38"/>
  <c r="N97" i="38"/>
  <c r="O88" i="33"/>
  <c r="O82" i="33" s="1"/>
  <c r="P92" i="33"/>
  <c r="P93" i="33"/>
  <c r="R43" i="33"/>
  <c r="R37" i="33" s="1"/>
  <c r="S48" i="33"/>
  <c r="S47" i="33"/>
  <c r="P73" i="33"/>
  <c r="P67" i="33" s="1"/>
  <c r="Q78" i="33"/>
  <c r="Q77" i="33"/>
  <c r="N81" i="38"/>
  <c r="N75" i="38" s="1"/>
  <c r="O83" i="38"/>
  <c r="O84" i="38"/>
  <c r="N109" i="46" l="1"/>
  <c r="N49" i="46"/>
  <c r="N94" i="46"/>
  <c r="N34" i="46"/>
  <c r="N42" i="46" s="1"/>
  <c r="N64" i="46"/>
  <c r="N79" i="46"/>
  <c r="N87" i="46" s="1"/>
  <c r="N27" i="46"/>
  <c r="N30" i="46"/>
  <c r="N72" i="46"/>
  <c r="N75" i="46"/>
  <c r="N117" i="46"/>
  <c r="N120" i="46"/>
  <c r="N57" i="46"/>
  <c r="N60" i="46"/>
  <c r="N102" i="46"/>
  <c r="N105" i="46"/>
  <c r="N90" i="46"/>
  <c r="N45" i="46"/>
  <c r="M104" i="46"/>
  <c r="L99" i="46"/>
  <c r="L96" i="46" s="1"/>
  <c r="M101" i="46"/>
  <c r="M74" i="46"/>
  <c r="M71" i="46"/>
  <c r="L69" i="46"/>
  <c r="L66" i="46" s="1"/>
  <c r="L114" i="46"/>
  <c r="L111" i="46" s="1"/>
  <c r="M116" i="46"/>
  <c r="M119" i="46"/>
  <c r="M89" i="46"/>
  <c r="M86" i="46"/>
  <c r="L84" i="46"/>
  <c r="L81" i="46" s="1"/>
  <c r="M131" i="46"/>
  <c r="L127" i="46"/>
  <c r="L124" i="46" s="1"/>
  <c r="M129" i="46"/>
  <c r="M132" i="46" s="1"/>
  <c r="M56" i="46"/>
  <c r="L54" i="46"/>
  <c r="L51" i="46" s="1"/>
  <c r="M59" i="46"/>
  <c r="N29" i="46"/>
  <c r="L39" i="46"/>
  <c r="L36" i="46" s="1"/>
  <c r="M41" i="46"/>
  <c r="M44" i="46"/>
  <c r="M24" i="46"/>
  <c r="M21" i="46"/>
  <c r="M26" i="46" s="1"/>
  <c r="L10" i="46"/>
  <c r="L7" i="46" s="1"/>
  <c r="L12" i="46" s="1"/>
  <c r="L15" i="46" s="1"/>
  <c r="M14" i="46"/>
  <c r="L94" i="38"/>
  <c r="L88" i="38" s="1"/>
  <c r="M96" i="38"/>
  <c r="M97" i="38"/>
  <c r="M13" i="33"/>
  <c r="M7" i="33" s="1"/>
  <c r="M15" i="33" s="1"/>
  <c r="N17" i="33"/>
  <c r="N18" i="33"/>
  <c r="M81" i="38"/>
  <c r="M75" i="38" s="1"/>
  <c r="N83" i="38"/>
  <c r="N84" i="38"/>
  <c r="N68" i="38"/>
  <c r="N62" i="38" s="1"/>
  <c r="O70" i="38"/>
  <c r="O71" i="38"/>
  <c r="P42" i="38"/>
  <c r="P36" i="38" s="1"/>
  <c r="Q45" i="38"/>
  <c r="Q44" i="38"/>
  <c r="N88" i="33"/>
  <c r="N82" i="33" s="1"/>
  <c r="O92" i="33"/>
  <c r="O93" i="33"/>
  <c r="P29" i="38"/>
  <c r="P23" i="38" s="1"/>
  <c r="Q32" i="38"/>
  <c r="Q31" i="38"/>
  <c r="O103" i="33"/>
  <c r="O97" i="33" s="1"/>
  <c r="M19" i="46" s="1"/>
  <c r="P107" i="33"/>
  <c r="P108" i="33"/>
  <c r="O73" i="33"/>
  <c r="O67" i="33" s="1"/>
  <c r="P77" i="33"/>
  <c r="P78" i="33"/>
  <c r="Q28" i="33"/>
  <c r="Q22" i="33" s="1"/>
  <c r="Q30" i="33" s="1"/>
  <c r="R32" i="33"/>
  <c r="R33" i="33"/>
  <c r="O58" i="33"/>
  <c r="O52" i="33" s="1"/>
  <c r="P62" i="33"/>
  <c r="P63" i="33"/>
  <c r="N55" i="38"/>
  <c r="N49" i="38" s="1"/>
  <c r="O57" i="38"/>
  <c r="O58" i="38"/>
  <c r="Q43" i="33"/>
  <c r="Q37" i="33" s="1"/>
  <c r="R47" i="33"/>
  <c r="R48" i="33"/>
  <c r="M13" i="38"/>
  <c r="M7" i="38" s="1"/>
  <c r="N18" i="38"/>
  <c r="N19" i="38"/>
  <c r="M79" i="46" l="1"/>
  <c r="M94" i="46"/>
  <c r="M102" i="46" s="1"/>
  <c r="M64" i="46"/>
  <c r="M72" i="46" s="1"/>
  <c r="M49" i="46"/>
  <c r="M109" i="46"/>
  <c r="M34" i="46"/>
  <c r="M57" i="46"/>
  <c r="M60" i="46"/>
  <c r="M87" i="46"/>
  <c r="M90" i="46"/>
  <c r="M42" i="46"/>
  <c r="M45" i="46"/>
  <c r="M27" i="46"/>
  <c r="M30" i="46"/>
  <c r="M117" i="46"/>
  <c r="M120" i="46"/>
  <c r="M75" i="46"/>
  <c r="M105" i="46"/>
  <c r="K114" i="46"/>
  <c r="K111" i="46" s="1"/>
  <c r="L116" i="46"/>
  <c r="L119" i="46"/>
  <c r="K84" i="46"/>
  <c r="K81" i="46" s="1"/>
  <c r="L86" i="46"/>
  <c r="L89" i="46"/>
  <c r="K39" i="46"/>
  <c r="K36" i="46" s="1"/>
  <c r="L41" i="46"/>
  <c r="L44" i="46"/>
  <c r="K54" i="46"/>
  <c r="K51" i="46" s="1"/>
  <c r="L56" i="46"/>
  <c r="L59" i="46"/>
  <c r="M29" i="46"/>
  <c r="K99" i="46"/>
  <c r="K96" i="46" s="1"/>
  <c r="L104" i="46"/>
  <c r="L101" i="46"/>
  <c r="L74" i="46"/>
  <c r="L71" i="46"/>
  <c r="K69" i="46"/>
  <c r="K66" i="46" s="1"/>
  <c r="L129" i="46"/>
  <c r="L132" i="46" s="1"/>
  <c r="L131" i="46"/>
  <c r="K127" i="46"/>
  <c r="K124" i="46" s="1"/>
  <c r="L24" i="46"/>
  <c r="L21" i="46" s="1"/>
  <c r="L29" i="46" s="1"/>
  <c r="K10" i="46"/>
  <c r="K7" i="46" s="1"/>
  <c r="K12" i="46" s="1"/>
  <c r="K15" i="46" s="1"/>
  <c r="L14" i="46"/>
  <c r="N58" i="33"/>
  <c r="N52" i="33" s="1"/>
  <c r="O62" i="33"/>
  <c r="O63" i="33"/>
  <c r="M68" i="38"/>
  <c r="M62" i="38" s="1"/>
  <c r="N70" i="38"/>
  <c r="N71" i="38"/>
  <c r="M88" i="33"/>
  <c r="M82" i="33" s="1"/>
  <c r="N92" i="33"/>
  <c r="N93" i="33"/>
  <c r="O42" i="38"/>
  <c r="O36" i="38" s="1"/>
  <c r="P44" i="38"/>
  <c r="P45" i="38"/>
  <c r="P28" i="33"/>
  <c r="P22" i="33" s="1"/>
  <c r="P30" i="33" s="1"/>
  <c r="Q33" i="33"/>
  <c r="Q32" i="33"/>
  <c r="L13" i="38"/>
  <c r="L7" i="38" s="1"/>
  <c r="M18" i="38"/>
  <c r="M19" i="38"/>
  <c r="L81" i="38"/>
  <c r="L75" i="38" s="1"/>
  <c r="M83" i="38"/>
  <c r="M84" i="38"/>
  <c r="L13" i="33"/>
  <c r="L7" i="33" s="1"/>
  <c r="L15" i="33" s="1"/>
  <c r="M17" i="33"/>
  <c r="M18" i="33"/>
  <c r="N73" i="33"/>
  <c r="N67" i="33" s="1"/>
  <c r="O77" i="33"/>
  <c r="O78" i="33"/>
  <c r="N103" i="33"/>
  <c r="N97" i="33" s="1"/>
  <c r="L19" i="46" s="1"/>
  <c r="O107" i="33"/>
  <c r="O108" i="33"/>
  <c r="P43" i="33"/>
  <c r="P37" i="33" s="1"/>
  <c r="Q48" i="33"/>
  <c r="Q47" i="33"/>
  <c r="O29" i="38"/>
  <c r="O23" i="38" s="1"/>
  <c r="P31" i="38"/>
  <c r="P32" i="38"/>
  <c r="M55" i="38"/>
  <c r="M49" i="38" s="1"/>
  <c r="N57" i="38"/>
  <c r="N58" i="38"/>
  <c r="K94" i="38"/>
  <c r="K88" i="38" s="1"/>
  <c r="L96" i="38"/>
  <c r="L97" i="38"/>
  <c r="L64" i="46" l="1"/>
  <c r="L34" i="46"/>
  <c r="L49" i="46"/>
  <c r="L79" i="46"/>
  <c r="L94" i="46"/>
  <c r="L109" i="46"/>
  <c r="L117" i="46"/>
  <c r="L120" i="46"/>
  <c r="L57" i="46"/>
  <c r="L60" i="46"/>
  <c r="L87" i="46"/>
  <c r="L90" i="46"/>
  <c r="L102" i="46"/>
  <c r="L105" i="46"/>
  <c r="L42" i="46"/>
  <c r="L45" i="46"/>
  <c r="L72" i="46"/>
  <c r="L75" i="46"/>
  <c r="K59" i="46"/>
  <c r="J54" i="46"/>
  <c r="J51" i="46" s="1"/>
  <c r="K56" i="46"/>
  <c r="K129" i="46"/>
  <c r="K132" i="46" s="1"/>
  <c r="K131" i="46"/>
  <c r="J127" i="46"/>
  <c r="J124" i="46" s="1"/>
  <c r="K71" i="46"/>
  <c r="J69" i="46"/>
  <c r="J66" i="46" s="1"/>
  <c r="K74" i="46"/>
  <c r="K104" i="46"/>
  <c r="J99" i="46"/>
  <c r="J96" i="46" s="1"/>
  <c r="K101" i="46"/>
  <c r="J39" i="46"/>
  <c r="J36" i="46" s="1"/>
  <c r="K44" i="46"/>
  <c r="K41" i="46"/>
  <c r="J84" i="46"/>
  <c r="J81" i="46" s="1"/>
  <c r="K86" i="46"/>
  <c r="K89" i="46"/>
  <c r="J114" i="46"/>
  <c r="J111" i="46" s="1"/>
  <c r="K116" i="46"/>
  <c r="K119" i="46"/>
  <c r="K24" i="46"/>
  <c r="L26" i="46"/>
  <c r="K21" i="46"/>
  <c r="K26" i="46" s="1"/>
  <c r="J10" i="46"/>
  <c r="J7" i="46" s="1"/>
  <c r="J12" i="46" s="1"/>
  <c r="J15" i="46" s="1"/>
  <c r="K14" i="46"/>
  <c r="O28" i="33"/>
  <c r="O22" i="33" s="1"/>
  <c r="O30" i="33" s="1"/>
  <c r="P32" i="33"/>
  <c r="P33" i="33"/>
  <c r="K13" i="38"/>
  <c r="K7" i="38" s="1"/>
  <c r="L18" i="38"/>
  <c r="L19" i="38"/>
  <c r="M103" i="33"/>
  <c r="M97" i="33" s="1"/>
  <c r="K19" i="46" s="1"/>
  <c r="N107" i="33"/>
  <c r="N108" i="33"/>
  <c r="J94" i="38"/>
  <c r="J88" i="38" s="1"/>
  <c r="K96" i="38"/>
  <c r="K97" i="38"/>
  <c r="K13" i="33"/>
  <c r="K7" i="33" s="1"/>
  <c r="K15" i="33" s="1"/>
  <c r="L17" i="33"/>
  <c r="L18" i="33"/>
  <c r="O43" i="33"/>
  <c r="O37" i="33" s="1"/>
  <c r="P47" i="33"/>
  <c r="P48" i="33"/>
  <c r="M73" i="33"/>
  <c r="M67" i="33" s="1"/>
  <c r="N77" i="33"/>
  <c r="N78" i="33"/>
  <c r="L88" i="33"/>
  <c r="L82" i="33" s="1"/>
  <c r="M92" i="33"/>
  <c r="M93" i="33"/>
  <c r="L68" i="38"/>
  <c r="L62" i="38" s="1"/>
  <c r="M70" i="38"/>
  <c r="M71" i="38"/>
  <c r="N42" i="38"/>
  <c r="N36" i="38" s="1"/>
  <c r="O44" i="38"/>
  <c r="O45" i="38"/>
  <c r="L55" i="38"/>
  <c r="L49" i="38" s="1"/>
  <c r="M57" i="38"/>
  <c r="M58" i="38"/>
  <c r="K81" i="38"/>
  <c r="K75" i="38" s="1"/>
  <c r="L84" i="38"/>
  <c r="L83" i="38"/>
  <c r="N29" i="38"/>
  <c r="N23" i="38" s="1"/>
  <c r="O31" i="38"/>
  <c r="O32" i="38"/>
  <c r="M58" i="33"/>
  <c r="M52" i="33" s="1"/>
  <c r="N62" i="33"/>
  <c r="N63" i="33"/>
  <c r="K49" i="46" l="1"/>
  <c r="K109" i="46"/>
  <c r="K117" i="46" s="1"/>
  <c r="K34" i="46"/>
  <c r="K79" i="46"/>
  <c r="K87" i="46" s="1"/>
  <c r="K94" i="46"/>
  <c r="K102" i="46" s="1"/>
  <c r="K64" i="46"/>
  <c r="K42" i="46"/>
  <c r="K45" i="46"/>
  <c r="K57" i="46"/>
  <c r="K60" i="46"/>
  <c r="K27" i="46"/>
  <c r="K30" i="46"/>
  <c r="L27" i="46"/>
  <c r="L30" i="46"/>
  <c r="K72" i="46"/>
  <c r="K75" i="46"/>
  <c r="K120" i="46"/>
  <c r="K105" i="46"/>
  <c r="K90" i="46"/>
  <c r="I114" i="46"/>
  <c r="I111" i="46" s="1"/>
  <c r="J119" i="46"/>
  <c r="J116" i="46"/>
  <c r="J71" i="46"/>
  <c r="I69" i="46"/>
  <c r="I66" i="46" s="1"/>
  <c r="J74" i="46"/>
  <c r="J131" i="46"/>
  <c r="J129" i="46"/>
  <c r="J132" i="46" s="1"/>
  <c r="I127" i="46"/>
  <c r="I124" i="46" s="1"/>
  <c r="I84" i="46"/>
  <c r="I81" i="46" s="1"/>
  <c r="J86" i="46"/>
  <c r="J89" i="46"/>
  <c r="K29" i="46"/>
  <c r="I39" i="46"/>
  <c r="I36" i="46" s="1"/>
  <c r="J41" i="46"/>
  <c r="J44" i="46"/>
  <c r="J59" i="46"/>
  <c r="I54" i="46"/>
  <c r="I51" i="46" s="1"/>
  <c r="J56" i="46"/>
  <c r="I99" i="46"/>
  <c r="I96" i="46" s="1"/>
  <c r="J101" i="46"/>
  <c r="J104" i="46"/>
  <c r="J24" i="46"/>
  <c r="J21" i="46"/>
  <c r="J26" i="46" s="1"/>
  <c r="I10" i="46"/>
  <c r="I7" i="46" s="1"/>
  <c r="I12" i="46" s="1"/>
  <c r="I15" i="46" s="1"/>
  <c r="J14" i="46"/>
  <c r="N43" i="33"/>
  <c r="N37" i="33" s="1"/>
  <c r="O47" i="33"/>
  <c r="O48" i="33"/>
  <c r="M42" i="38"/>
  <c r="M36" i="38" s="1"/>
  <c r="N44" i="38"/>
  <c r="N45" i="38"/>
  <c r="K68" i="38"/>
  <c r="K62" i="38" s="1"/>
  <c r="L71" i="38"/>
  <c r="L70" i="38"/>
  <c r="K55" i="38"/>
  <c r="K49" i="38" s="1"/>
  <c r="L57" i="38"/>
  <c r="L58" i="38"/>
  <c r="L103" i="33"/>
  <c r="L97" i="33" s="1"/>
  <c r="J19" i="46" s="1"/>
  <c r="M107" i="33"/>
  <c r="M108" i="33"/>
  <c r="M29" i="38"/>
  <c r="M23" i="38" s="1"/>
  <c r="N31" i="38"/>
  <c r="N32" i="38"/>
  <c r="L73" i="33"/>
  <c r="L67" i="33" s="1"/>
  <c r="M77" i="33"/>
  <c r="M78" i="33"/>
  <c r="J13" i="33"/>
  <c r="J7" i="33" s="1"/>
  <c r="J15" i="33" s="1"/>
  <c r="K18" i="33"/>
  <c r="K17" i="33"/>
  <c r="L58" i="33"/>
  <c r="L52" i="33" s="1"/>
  <c r="M62" i="33"/>
  <c r="M63" i="33"/>
  <c r="J81" i="38"/>
  <c r="J75" i="38" s="1"/>
  <c r="K83" i="38"/>
  <c r="K84" i="38"/>
  <c r="J96" i="38"/>
  <c r="J97" i="38"/>
  <c r="K88" i="33"/>
  <c r="K82" i="33" s="1"/>
  <c r="L92" i="33"/>
  <c r="L93" i="33"/>
  <c r="J13" i="38"/>
  <c r="J7" i="38" s="1"/>
  <c r="K18" i="38"/>
  <c r="K19" i="38"/>
  <c r="N28" i="33"/>
  <c r="N22" i="33" s="1"/>
  <c r="N30" i="33" s="1"/>
  <c r="O32" i="33"/>
  <c r="O33" i="33"/>
  <c r="J49" i="46" l="1"/>
  <c r="J34" i="46"/>
  <c r="J64" i="46"/>
  <c r="J79" i="46"/>
  <c r="J94" i="46"/>
  <c r="J109" i="46"/>
  <c r="J87" i="46"/>
  <c r="J90" i="46"/>
  <c r="J42" i="46"/>
  <c r="J45" i="46"/>
  <c r="J72" i="46"/>
  <c r="J75" i="46"/>
  <c r="J117" i="46"/>
  <c r="J120" i="46"/>
  <c r="J102" i="46"/>
  <c r="J105" i="46"/>
  <c r="J27" i="46"/>
  <c r="J30" i="46"/>
  <c r="J57" i="46"/>
  <c r="J60" i="46"/>
  <c r="I86" i="46"/>
  <c r="H84" i="46"/>
  <c r="H81" i="46" s="1"/>
  <c r="I89" i="46"/>
  <c r="I101" i="46"/>
  <c r="I104" i="46"/>
  <c r="H99" i="46"/>
  <c r="H96" i="46" s="1"/>
  <c r="I41" i="46"/>
  <c r="I44" i="46"/>
  <c r="H39" i="46"/>
  <c r="H36" i="46" s="1"/>
  <c r="H127" i="46"/>
  <c r="H124" i="46" s="1"/>
  <c r="I129" i="46"/>
  <c r="I132" i="46" s="1"/>
  <c r="I131" i="46"/>
  <c r="I59" i="46"/>
  <c r="I56" i="46"/>
  <c r="H54" i="46"/>
  <c r="H51" i="46" s="1"/>
  <c r="J29" i="46"/>
  <c r="H69" i="46"/>
  <c r="H66" i="46" s="1"/>
  <c r="I71" i="46"/>
  <c r="I74" i="46"/>
  <c r="I24" i="46"/>
  <c r="I116" i="46"/>
  <c r="I119" i="46"/>
  <c r="H114" i="46"/>
  <c r="H111" i="46" s="1"/>
  <c r="I21" i="46"/>
  <c r="I29" i="46" s="1"/>
  <c r="H10" i="46"/>
  <c r="H7" i="46" s="1"/>
  <c r="H12" i="46" s="1"/>
  <c r="H15" i="46" s="1"/>
  <c r="I14" i="46"/>
  <c r="L29" i="38"/>
  <c r="L23" i="38" s="1"/>
  <c r="M31" i="38"/>
  <c r="M32" i="38"/>
  <c r="J55" i="38"/>
  <c r="J49" i="38" s="1"/>
  <c r="K58" i="38"/>
  <c r="K57" i="38"/>
  <c r="J68" i="38"/>
  <c r="J62" i="38" s="1"/>
  <c r="K70" i="38"/>
  <c r="K71" i="38"/>
  <c r="M28" i="33"/>
  <c r="M22" i="33" s="1"/>
  <c r="M30" i="33" s="1"/>
  <c r="N32" i="33"/>
  <c r="N33" i="33"/>
  <c r="K103" i="33"/>
  <c r="K97" i="33" s="1"/>
  <c r="I19" i="46" s="1"/>
  <c r="L107" i="33"/>
  <c r="L108" i="33"/>
  <c r="J83" i="38"/>
  <c r="J84" i="38"/>
  <c r="K58" i="33"/>
  <c r="K52" i="33" s="1"/>
  <c r="L62" i="33"/>
  <c r="L63" i="33"/>
  <c r="J17" i="33"/>
  <c r="J18" i="33"/>
  <c r="J18" i="38"/>
  <c r="J19" i="38"/>
  <c r="L42" i="38"/>
  <c r="L36" i="38" s="1"/>
  <c r="M44" i="38"/>
  <c r="M45" i="38"/>
  <c r="K73" i="33"/>
  <c r="K67" i="33" s="1"/>
  <c r="L77" i="33"/>
  <c r="L78" i="33"/>
  <c r="J88" i="33"/>
  <c r="J82" i="33" s="1"/>
  <c r="K93" i="33"/>
  <c r="K92" i="33"/>
  <c r="M43" i="33"/>
  <c r="M37" i="33" s="1"/>
  <c r="N47" i="33"/>
  <c r="N48" i="33"/>
  <c r="I94" i="46" l="1"/>
  <c r="I49" i="46"/>
  <c r="I34" i="46"/>
  <c r="I109" i="46"/>
  <c r="I117" i="46" s="1"/>
  <c r="I64" i="46"/>
  <c r="I79" i="46"/>
  <c r="I87" i="46"/>
  <c r="I90" i="46"/>
  <c r="I42" i="46"/>
  <c r="I45" i="46"/>
  <c r="I102" i="46"/>
  <c r="I105" i="46"/>
  <c r="I72" i="46"/>
  <c r="I75" i="46"/>
  <c r="I57" i="46"/>
  <c r="I60" i="46"/>
  <c r="I120" i="46"/>
  <c r="H131" i="46"/>
  <c r="H129" i="46"/>
  <c r="H132" i="46" s="1"/>
  <c r="H41" i="46"/>
  <c r="H44" i="46"/>
  <c r="H119" i="46"/>
  <c r="H116" i="46"/>
  <c r="H101" i="46"/>
  <c r="H104" i="46"/>
  <c r="H89" i="46"/>
  <c r="H86" i="46"/>
  <c r="H74" i="46"/>
  <c r="H71" i="46"/>
  <c r="H59" i="46"/>
  <c r="H56" i="46"/>
  <c r="H24" i="46"/>
  <c r="H21" i="46" s="1"/>
  <c r="I26" i="46"/>
  <c r="H14" i="46"/>
  <c r="J92" i="33"/>
  <c r="J93" i="33"/>
  <c r="J103" i="33"/>
  <c r="J97" i="33" s="1"/>
  <c r="H19" i="46" s="1"/>
  <c r="K108" i="33"/>
  <c r="K107" i="33"/>
  <c r="J70" i="38"/>
  <c r="J71" i="38"/>
  <c r="J73" i="33"/>
  <c r="J67" i="33" s="1"/>
  <c r="K77" i="33"/>
  <c r="K78" i="33"/>
  <c r="L28" i="33"/>
  <c r="L22" i="33" s="1"/>
  <c r="L30" i="33" s="1"/>
  <c r="M32" i="33"/>
  <c r="M33" i="33"/>
  <c r="K42" i="38"/>
  <c r="K36" i="38" s="1"/>
  <c r="L44" i="38"/>
  <c r="L45" i="38"/>
  <c r="J57" i="38"/>
  <c r="J58" i="38"/>
  <c r="L43" i="33"/>
  <c r="L37" i="33" s="1"/>
  <c r="M47" i="33"/>
  <c r="M48" i="33"/>
  <c r="J58" i="33"/>
  <c r="J52" i="33" s="1"/>
  <c r="K62" i="33"/>
  <c r="K63" i="33"/>
  <c r="K29" i="38"/>
  <c r="K23" i="38" s="1"/>
  <c r="L31" i="38"/>
  <c r="L32" i="38"/>
  <c r="H94" i="46" l="1"/>
  <c r="H102" i="46" s="1"/>
  <c r="H49" i="46"/>
  <c r="H109" i="46"/>
  <c r="H117" i="46" s="1"/>
  <c r="H79" i="46"/>
  <c r="H64" i="46"/>
  <c r="H72" i="46" s="1"/>
  <c r="H34" i="46"/>
  <c r="I27" i="46"/>
  <c r="I30" i="46"/>
  <c r="H105" i="46"/>
  <c r="H42" i="46"/>
  <c r="H45" i="46"/>
  <c r="H57" i="46"/>
  <c r="H60" i="46"/>
  <c r="H87" i="46"/>
  <c r="H90" i="46"/>
  <c r="H120" i="46"/>
  <c r="H75" i="46"/>
  <c r="H29" i="46"/>
  <c r="H26" i="46"/>
  <c r="J29" i="38"/>
  <c r="J23" i="38" s="1"/>
  <c r="K31" i="38"/>
  <c r="K32" i="38"/>
  <c r="J62" i="33"/>
  <c r="J63" i="33"/>
  <c r="J42" i="38"/>
  <c r="J36" i="38" s="1"/>
  <c r="K45" i="38"/>
  <c r="K44" i="38"/>
  <c r="K28" i="33"/>
  <c r="K22" i="33" s="1"/>
  <c r="K30" i="33" s="1"/>
  <c r="L32" i="33"/>
  <c r="L33" i="33"/>
  <c r="J77" i="33"/>
  <c r="J78" i="33"/>
  <c r="K43" i="33"/>
  <c r="K37" i="33" s="1"/>
  <c r="L47" i="33"/>
  <c r="L48" i="33"/>
  <c r="J107" i="33"/>
  <c r="J108" i="33"/>
  <c r="H27" i="46" l="1"/>
  <c r="H30" i="46"/>
  <c r="J43" i="33"/>
  <c r="J37" i="33" s="1"/>
  <c r="K48" i="33"/>
  <c r="K47" i="33"/>
  <c r="J28" i="33"/>
  <c r="J22" i="33" s="1"/>
  <c r="J30" i="33" s="1"/>
  <c r="K32" i="33"/>
  <c r="K33" i="33"/>
  <c r="J44" i="38"/>
  <c r="J45" i="38"/>
  <c r="J31" i="38"/>
  <c r="J32" i="38"/>
  <c r="AF27" i="33" l="1"/>
  <c r="AF28" i="33"/>
  <c r="J32" i="33"/>
  <c r="J33" i="33"/>
  <c r="J47" i="33"/>
  <c r="J48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<sst xmlns="http://schemas.openxmlformats.org/spreadsheetml/2006/main" count="25631" uniqueCount="1864">
  <si>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</si>
  <si>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</si>
  <si>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</si>
  <si>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</si>
  <si>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</si>
  <si>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</si>
  <si>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</si>
  <si>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</si>
  <si>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</si>
  <si>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</si>
  <si>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</si>
  <si>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</si>
  <si>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</si>
  <si>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</si>
  <si>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</si>
  <si>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</si>
  <si>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</si>
  <si>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</si>
  <si>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</si>
  <si>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</si>
  <si>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</si>
  <si>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</si>
  <si>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</si>
  <si>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</si>
  <si>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</si>
  <si>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</si>
  <si>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</si>
  <si>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</si>
  <si>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</si>
  <si>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</si>
  <si>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</si>
  <si>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</si>
  <si>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</si>
  <si>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</si>
  <si>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</si>
  <si>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</si>
  <si>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</si>
  <si>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</si>
  <si>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</si>
  <si>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</si>
  <si>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</si>
  <si>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</si>
  <si>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</si>
  <si>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</si>
  <si>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</si>
  <si>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</si>
  <si>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</si>
  <si>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</si>
  <si>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</si>
  <si>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</si>
  <si>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</si>
  <si>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</si>
  <si>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</si>
  <si>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</si>
  <si>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</si>
  <si>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</si>
  <si>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</si>
  <si>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</si>
  <si>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</si>
  <si>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</si>
  <si>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</si>
  <si>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</si>
  <si>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</si>
  <si>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</si>
  <si>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</si>
  <si>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</si>
  <si>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</si>
  <si>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</si>
  <si>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</si>
  <si>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</si>
  <si>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</si>
  <si>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</si>
  <si>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</si>
  <si>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</si>
  <si>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</si>
  <si>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</si>
  <si>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</si>
  <si>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</si>
  <si>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</si>
  <si>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</si>
  <si>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</si>
  <si>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</si>
  <si>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</si>
  <si>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</si>
  <si>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</si>
  <si>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</si>
  <si>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</si>
  <si>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</si>
  <si>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</si>
  <si>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</si>
  <si>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</si>
  <si>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</si>
  <si>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</si>
  <si>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</si>
  <si>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</si>
  <si>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</si>
  <si>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</si>
  <si>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</si>
  <si>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</si>
  <si>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</si>
  <si>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</si>
  <si>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</si>
  <si>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</si>
  <si>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</si>
  <si>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</si>
  <si>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</si>
  <si>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</si>
  <si>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</si>
  <si>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</si>
  <si>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</si>
  <si>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</si>
  <si>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</si>
  <si>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</si>
  <si>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</si>
  <si>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</si>
  <si>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</si>
  <si>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</si>
  <si>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</si>
  <si>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</si>
  <si>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</si>
  <si>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</si>
  <si>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</si>
  <si>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</si>
  <si>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</si>
  <si>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</si>
  <si>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</si>
  <si>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</si>
  <si>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</si>
  <si>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</si>
  <si>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</si>
  <si>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</si>
  <si>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</si>
  <si>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</si>
  <si>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</si>
  <si>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</si>
  <si>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</si>
  <si>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</si>
  <si>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</si>
  <si>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</si>
  <si>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</si>
  <si>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</si>
  <si>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</si>
  <si>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</si>
  <si>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</si>
  <si>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</si>
  <si>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</si>
  <si>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</si>
  <si>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</si>
  <si>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</si>
  <si>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</si>
  <si>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</si>
  <si>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</si>
  <si>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</si>
  <si>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</si>
  <si>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</si>
  <si>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</si>
  <si>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</si>
  <si>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</si>
  <si>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</si>
  <si>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</si>
  <si>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</si>
  <si>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</si>
  <si>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</si>
  <si>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</si>
  <si>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</si>
  <si>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</si>
  <si>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</si>
  <si>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</si>
  <si>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</si>
  <si>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</si>
  <si>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</si>
  <si>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</si>
  <si>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</si>
  <si>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</si>
  <si>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</si>
  <si>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</si>
  <si>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</si>
  <si>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</si>
  <si>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</si>
  <si>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</si>
  <si>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</si>
  <si>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</si>
  <si>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</si>
  <si>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</si>
  <si>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</si>
  <si>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</si>
  <si>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</si>
  <si>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</si>
  <si>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</si>
  <si>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</si>
  <si>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</si>
  <si>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</si>
  <si>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</si>
  <si>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</si>
  <si>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</si>
  <si>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</si>
  <si>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</si>
  <si>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</si>
  <si>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</si>
  <si>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</si>
  <si>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</si>
  <si>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</si>
  <si>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</si>
  <si>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</si>
  <si>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</si>
  <si>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</si>
  <si>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</si>
  <si>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</si>
  <si>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</si>
  <si>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</si>
  <si>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</si>
  <si>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</si>
  <si>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</si>
  <si>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</si>
  <si>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</si>
  <si>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</si>
  <si>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</si>
  <si>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</si>
  <si>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</si>
  <si>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</si>
  <si>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</si>
  <si>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</si>
  <si>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</si>
  <si>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</si>
  <si>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</si>
  <si>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</si>
  <si>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</si>
  <si>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</si>
  <si>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</si>
  <si>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</si>
  <si>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</si>
  <si>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</si>
  <si>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</si>
  <si>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</si>
  <si>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</si>
  <si>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</si>
  <si>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</si>
  <si>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</si>
  <si>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</si>
  <si>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</si>
  <si>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</si>
  <si>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</si>
  <si>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</si>
  <si>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</si>
  <si>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</si>
  <si>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</si>
  <si>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</si>
  <si>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</si>
  <si>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</si>
  <si>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</si>
  <si>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</si>
  <si>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</si>
  <si>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</si>
  <si>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</si>
  <si>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</si>
  <si>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</si>
  <si>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</si>
  <si>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</si>
  <si>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</si>
  <si>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</si>
  <si>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</si>
  <si>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</si>
  <si>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</si>
  <si>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</si>
  <si>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</si>
  <si>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</si>
  <si>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</si>
  <si>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</si>
  <si>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</si>
  <si>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</si>
  <si>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</si>
  <si>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</si>
  <si>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</si>
  <si>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</si>
  <si>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</si>
  <si>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</si>
  <si>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</si>
  <si>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</si>
  <si>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</si>
  <si>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</si>
  <si>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</si>
  <si>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</si>
  <si>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</si>
  <si>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</si>
  <si>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</si>
  <si>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</si>
  <si>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</si>
  <si>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</si>
  <si>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</si>
  <si>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</si>
  <si>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</si>
  <si>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</si>
  <si>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</si>
  <si>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</si>
  <si>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</si>
  <si>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</si>
  <si>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</si>
  <si>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</si>
  <si>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</si>
  <si>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</si>
  <si>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</si>
  <si>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</si>
  <si>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</si>
  <si>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</si>
  <si>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</si>
  <si>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</si>
  <si>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</si>
  <si>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</si>
  <si>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</si>
  <si>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</si>
  <si>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</si>
  <si>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</si>
  <si>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</si>
  <si>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</si>
  <si>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</si>
  <si>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</si>
  <si>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</si>
  <si>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</si>
  <si>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</si>
  <si>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</si>
  <si>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</si>
  <si>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</si>
  <si>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</si>
  <si>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</si>
  <si>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</si>
  <si>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</si>
  <si>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</si>
  <si>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</si>
  <si>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</si>
  <si>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</si>
  <si>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</si>
  <si>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</si>
  <si>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</si>
  <si>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</si>
  <si>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</si>
  <si>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</si>
  <si>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</si>
  <si>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</si>
  <si>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</si>
  <si>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</si>
  <si>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</si>
  <si>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</si>
  <si>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</si>
  <si>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</si>
  <si>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</si>
  <si>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</si>
  <si>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</si>
  <si>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</si>
  <si>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</si>
  <si>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</si>
  <si>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</si>
  <si>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</si>
  <si>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</si>
  <si>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</si>
  <si>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</si>
  <si>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</si>
  <si>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</si>
  <si>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</si>
  <si>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</si>
  <si>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</si>
  <si>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</si>
  <si>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</si>
  <si>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</si>
  <si>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</si>
  <si>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</si>
  <si>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</si>
  <si>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</si>
  <si>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</si>
  <si>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</si>
  <si>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</si>
  <si>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</si>
  <si>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</si>
  <si>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</si>
  <si>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</si>
  <si>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</si>
  <si>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</si>
  <si>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</si>
  <si>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</si>
  <si>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</si>
  <si>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</si>
  <si>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</si>
  <si>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</si>
  <si>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</si>
  <si>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</si>
  <si>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</si>
  <si>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</si>
  <si>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</si>
  <si>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</si>
  <si>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</si>
  <si>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</si>
  <si>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</si>
  <si>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</si>
  <si>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</si>
  <si>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</si>
  <si>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</si>
  <si>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</si>
  <si>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</si>
  <si>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</si>
  <si>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</si>
  <si>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</si>
  <si>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</si>
  <si>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</si>
  <si>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</si>
  <si>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</si>
  <si>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</si>
  <si>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</si>
  <si>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</si>
  <si>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</si>
  <si>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</si>
  <si>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</si>
  <si>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</si>
  <si>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</si>
  <si>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</si>
  <si>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</si>
  <si>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</si>
  <si>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</si>
  <si>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</si>
  <si>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</si>
  <si>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</si>
  <si>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</si>
  <si>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</si>
  <si>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</si>
  <si>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</si>
  <si>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</si>
  <si>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</si>
  <si>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</si>
  <si>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</si>
  <si>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</si>
  <si>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</si>
  <si>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</si>
  <si>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</si>
  <si>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</si>
  <si>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</si>
  <si>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</si>
  <si>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</si>
  <si>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</si>
  <si>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</si>
  <si>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</si>
  <si>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</si>
  <si>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</si>
  <si>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</si>
  <si>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</si>
  <si>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</si>
  <si>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</si>
  <si>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</si>
  <si>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</si>
  <si>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</si>
  <si>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</si>
  <si>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</si>
  <si>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</si>
  <si>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</si>
  <si>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</si>
  <si>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</si>
  <si>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</si>
  <si>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</si>
  <si>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</si>
  <si>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</si>
  <si>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</si>
  <si>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</si>
  <si>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</si>
  <si>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</si>
  <si>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</si>
  <si>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</si>
  <si>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</si>
  <si>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</si>
  <si>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</si>
  <si>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</si>
  <si>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</si>
  <si>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</si>
  <si>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</si>
  <si>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</si>
  <si>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</si>
  <si>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</si>
  <si>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</si>
  <si>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</si>
  <si>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</si>
  <si>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</si>
  <si>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</si>
  <si>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</si>
  <si>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</si>
  <si>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</si>
  <si>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</si>
  <si>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</si>
  <si>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</si>
  <si>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</si>
  <si>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</si>
  <si>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</si>
  <si>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</si>
  <si>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</si>
  <si>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</si>
  <si>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</si>
  <si>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</si>
  <si>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</si>
  <si>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</si>
  <si>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</si>
  <si>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</si>
  <si>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</si>
  <si>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</si>
  <si>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</si>
  <si>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</si>
  <si>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</si>
  <si>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</si>
  <si>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</si>
  <si>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</si>
  <si>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</si>
  <si>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</si>
  <si>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</si>
  <si>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</si>
  <si>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</si>
  <si>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</si>
  <si>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</si>
  <si>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</si>
  <si>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</si>
  <si>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</si>
  <si>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</si>
  <si>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</si>
  <si>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</si>
  <si>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</si>
  <si>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</si>
  <si>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</si>
  <si>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</si>
  <si>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</si>
  <si>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</si>
  <si>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</si>
  <si>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</si>
  <si>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</si>
  <si>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</si>
  <si>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</si>
  <si>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</si>
  <si>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</si>
  <si>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</si>
  <si>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</si>
  <si>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</si>
  <si>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</si>
  <si>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</si>
  <si>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</si>
  <si>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</si>
  <si>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</si>
  <si>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</si>
  <si>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</si>
  <si>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</si>
  <si>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</si>
  <si>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</si>
  <si>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</si>
  <si>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</si>
  <si>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</si>
  <si>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</si>
  <si>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</si>
  <si>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</si>
  <si>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</si>
  <si>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</si>
  <si>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</si>
  <si>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</si>
  <si>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</si>
  <si>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</si>
  <si>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</si>
  <si>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</si>
  <si>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</si>
  <si>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</si>
  <si>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</si>
  <si>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</si>
  <si>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</si>
  <si>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</si>
  <si>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</si>
  <si>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</si>
  <si>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</si>
  <si>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</si>
  <si>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</si>
  <si>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</si>
  <si>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</si>
  <si>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</si>
  <si>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</si>
  <si>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</si>
  <si>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</si>
  <si>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</si>
  <si>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</si>
  <si>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</si>
  <si>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</si>
  <si>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</si>
  <si>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</si>
  <si>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</si>
  <si>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</si>
  <si>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</si>
  <si>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</si>
  <si>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</si>
  <si>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</si>
  <si>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</si>
  <si>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</si>
  <si>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</si>
  <si>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</si>
  <si>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</si>
  <si>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</si>
  <si>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</si>
  <si>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</si>
  <si>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</si>
  <si>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</si>
  <si>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</si>
  <si>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</si>
  <si>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</si>
  <si>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</si>
  <si>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</si>
  <si>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</si>
  <si>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</si>
  <si>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</si>
  <si>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</si>
  <si>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</si>
  <si>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</si>
  <si>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</si>
  <si>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</si>
  <si>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</si>
  <si>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</si>
  <si>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</si>
  <si>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</si>
  <si>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</si>
  <si>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</si>
  <si>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</si>
  <si>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</si>
  <si>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</si>
  <si>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</si>
  <si>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</si>
  <si>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</si>
  <si>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</si>
  <si>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</si>
  <si>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</si>
  <si>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</si>
  <si>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</si>
  <si>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</si>
  <si>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</si>
  <si>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</si>
  <si>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</si>
  <si>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</si>
  <si>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</si>
  <si>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</si>
  <si>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</si>
  <si>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</si>
  <si>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</si>
  <si>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</si>
  <si>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</si>
  <si>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</si>
  <si>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</si>
  <si>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</si>
  <si>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</si>
  <si>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</si>
  <si>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</si>
  <si>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</si>
  <si>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</si>
  <si>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</si>
  <si>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</si>
  <si>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</si>
  <si>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</si>
  <si>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</si>
  <si>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</si>
  <si>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</si>
  <si>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</si>
  <si>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</si>
  <si>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</si>
  <si>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</si>
  <si>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</si>
  <si>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</si>
  <si>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</si>
  <si>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</si>
  <si>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</si>
  <si>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</si>
  <si>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</si>
  <si>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</si>
  <si>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</si>
  <si>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</si>
  <si>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</si>
  <si>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</si>
  <si>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</si>
  <si>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</si>
  <si>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</si>
  <si>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</si>
  <si>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</si>
  <si>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</si>
  <si>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</si>
  <si>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</si>
  <si>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</si>
  <si>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</si>
  <si>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</si>
  <si>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</si>
  <si>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</si>
  <si>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</si>
  <si>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</si>
  <si>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</si>
  <si>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</si>
  <si>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</si>
  <si>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</si>
  <si>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</si>
  <si>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</si>
  <si>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</si>
  <si>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</si>
  <si>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</si>
  <si>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</si>
  <si>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</si>
  <si>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</si>
  <si>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</si>
  <si>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</si>
  <si>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</si>
  <si>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</si>
  <si>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</si>
  <si>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</si>
  <si>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</si>
  <si>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</si>
  <si>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</si>
  <si>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</si>
  <si>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</si>
  <si>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</si>
  <si>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</si>
  <si>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</si>
  <si>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</si>
  <si>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</si>
  <si>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</si>
  <si>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</si>
  <si>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</si>
  <si>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</si>
  <si>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</si>
  <si>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</si>
  <si>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</si>
  <si>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</si>
  <si>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</si>
  <si>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</si>
  <si>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</si>
  <si>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</si>
  <si>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</si>
  <si>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</si>
  <si>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</si>
  <si>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</si>
  <si>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</si>
  <si>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</si>
  <si>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</si>
  <si>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</si>
  <si>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</si>
  <si>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</si>
  <si>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</si>
  <si>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</si>
  <si>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</si>
  <si>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</si>
  <si>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</si>
  <si>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</si>
  <si>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</si>
  <si>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</si>
  <si>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</si>
  <si>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</si>
  <si>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</si>
  <si>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</si>
  <si>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</si>
  <si>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</si>
  <si>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</si>
  <si>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</si>
  <si>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</si>
  <si>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</si>
  <si>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</si>
  <si>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</si>
  <si>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</si>
  <si>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</si>
  <si>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</si>
  <si>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</si>
  <si>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</si>
  <si>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</si>
  <si>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</si>
  <si>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</si>
  <si>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</si>
  <si>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</si>
  <si>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</si>
  <si>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</si>
  <si>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</si>
  <si>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</si>
  <si>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</si>
  <si>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</si>
  <si>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</si>
  <si>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</si>
  <si>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</si>
  <si>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</si>
  <si>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</si>
  <si>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</si>
  <si>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</si>
  <si>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</si>
  <si>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</si>
  <si>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</si>
  <si>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</si>
  <si>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</si>
  <si>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</si>
  <si>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</si>
  <si>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</si>
  <si>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</si>
  <si>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</si>
  <si>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</si>
  <si>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</si>
  <si>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</si>
  <si>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</si>
  <si>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</si>
  <si>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</si>
  <si>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</si>
  <si>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</si>
  <si>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</si>
  <si>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</si>
  <si>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</si>
  <si>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</si>
  <si>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</si>
  <si>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</si>
  <si>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</si>
  <si>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</si>
  <si>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</si>
  <si>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</si>
  <si>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</si>
  <si>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</si>
  <si>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</si>
  <si>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</si>
  <si>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</si>
  <si>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</si>
  <si>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</si>
  <si>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</si>
  <si>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</si>
  <si>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</si>
  <si>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</si>
  <si>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</si>
  <si>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</si>
  <si>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</si>
  <si>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</si>
  <si>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</si>
  <si>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</si>
  <si>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</si>
  <si>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</si>
  <si>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</si>
  <si>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</si>
  <si>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</si>
  <si>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</si>
  <si>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</si>
  <si>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</si>
  <si>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</si>
  <si>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</si>
  <si>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</si>
  <si>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</si>
  <si>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</si>
  <si>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</si>
  <si>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</si>
  <si>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</si>
  <si>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</si>
  <si>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</si>
  <si>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</si>
  <si>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</si>
  <si>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</si>
  <si>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</si>
  <si>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</si>
  <si>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</si>
  <si>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</si>
  <si>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</si>
  <si>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</si>
  <si>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</si>
  <si>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</si>
  <si>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</si>
  <si>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</si>
  <si>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</si>
  <si>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</si>
  <si>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</si>
  <si>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</si>
  <si>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</si>
  <si>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</si>
  <si>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</si>
  <si>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</si>
  <si>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</si>
  <si>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</si>
  <si>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</si>
  <si>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</si>
  <si>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</si>
  <si>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</si>
  <si>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</si>
  <si>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</si>
  <si>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</si>
  <si>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</si>
  <si>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</si>
  <si>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</si>
  <si>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</si>
  <si>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</si>
  <si>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</si>
  <si>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</si>
  <si>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</si>
  <si>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</si>
  <si>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</si>
  <si>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</si>
  <si>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</si>
  <si>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</si>
  <si>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</si>
  <si>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</si>
  <si>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</si>
  <si>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</si>
  <si>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</si>
  <si>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</si>
  <si>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</si>
  <si>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</si>
  <si>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</si>
  <si>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</si>
  <si>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</si>
  <si>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</si>
  <si>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</si>
  <si>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</si>
  <si>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</si>
  <si>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</si>
  <si>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</si>
  <si>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</si>
  <si>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</si>
  <si>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</si>
  <si>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</si>
  <si>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</si>
  <si>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</si>
  <si>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</si>
  <si>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</si>
  <si>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</si>
  <si>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</si>
  <si>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</si>
  <si>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</si>
  <si>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</si>
  <si>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</si>
  <si>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</si>
  <si>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</si>
  <si>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</si>
  <si>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</si>
  <si>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</si>
  <si>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</si>
  <si>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</si>
  <si>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</si>
  <si>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</si>
  <si>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</si>
  <si>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</si>
  <si>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</si>
  <si>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</si>
  <si>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</si>
  <si>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</si>
  <si>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</si>
  <si>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</si>
  <si>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</si>
  <si>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</si>
  <si>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</si>
  <si>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</si>
  <si>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</si>
  <si>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</si>
  <si>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</si>
  <si>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</si>
  <si>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</si>
  <si>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</si>
  <si>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</si>
  <si>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</si>
  <si>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</si>
  <si>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</si>
  <si>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</si>
  <si>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</si>
  <si>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</si>
  <si>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</si>
  <si>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</si>
  <si>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</si>
  <si>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</si>
  <si>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</si>
  <si>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</si>
  <si>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</si>
  <si>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</si>
  <si>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</si>
  <si>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</si>
  <si>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</si>
  <si>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</si>
  <si>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</si>
  <si>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</si>
  <si>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</si>
  <si>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</si>
  <si>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</si>
  <si>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</si>
  <si>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</si>
  <si>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</si>
  <si>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</si>
  <si>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</si>
  <si>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</si>
  <si>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</si>
  <si>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</si>
  <si>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</si>
  <si>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</si>
  <si>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</si>
  <si>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</si>
  <si>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</si>
  <si>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</si>
  <si>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</si>
  <si>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</si>
  <si>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</si>
  <si>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</si>
  <si>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</si>
  <si>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</si>
  <si>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</si>
  <si>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</si>
  <si>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</si>
  <si>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</si>
  <si>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</si>
  <si>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</si>
  <si>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</si>
  <si>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</si>
  <si>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</si>
  <si>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</si>
  <si>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</si>
  <si>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</si>
  <si>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</si>
  <si>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</si>
  <si>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</si>
  <si>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</si>
  <si>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</si>
  <si>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</si>
  <si>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</si>
  <si>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</si>
  <si>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</si>
  <si>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</si>
  <si>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</si>
  <si>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</si>
  <si>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</si>
  <si>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</si>
  <si>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</si>
  <si>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</si>
  <si>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</si>
  <si>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</si>
  <si>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</si>
  <si>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</si>
  <si>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</si>
  <si>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</si>
  <si>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</si>
  <si>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</si>
  <si>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</si>
  <si>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</si>
  <si>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</si>
  <si>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</si>
  <si>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</si>
  <si>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</si>
  <si>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</si>
  <si>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</si>
  <si>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</si>
  <si>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</si>
  <si>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</si>
  <si>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</si>
  <si>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</si>
  <si>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</si>
  <si>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</si>
  <si>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</si>
  <si>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</si>
  <si>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</si>
  <si>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</si>
  <si>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</si>
  <si>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</si>
  <si>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</si>
  <si>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</si>
  <si>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</si>
  <si>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</si>
  <si>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</si>
  <si>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</si>
  <si>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</si>
  <si>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</si>
  <si>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</si>
  <si>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</si>
  <si>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</si>
  <si>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</si>
  <si>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</si>
  <si>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</si>
  <si>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</si>
  <si>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</si>
  <si>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</si>
  <si>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</si>
  <si>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</si>
  <si>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</si>
  <si>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</si>
  <si>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</si>
  <si>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</si>
  <si>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</si>
  <si>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</si>
  <si>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</si>
  <si>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</si>
  <si>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</si>
  <si>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</si>
  <si>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</si>
  <si>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</si>
  <si>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</si>
  <si>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</si>
  <si>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</si>
  <si>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</si>
  <si>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</si>
  <si>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</si>
  <si>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</si>
  <si>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</si>
  <si>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</si>
  <si>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</si>
  <si>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</si>
  <si>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</si>
  <si>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</si>
  <si>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</si>
  <si>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</si>
  <si>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</si>
  <si>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</si>
  <si>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</si>
  <si>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</si>
  <si>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</si>
  <si>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</si>
  <si>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</si>
  <si>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</si>
  <si>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</si>
  <si>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</si>
  <si>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</si>
  <si>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</si>
  <si>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</si>
  <si>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</si>
  <si>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</si>
  <si>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</si>
  <si>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</si>
  <si>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</si>
  <si>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</si>
  <si>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</si>
  <si>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</si>
  <si>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</si>
  <si>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</si>
  <si>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</si>
  <si>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</si>
  <si>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</si>
  <si>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</si>
  <si>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</si>
  <si>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</si>
  <si>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</si>
  <si>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</si>
  <si>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</si>
  <si>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</si>
  <si>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</si>
  <si>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</si>
  <si>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</si>
  <si>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</si>
  <si>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</si>
  <si>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</si>
  <si>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</si>
  <si>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</si>
  <si>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</si>
  <si>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</si>
  <si>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</si>
  <si>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</si>
  <si>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</si>
  <si>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</si>
  <si>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</si>
  <si>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</si>
  <si>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</si>
  <si>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</si>
  <si>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</si>
  <si>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</si>
  <si>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</si>
  <si>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</si>
  <si>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</si>
  <si>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</si>
  <si>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</si>
  <si>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</si>
  <si>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</si>
  <si>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</si>
  <si>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</si>
  <si>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</si>
  <si>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</si>
  <si>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</si>
  <si>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</si>
  <si>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</si>
  <si>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</si>
  <si>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</si>
  <si>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</si>
  <si>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</si>
  <si>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</si>
  <si>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</si>
  <si>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</si>
  <si>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</si>
  <si>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</si>
  <si>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</si>
  <si>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</si>
  <si>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</si>
  <si>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</si>
  <si>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</si>
  <si>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</si>
  <si>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</si>
  <si>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</si>
  <si>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</si>
  <si>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</si>
  <si>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</si>
  <si>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</si>
  <si>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</si>
  <si>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</si>
  <si>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</si>
  <si>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</si>
  <si>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</si>
  <si>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</si>
  <si>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</si>
  <si>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</si>
  <si>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</si>
  <si>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</si>
  <si>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</si>
  <si>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</si>
  <si>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</si>
  <si>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</si>
  <si>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</si>
  <si>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</si>
  <si>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</si>
  <si>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</si>
  <si>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</si>
  <si>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</si>
  <si>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</si>
  <si>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</si>
  <si>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</si>
  <si>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</si>
  <si>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</si>
  <si>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</si>
  <si>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</si>
  <si>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</si>
  <si>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</si>
  <si>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</si>
  <si>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</si>
  <si>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</si>
  <si>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</si>
  <si>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</si>
  <si>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</si>
  <si>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</si>
  <si>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</si>
  <si>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</si>
  <si>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</si>
  <si>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</si>
  <si>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</si>
  <si>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</si>
  <si>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</si>
  <si>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</si>
  <si>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</si>
  <si>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</si>
  <si>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</si>
  <si>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</si>
  <si>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</si>
  <si>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</si>
  <si>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</si>
  <si>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</si>
  <si>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</si>
  <si>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</si>
  <si>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</si>
  <si>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</si>
  <si>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</si>
  <si>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</si>
  <si>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</si>
  <si>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</si>
  <si>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</si>
  <si>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</si>
  <si>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</si>
  <si>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</si>
  <si>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</si>
  <si>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</si>
  <si>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</si>
  <si>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</si>
  <si>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</si>
  <si>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</si>
  <si>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</si>
  <si>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</si>
  <si>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</si>
  <si>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</si>
  <si>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</si>
  <si>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</si>
  <si>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</si>
  <si>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</si>
  <si>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</si>
  <si>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</si>
  <si>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</si>
  <si>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</si>
  <si>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</si>
  <si>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</si>
  <si>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</si>
  <si>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</si>
  <si>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</si>
  <si>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</si>
  <si>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</si>
  <si>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</si>
  <si>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</si>
  <si>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</si>
  <si>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</si>
  <si>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</si>
  <si>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</si>
  <si>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</si>
  <si>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</si>
  <si>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</si>
  <si>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</si>
  <si>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</si>
  <si>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</si>
  <si>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</si>
  <si>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</si>
  <si>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</si>
  <si>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</si>
  <si>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</si>
  <si>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</si>
  <si>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</si>
  <si>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</si>
  <si>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</si>
  <si>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</si>
  <si>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</si>
  <si>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</si>
  <si>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</si>
  <si>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</si>
  <si>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</si>
  <si>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</si>
  <si>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</si>
  <si>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</si>
  <si>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</si>
  <si>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</si>
  <si>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</si>
  <si>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</si>
  <si>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</si>
  <si>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</si>
  <si>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</si>
  <si>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</si>
  <si>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</si>
  <si>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</si>
  <si>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</si>
  <si>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</si>
  <si>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</si>
  <si>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</si>
  <si>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</si>
  <si>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</si>
  <si>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</si>
  <si>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</si>
  <si>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</si>
  <si>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</si>
  <si>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</si>
  <si>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</si>
  <si>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</si>
  <si>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</si>
  <si>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</si>
  <si>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</si>
  <si>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</si>
  <si>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</si>
  <si>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</si>
  <si>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</si>
  <si>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</si>
  <si>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</si>
  <si>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</si>
  <si>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</si>
  <si>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</si>
  <si>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</si>
  <si>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</si>
  <si>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</si>
  <si>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</si>
  <si>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</si>
  <si>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</si>
  <si>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</si>
  <si>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</si>
  <si>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</si>
  <si>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</si>
  <si>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</si>
  <si>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</si>
  <si>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</si>
  <si>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</si>
  <si>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</si>
  <si>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</si>
  <si>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</si>
  <si>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</si>
  <si>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</si>
  <si>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</si>
  <si>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</si>
  <si>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</si>
  <si>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</si>
  <si>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</si>
  <si>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</si>
  <si>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</si>
  <si>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</si>
  <si>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</si>
  <si>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</si>
  <si>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</si>
  <si>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</si>
  <si>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</si>
  <si>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</si>
  <si>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</si>
  <si>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</si>
  <si>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</si>
  <si>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</si>
  <si>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</si>
  <si>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</si>
  <si>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</si>
  <si>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</si>
  <si>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</si>
  <si>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</si>
  <si>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</si>
  <si>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</si>
  <si>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</si>
  <si>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</si>
  <si>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</si>
  <si>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</si>
  <si>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</si>
  <si>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</si>
  <si>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</si>
  <si>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</si>
  <si>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</si>
  <si>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</si>
  <si>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</si>
  <si>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</si>
  <si>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</si>
  <si>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</si>
  <si>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</si>
  <si>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</si>
  <si>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</si>
  <si>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</si>
  <si>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</si>
  <si>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</si>
  <si>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</si>
  <si>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</si>
  <si>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</si>
  <si>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</si>
  <si>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</si>
  <si>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</si>
  <si>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</si>
  <si>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</si>
  <si>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</si>
  <si>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</si>
  <si>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</si>
  <si>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</si>
  <si>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</si>
  <si>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</si>
  <si>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</si>
  <si>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</si>
  <si>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</si>
  <si>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</si>
  <si>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</si>
  <si>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</si>
  <si>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</si>
  <si>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</si>
  <si>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</si>
  <si>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</si>
  <si>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</si>
  <si>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</si>
  <si>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</si>
  <si>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</si>
  <si>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</si>
  <si>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</si>
  <si>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</si>
  <si>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</si>
  <si>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</si>
  <si>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</si>
  <si>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</si>
  <si>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</si>
  <si>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</si>
  <si>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</si>
  <si>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</si>
  <si>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</si>
  <si>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</si>
  <si>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</si>
  <si>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</si>
  <si>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</si>
  <si>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</si>
  <si>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</si>
  <si>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</si>
  <si>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</si>
  <si>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</si>
  <si>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</si>
  <si>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</si>
  <si>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</si>
  <si>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</si>
  <si>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</si>
  <si>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</si>
  <si>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</si>
  <si>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</si>
  <si>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</si>
  <si>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</si>
  <si>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</si>
  <si>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</si>
  <si>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</si>
  <si>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</si>
  <si>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</si>
  <si>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</si>
  <si>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</si>
  <si>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</si>
  <si>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</si>
  <si>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</si>
  <si>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</si>
  <si>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</si>
  <si>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</si>
  <si>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</si>
  <si>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</si>
  <si>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</si>
  <si>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</si>
  <si>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</si>
  <si>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</si>
  <si>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</si>
  <si>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</si>
  <si>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</si>
  <si>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</si>
  <si>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</si>
  <si>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</si>
  <si>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</si>
  <si>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</si>
  <si>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</si>
  <si>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</si>
  <si>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</si>
  <si>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</si>
  <si>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</si>
  <si>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</si>
  <si>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</si>
  <si>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</si>
  <si>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</si>
  <si>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</si>
  <si>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</si>
  <si>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</si>
  <si>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</si>
  <si>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</si>
  <si>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</si>
  <si>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</si>
  <si>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</si>
  <si>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</si>
  <si>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</si>
  <si>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</si>
  <si>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</si>
  <si>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</si>
  <si>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</si>
  <si>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</si>
  <si>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</si>
  <si>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</si>
  <si>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</si>
  <si>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</si>
  <si>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</si>
  <si>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</si>
  <si>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</si>
  <si>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</si>
  <si>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</si>
  <si>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</si>
  <si>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</si>
  <si>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</si>
  <si>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</si>
  <si>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</si>
  <si>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</si>
  <si>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</si>
  <si>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</si>
  <si>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</si>
  <si>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</si>
  <si>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</si>
  <si>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</si>
  <si>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</si>
  <si>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</si>
  <si>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</si>
  <si>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</si>
  <si>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</si>
  <si>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</si>
  <si>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</si>
  <si>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</si>
  <si>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</si>
  <si>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</si>
  <si>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</si>
  <si>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</si>
  <si>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</si>
  <si>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</si>
  <si>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</si>
  <si>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</si>
  <si>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</si>
  <si>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</si>
  <si>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</si>
  <si>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</si>
  <si>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</si>
  <si>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</si>
  <si>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</si>
  <si>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</si>
  <si>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</si>
  <si>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</si>
  <si>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</si>
  <si>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</si>
  <si>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</si>
  <si>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</si>
  <si>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</si>
  <si>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</si>
  <si>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</si>
  <si>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</si>
  <si>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</si>
  <si>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</si>
  <si>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</si>
  <si>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</si>
  <si>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</si>
  <si>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</si>
  <si>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</si>
  <si>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</si>
  <si>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</si>
  <si>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</si>
  <si>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</si>
  <si>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</si>
  <si>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</si>
  <si>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</si>
  <si>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</si>
  <si>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</si>
  <si>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</si>
  <si>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Keep sales person and think about think of seperating marketing person (ask about the nature of the 5% monthly earnings)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</si>
  <si>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</si>
  <si>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</si>
  <si>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</si>
  <si>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</si>
  <si>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</si>
  <si>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</si>
  <si>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</si>
  <si>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</si>
  <si>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</si>
  <si>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</si>
  <si>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</si>
  <si>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</si>
  <si>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</si>
  <si>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</si>
  <si>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</si>
  <si>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</si>
  <si>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</si>
  <si>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</si>
  <si>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</si>
  <si>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</si>
  <si>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</si>
  <si>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</si>
  <si>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</si>
  <si>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</si>
  <si>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</si>
  <si>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</si>
  <si>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</si>
  <si>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</si>
  <si>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</si>
  <si>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</si>
  <si>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</si>
  <si>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</si>
  <si>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</si>
  <si>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</si>
  <si>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</si>
  <si>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</si>
  <si>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</si>
  <si>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</si>
  <si>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</si>
  <si>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</si>
  <si>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</si>
  <si>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</si>
  <si>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</si>
  <si>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</si>
  <si>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</si>
  <si>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</si>
  <si>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</si>
  <si>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</si>
  <si>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</si>
  <si>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</si>
  <si>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</si>
  <si>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</si>
  <si>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</si>
  <si>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</si>
  <si>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</si>
  <si>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</si>
  <si>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</si>
  <si>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</si>
  <si>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</si>
  <si>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</si>
  <si>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</si>
  <si>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</si>
  <si>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</si>
  <si>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</si>
  <si>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</si>
  <si>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</si>
  <si>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</si>
  <si>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</si>
  <si>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</si>
  <si>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</si>
  <si>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</si>
  <si>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</si>
  <si>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</si>
  <si>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</si>
  <si>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</si>
  <si>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</si>
  <si>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</si>
  <si>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</si>
  <si>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</si>
  <si>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</si>
  <si>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</si>
  <si>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</si>
  <si>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</si>
  <si>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</si>
  <si>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</si>
  <si>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</si>
  <si>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</si>
  <si>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</si>
  <si>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</si>
  <si>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</si>
  <si>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</si>
  <si>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</si>
  <si>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</si>
  <si>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</si>
  <si>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</si>
  <si>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</si>
  <si>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</si>
  <si>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</si>
  <si>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</si>
  <si>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</si>
  <si>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</si>
  <si>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</si>
  <si>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</si>
  <si>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</si>
  <si>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</si>
  <si>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</si>
  <si>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</si>
  <si>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</si>
  <si>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</si>
  <si>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</si>
  <si>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</si>
  <si>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</si>
  <si>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</si>
  <si>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</si>
  <si>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</si>
  <si>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</si>
  <si>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</si>
  <si>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</si>
  <si>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</si>
  <si>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</si>
  <si>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</si>
  <si>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</si>
  <si>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</si>
  <si>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</si>
  <si>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</si>
  <si>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</si>
  <si>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</si>
  <si>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</si>
  <si>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</si>
  <si>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</si>
  <si>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</si>
  <si>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</si>
  <si>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</si>
  <si>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</si>
  <si>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</si>
  <si>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</si>
  <si>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</si>
  <si>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</si>
  <si>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</si>
  <si>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</si>
  <si>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</si>
  <si>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</si>
  <si>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</si>
  <si>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</si>
  <si>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</si>
  <si>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</si>
  <si>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</si>
  <si>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</si>
  <si>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</si>
  <si>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</si>
  <si>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</si>
  <si>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</si>
  <si>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</si>
  <si>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</si>
  <si>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</si>
  <si>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</si>
  <si>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</si>
  <si>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</si>
  <si>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</si>
  <si>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</si>
  <si>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</si>
  <si>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</si>
  <si>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</si>
  <si>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</si>
  <si>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</si>
  <si>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</si>
  <si>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</si>
  <si>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</si>
  <si>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</si>
  <si>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</si>
  <si>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</si>
  <si>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</si>
  <si>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</si>
  <si>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</si>
  <si>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</si>
  <si>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</si>
  <si>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</si>
  <si>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</si>
  <si>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</si>
  <si>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</si>
  <si>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</si>
  <si>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</si>
  <si>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</si>
  <si>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</si>
  <si>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</si>
  <si>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</si>
  <si>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</si>
  <si>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</si>
  <si>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</si>
  <si>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</si>
  <si>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</si>
  <si>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</si>
  <si>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</si>
  <si>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</si>
  <si>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</si>
  <si>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</si>
  <si>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</si>
  <si>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</si>
  <si>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</si>
  <si>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</si>
  <si>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</si>
  <si>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</si>
  <si>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</si>
  <si>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</si>
  <si>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</si>
  <si>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</si>
  <si>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</si>
  <si>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</si>
  <si>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</si>
  <si>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</si>
  <si>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</si>
  <si>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</si>
  <si>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</si>
  <si>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</si>
  <si>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</si>
  <si>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</si>
  <si>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</si>
  <si>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</si>
  <si>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</si>
  <si>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</si>
  <si>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</si>
  <si>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</si>
  <si>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</si>
  <si>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</si>
  <si>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</si>
  <si>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</si>
  <si>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</si>
  <si>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</si>
  <si>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</si>
  <si>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</si>
  <si>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</si>
  <si>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</si>
  <si>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</si>
  <si>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</si>
  <si>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</si>
  <si>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</si>
  <si>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</si>
  <si>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</si>
  <si>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</si>
  <si>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</si>
  <si>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</si>
  <si>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</si>
  <si>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</si>
  <si>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</si>
  <si>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</si>
  <si>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</si>
  <si>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</si>
  <si>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</si>
  <si>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</si>
  <si>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</si>
  <si>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</si>
  <si>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</si>
  <si>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</si>
  <si>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</si>
  <si>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</si>
  <si>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</si>
  <si>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</si>
  <si>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</si>
  <si>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</si>
  <si>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</si>
  <si>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Employee Tenure By Cohort</t>
  </si>
  <si>
    <t>Employee Tenure By Cohort (%)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</si>
  <si>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</si>
  <si>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</si>
  <si>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</si>
  <si>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</si>
  <si>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</si>
  <si>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</si>
  <si>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</si>
  <si>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</si>
  <si>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</si>
  <si>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</si>
  <si>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</si>
  <si>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</si>
  <si>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</si>
  <si>
    <t>Estimated cost for experienced COO</t>
  </si>
  <si>
    <t>(+) Normalized Bookkeeper Staffing</t>
  </si>
  <si>
    <t>Normalized Bookkeeper Staffing</t>
  </si>
  <si>
    <t>Current Bookkeeping Clients</t>
  </si>
  <si>
    <t>(/) Target Load</t>
  </si>
  <si>
    <t>(-) VR Platform Topkey Replacement Cost</t>
  </si>
  <si>
    <t>(x) Average Compensation</t>
  </si>
  <si>
    <t>Active employee roster</t>
  </si>
  <si>
    <t>Avg. Clients</t>
  </si>
  <si>
    <t>Avg. Fees</t>
  </si>
  <si>
    <t>Avg. Annual Fees Per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</si>
</sst>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  <numFmt numFmtId="177" formatCode="[$$]#,##0.0;\([$$]#,##0.0\);&quot;–&quot;;@"/>
  </numFmts>
  <fonts count="73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</fonts>
  <fills count="17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4" fillId="0" borderId="0"/>
    <xf numFmtId="9" fontId="30" fillId="0" borderId="0" applyFont="0" applyFill="0" applyBorder="0" applyAlignment="0" applyProtection="0"/>
    <xf numFmtId="0" fontId="50" fillId="0" borderId="0"/>
    <xf numFmtId="0" fontId="57" fillId="0" borderId="0"/>
    <xf numFmtId="9" fontId="57" fillId="0" borderId="0" applyFont="0" applyFill="0" applyBorder="0" applyAlignment="0" applyProtection="0"/>
  </cellStyleXfs>
  <cellXfs count="355">
    <xf numFmtId="0" fontId="0" fillId="0" borderId="0" xfId="0"/>
    <xf numFmtId="0" fontId="20" fillId="2" borderId="0" xfId="0" applyFont="1" applyFill="1"/>
    <xf numFmtId="0" fontId="20" fillId="0" borderId="0" xfId="0" applyFont="1"/>
    <xf numFmtId="0" fontId="20" fillId="0" borderId="1" xfId="0" applyFont="1" applyBorder="1"/>
    <xf numFmtId="0" fontId="20" fillId="0" borderId="2" xfId="0" applyFont="1" applyBorder="1"/>
    <xf numFmtId="0" fontId="25" fillId="0" borderId="0" xfId="1" applyFont="1"/>
    <xf numFmtId="0" fontId="19" fillId="0" borderId="0" xfId="1" applyFont="1"/>
    <xf numFmtId="0" fontId="26" fillId="0" borderId="3" xfId="1" applyFont="1" applyBorder="1"/>
    <xf numFmtId="0" fontId="19" fillId="0" borderId="3" xfId="1" applyFont="1" applyBorder="1"/>
    <xf numFmtId="0" fontId="27" fillId="3" borderId="0" xfId="1" applyFont="1" applyFill="1" applyAlignment="1">
      <alignment horizontal="left" vertical="center"/>
    </xf>
    <xf numFmtId="0" fontId="27" fillId="3" borderId="0" xfId="1" applyFont="1" applyFill="1" applyAlignment="1">
      <alignment horizontal="center" vertical="center"/>
    </xf>
    <xf numFmtId="17" fontId="27" fillId="3" borderId="0" xfId="1" applyNumberFormat="1" applyFont="1" applyFill="1" applyAlignment="1">
      <alignment horizontal="center" vertical="center"/>
    </xf>
    <xf numFmtId="0" fontId="28" fillId="4" borderId="0" xfId="1" applyFont="1" applyFill="1"/>
    <xf numFmtId="0" fontId="19" fillId="4" borderId="0" xfId="1" applyFont="1" applyFill="1"/>
    <xf numFmtId="0" fontId="29" fillId="0" borderId="0" xfId="1" applyFont="1"/>
    <xf numFmtId="164" fontId="29" fillId="0" borderId="0" xfId="1" applyNumberFormat="1" applyFont="1"/>
    <xf numFmtId="164" fontId="19" fillId="0" borderId="0" xfId="1" applyNumberFormat="1" applyFont="1"/>
    <xf numFmtId="0" fontId="28" fillId="0" borderId="0" xfId="1" applyFont="1"/>
    <xf numFmtId="164" fontId="28" fillId="0" borderId="2" xfId="1" applyNumberFormat="1" applyFont="1" applyBorder="1"/>
    <xf numFmtId="0" fontId="29" fillId="0" borderId="0" xfId="1" applyFont="1" applyAlignment="1">
      <alignment horizontal="left"/>
    </xf>
    <xf numFmtId="164" fontId="19" fillId="4" borderId="0" xfId="1" applyNumberFormat="1" applyFont="1" applyFill="1"/>
    <xf numFmtId="164" fontId="28" fillId="0" borderId="4" xfId="1" applyNumberFormat="1" applyFont="1" applyBorder="1"/>
    <xf numFmtId="0" fontId="28" fillId="4" borderId="0" xfId="1" applyFont="1" applyFill="1" applyAlignment="1">
      <alignment horizontal="center"/>
    </xf>
    <xf numFmtId="165" fontId="29" fillId="0" borderId="0" xfId="1" applyNumberFormat="1" applyFont="1"/>
    <xf numFmtId="0" fontId="24" fillId="0" borderId="0" xfId="1"/>
    <xf numFmtId="0" fontId="29" fillId="0" borderId="0" xfId="1" applyFont="1" applyAlignment="1">
      <alignment indent="1"/>
    </xf>
    <xf numFmtId="166" fontId="29" fillId="0" borderId="0" xfId="1" applyNumberFormat="1" applyFont="1"/>
    <xf numFmtId="0" fontId="29" fillId="0" borderId="0" xfId="1" applyFont="1" applyAlignment="1">
      <alignment indent="2"/>
    </xf>
    <xf numFmtId="0" fontId="28" fillId="0" borderId="0" xfId="1" applyFont="1" applyAlignment="1">
      <alignment indent="1"/>
    </xf>
    <xf numFmtId="166" fontId="28" fillId="0" borderId="0" xfId="1" applyNumberFormat="1" applyFont="1"/>
    <xf numFmtId="0" fontId="29" fillId="0" borderId="0" xfId="1" applyFont="1" applyAlignment="1">
      <alignment indent="3"/>
    </xf>
    <xf numFmtId="0" fontId="28" fillId="0" borderId="0" xfId="1" applyFont="1" applyAlignment="1">
      <alignment indent="2"/>
    </xf>
    <xf numFmtId="0" fontId="0" fillId="5" borderId="0" xfId="0" applyFill="1"/>
    <xf numFmtId="14" fontId="35" fillId="0" borderId="0" xfId="1" applyNumberFormat="1" applyFont="1"/>
    <xf numFmtId="14" fontId="29" fillId="0" borderId="0" xfId="1" applyNumberFormat="1" applyFont="1"/>
    <xf numFmtId="14" fontId="37" fillId="0" borderId="0" xfId="1" applyNumberFormat="1" applyFont="1"/>
    <xf numFmtId="0" fontId="18" fillId="0" borderId="0" xfId="0" applyFont="1"/>
    <xf numFmtId="0" fontId="38" fillId="0" borderId="0" xfId="0" applyFont="1"/>
    <xf numFmtId="0" fontId="39" fillId="0" borderId="3" xfId="0" applyFont="1" applyBorder="1"/>
    <xf numFmtId="0" fontId="18" fillId="0" borderId="3" xfId="0" applyFont="1" applyBorder="1"/>
    <xf numFmtId="0" fontId="27" fillId="6" borderId="0" xfId="1" applyFont="1" applyFill="1" applyAlignment="1">
      <alignment horizontal="left" vertical="center"/>
    </xf>
    <xf numFmtId="0" fontId="27" fillId="6" borderId="0" xfId="1" applyFont="1" applyFill="1" applyAlignment="1">
      <alignment horizontal="center" vertical="center"/>
    </xf>
    <xf numFmtId="0" fontId="28" fillId="7" borderId="0" xfId="1" applyFont="1" applyFill="1"/>
    <xf numFmtId="0" fontId="19" fillId="7" borderId="0" xfId="1" applyFont="1" applyFill="1"/>
    <xf numFmtId="17" fontId="27" fillId="6" borderId="0" xfId="1" applyNumberFormat="1" applyFont="1" applyFill="1" applyAlignment="1">
      <alignment horizontal="center" vertical="center"/>
    </xf>
    <xf numFmtId="167" fontId="18" fillId="0" borderId="0" xfId="0" applyNumberFormat="1" applyFont="1"/>
    <xf numFmtId="167" fontId="35" fillId="0" borderId="0" xfId="0" applyNumberFormat="1" applyFont="1"/>
    <xf numFmtId="167" fontId="36" fillId="0" borderId="0" xfId="0" applyNumberFormat="1" applyFont="1"/>
    <xf numFmtId="167" fontId="29" fillId="0" borderId="0" xfId="1" applyNumberFormat="1" applyFont="1"/>
    <xf numFmtId="167" fontId="36" fillId="0" borderId="0" xfId="1" applyNumberFormat="1" applyFont="1"/>
    <xf numFmtId="167" fontId="37" fillId="0" borderId="0" xfId="1" applyNumberFormat="1" applyFont="1"/>
    <xf numFmtId="0" fontId="27" fillId="0" borderId="0" xfId="1" applyFont="1" applyAlignment="1">
      <alignment horizontal="center" vertical="center"/>
    </xf>
    <xf numFmtId="165" fontId="18" fillId="0" borderId="0" xfId="0" applyNumberFormat="1" applyFont="1"/>
    <xf numFmtId="165" fontId="36" fillId="0" borderId="0" xfId="0" applyNumberFormat="1" applyFont="1"/>
    <xf numFmtId="0" fontId="40" fillId="0" borderId="0" xfId="1" applyFont="1" applyAlignment="1">
      <alignment horizontal="left"/>
    </xf>
    <xf numFmtId="0" fontId="40" fillId="0" borderId="0" xfId="1" applyFont="1"/>
    <xf numFmtId="0" fontId="29" fillId="0" borderId="0" xfId="1" applyFont="1" applyAlignment="1">
      <alignment horizontal="left" indent="1"/>
    </xf>
    <xf numFmtId="0" fontId="18" fillId="0" borderId="0" xfId="0" applyFont="1" applyAlignment="1">
      <alignment horizontal="left" indent="1"/>
    </xf>
    <xf numFmtId="0" fontId="33" fillId="0" borderId="2" xfId="0" applyFont="1" applyBorder="1"/>
    <xf numFmtId="167" fontId="33" fillId="0" borderId="2" xfId="0" applyNumberFormat="1" applyFont="1" applyBorder="1"/>
    <xf numFmtId="0" fontId="33" fillId="8" borderId="6" xfId="0" applyFont="1" applyFill="1" applyBorder="1"/>
    <xf numFmtId="167" fontId="33" fillId="8" borderId="7" xfId="0" applyNumberFormat="1" applyFont="1" applyFill="1" applyBorder="1"/>
    <xf numFmtId="167" fontId="33" fillId="8" borderId="8" xfId="0" applyNumberFormat="1" applyFont="1" applyFill="1" applyBorder="1"/>
    <xf numFmtId="167" fontId="33" fillId="8" borderId="6" xfId="0" applyNumberFormat="1" applyFont="1" applyFill="1" applyBorder="1"/>
    <xf numFmtId="165" fontId="36" fillId="0" borderId="0" xfId="1" applyNumberFormat="1" applyFont="1"/>
    <xf numFmtId="165" fontId="37" fillId="0" borderId="0" xfId="1" applyNumberFormat="1" applyFont="1"/>
    <xf numFmtId="168" fontId="29" fillId="0" borderId="0" xfId="1" applyNumberFormat="1" applyFont="1"/>
    <xf numFmtId="168" fontId="33" fillId="8" borderId="7" xfId="0" applyNumberFormat="1" applyFont="1" applyFill="1" applyBorder="1"/>
    <xf numFmtId="168" fontId="33" fillId="8" borderId="8" xfId="0" applyNumberFormat="1" applyFont="1" applyFill="1" applyBorder="1"/>
    <xf numFmtId="168" fontId="33" fillId="8" borderId="6" xfId="0" applyNumberFormat="1" applyFont="1" applyFill="1" applyBorder="1"/>
    <xf numFmtId="165" fontId="35" fillId="0" borderId="0" xfId="1" applyNumberFormat="1" applyFont="1"/>
    <xf numFmtId="167" fontId="33" fillId="0" borderId="0" xfId="0" applyNumberFormat="1" applyFont="1"/>
    <xf numFmtId="168" fontId="33" fillId="0" borderId="0" xfId="0" applyNumberFormat="1" applyFont="1"/>
    <xf numFmtId="0" fontId="18" fillId="9" borderId="0" xfId="0" applyFont="1" applyFill="1"/>
    <xf numFmtId="0" fontId="31" fillId="9" borderId="0" xfId="0" applyFont="1" applyFill="1" applyAlignment="1">
      <alignment horizontal="centerContinuous"/>
    </xf>
    <xf numFmtId="0" fontId="34" fillId="9" borderId="0" xfId="0" applyFont="1" applyFill="1" applyAlignment="1">
      <alignment horizontal="centerContinuous"/>
    </xf>
    <xf numFmtId="0" fontId="31" fillId="9" borderId="0" xfId="0" applyFont="1" applyFill="1" applyAlignment="1">
      <alignment horizontal="center"/>
    </xf>
    <xf numFmtId="0" fontId="31" fillId="0" borderId="0" xfId="0" applyFont="1" applyAlignment="1">
      <alignment horizontal="center"/>
    </xf>
    <xf numFmtId="165" fontId="35" fillId="0" borderId="5" xfId="0" applyNumberFormat="1" applyFont="1" applyBorder="1" applyAlignment="1">
      <alignment horizontal="center"/>
    </xf>
    <xf numFmtId="0" fontId="18" fillId="0" borderId="0" xfId="0" applyFont="1" applyAlignment="1">
      <alignment horizontal="left"/>
    </xf>
    <xf numFmtId="0" fontId="40" fillId="0" borderId="0" xfId="1" applyFont="1" applyAlignment="1">
      <alignment horizontal="left" indent="1"/>
    </xf>
    <xf numFmtId="0" fontId="29" fillId="0" borderId="0" xfId="1" applyFont="1" applyAlignment="1">
      <alignment horizontal="left" indent="2"/>
    </xf>
    <xf numFmtId="165" fontId="35" fillId="0" borderId="0" xfId="0" applyNumberFormat="1" applyFont="1"/>
    <xf numFmtId="165" fontId="37" fillId="0" borderId="0" xfId="0" applyNumberFormat="1" applyFont="1"/>
    <xf numFmtId="165" fontId="32" fillId="0" borderId="0" xfId="1" applyNumberFormat="1" applyFont="1"/>
    <xf numFmtId="0" fontId="32" fillId="0" borderId="0" xfId="0" applyFont="1"/>
    <xf numFmtId="167" fontId="37" fillId="0" borderId="0" xfId="0" applyNumberFormat="1" applyFont="1"/>
    <xf numFmtId="168" fontId="28" fillId="8" borderId="8" xfId="1" applyNumberFormat="1" applyFont="1" applyFill="1" applyBorder="1"/>
    <xf numFmtId="168" fontId="43" fillId="0" borderId="0" xfId="1" applyNumberFormat="1" applyFont="1"/>
    <xf numFmtId="168" fontId="44" fillId="0" borderId="9" xfId="2" applyNumberFormat="1" applyFont="1" applyFill="1" applyBorder="1" applyAlignment="1"/>
    <xf numFmtId="168" fontId="28" fillId="0" borderId="2" xfId="2" applyNumberFormat="1" applyFont="1" applyBorder="1"/>
    <xf numFmtId="168" fontId="18" fillId="0" borderId="0" xfId="0" applyNumberFormat="1" applyFont="1"/>
    <xf numFmtId="0" fontId="28" fillId="0" borderId="2" xfId="0" applyFont="1" applyBorder="1"/>
    <xf numFmtId="0" fontId="17" fillId="0" borderId="0" xfId="0" applyFont="1" applyAlignment="1">
      <alignment horizontal="left" indent="1"/>
    </xf>
    <xf numFmtId="165" fontId="32" fillId="0" borderId="5" xfId="1" applyNumberFormat="1" applyFont="1" applyBorder="1"/>
    <xf numFmtId="167" fontId="26" fillId="0" borderId="0" xfId="0" applyNumberFormat="1" applyFont="1" applyAlignment="1">
      <alignment horizontal="left" indent="1"/>
    </xf>
    <xf numFmtId="0" fontId="17" fillId="0" borderId="0" xfId="0" applyFont="1"/>
    <xf numFmtId="0" fontId="39" fillId="0" borderId="0" xfId="0" applyFont="1"/>
    <xf numFmtId="164" fontId="28" fillId="0" borderId="0" xfId="1" applyNumberFormat="1" applyFont="1"/>
    <xf numFmtId="0" fontId="27" fillId="0" borderId="0" xfId="1" applyFont="1"/>
    <xf numFmtId="0" fontId="28" fillId="0" borderId="0" xfId="1" applyFont="1" applyAlignment="1">
      <alignment horizontal="center"/>
    </xf>
    <xf numFmtId="167" fontId="45" fillId="0" borderId="0" xfId="0" applyNumberFormat="1" applyFont="1"/>
    <xf numFmtId="167" fontId="46" fillId="0" borderId="0" xfId="0" applyNumberFormat="1" applyFont="1"/>
    <xf numFmtId="167" fontId="47" fillId="0" borderId="0" xfId="0" applyNumberFormat="1" applyFont="1"/>
    <xf numFmtId="0" fontId="33" fillId="8" borderId="10" xfId="0" applyFont="1" applyFill="1" applyBorder="1"/>
    <xf numFmtId="167" fontId="33" fillId="8" borderId="2" xfId="0" applyNumberFormat="1" applyFont="1" applyFill="1" applyBorder="1"/>
    <xf numFmtId="167" fontId="33" fillId="8" borderId="11" xfId="0" applyNumberFormat="1" applyFont="1" applyFill="1" applyBorder="1"/>
    <xf numFmtId="0" fontId="47" fillId="8" borderId="12" xfId="0" applyFont="1" applyFill="1" applyBorder="1"/>
    <xf numFmtId="169" fontId="47" fillId="8" borderId="3" xfId="0" applyNumberFormat="1" applyFont="1" applyFill="1" applyBorder="1"/>
    <xf numFmtId="169" fontId="47" fillId="8" borderId="13" xfId="0" applyNumberFormat="1" applyFont="1" applyFill="1" applyBorder="1"/>
    <xf numFmtId="167" fontId="33" fillId="8" borderId="10" xfId="0" applyNumberFormat="1" applyFont="1" applyFill="1" applyBorder="1"/>
    <xf numFmtId="169" fontId="47" fillId="8" borderId="12" xfId="0" applyNumberFormat="1" applyFont="1" applyFill="1" applyBorder="1"/>
    <xf numFmtId="168" fontId="28" fillId="8" borderId="11" xfId="1" applyNumberFormat="1" applyFont="1" applyFill="1" applyBorder="1"/>
    <xf numFmtId="168" fontId="48" fillId="8" borderId="13" xfId="1" applyNumberFormat="1" applyFont="1" applyFill="1" applyBorder="1"/>
    <xf numFmtId="165" fontId="49" fillId="0" borderId="0" xfId="0" applyNumberFormat="1" applyFont="1"/>
    <xf numFmtId="165" fontId="32" fillId="0" borderId="0" xfId="0" applyNumberFormat="1" applyFont="1"/>
    <xf numFmtId="0" fontId="16" fillId="0" borderId="0" xfId="0" applyFont="1"/>
    <xf numFmtId="0" fontId="31" fillId="10" borderId="0" xfId="1" applyFont="1" applyFill="1"/>
    <xf numFmtId="0" fontId="34" fillId="10" borderId="0" xfId="1" applyFont="1" applyFill="1"/>
    <xf numFmtId="0" fontId="31" fillId="10" borderId="0" xfId="1" applyFont="1" applyFill="1" applyAlignment="1">
      <alignment horizontal="centerContinuous"/>
    </xf>
    <xf numFmtId="0" fontId="34" fillId="9" borderId="0" xfId="1" applyFont="1" applyFill="1" applyAlignment="1">
      <alignment horizontal="centerContinuous"/>
    </xf>
    <xf numFmtId="0" fontId="29" fillId="7" borderId="0" xfId="1" applyFont="1" applyFill="1"/>
    <xf numFmtId="0" fontId="16" fillId="0" borderId="0" xfId="0" applyFont="1" applyAlignment="1">
      <alignment horizontal="left" indent="1"/>
    </xf>
    <xf numFmtId="0" fontId="39" fillId="0" borderId="0" xfId="0" applyFont="1" applyAlignment="1">
      <alignment horizontal="left" indent="1"/>
    </xf>
    <xf numFmtId="167" fontId="28" fillId="8" borderId="8" xfId="0" applyNumberFormat="1" applyFont="1" applyFill="1" applyBorder="1"/>
    <xf numFmtId="167" fontId="28" fillId="0" borderId="2" xfId="0" applyNumberFormat="1" applyFont="1" applyBorder="1"/>
    <xf numFmtId="0" fontId="47" fillId="0" borderId="0" xfId="0" applyFont="1"/>
    <xf numFmtId="169" fontId="47" fillId="0" borderId="0" xfId="0" applyNumberFormat="1" applyFont="1"/>
    <xf numFmtId="168" fontId="48" fillId="0" borderId="0" xfId="1" applyNumberFormat="1" applyFont="1"/>
    <xf numFmtId="0" fontId="51" fillId="0" borderId="0" xfId="3" applyFont="1"/>
    <xf numFmtId="0" fontId="50" fillId="0" borderId="0" xfId="3"/>
    <xf numFmtId="0" fontId="52" fillId="0" borderId="0" xfId="3" applyFont="1"/>
    <xf numFmtId="0" fontId="53" fillId="11" borderId="0" xfId="3" applyFont="1" applyFill="1" applyAlignment="1">
      <alignment vertical="center" wrapText="1"/>
    </xf>
    <xf numFmtId="0" fontId="54" fillId="0" borderId="0" xfId="3" applyFont="1" applyAlignment="1">
      <alignment vertical="top" wrapText="1"/>
    </xf>
    <xf numFmtId="0" fontId="50" fillId="0" borderId="0" xfId="3" applyAlignment="1">
      <alignment vertical="top" wrapText="1"/>
    </xf>
    <xf numFmtId="170" fontId="55" fillId="0" borderId="0" xfId="3" applyNumberFormat="1" applyFont="1" applyAlignment="1">
      <alignment horizontal="right"/>
    </xf>
    <xf numFmtId="4" fontId="50" fillId="0" borderId="0" xfId="3" applyNumberFormat="1" applyAlignment="1">
      <alignment horizontal="right"/>
    </xf>
    <xf numFmtId="0" fontId="56" fillId="0" borderId="0" xfId="3" applyFont="1" applyAlignment="1">
      <alignment vertical="top" wrapText="1"/>
    </xf>
    <xf numFmtId="0" fontId="54" fillId="0" borderId="14" xfId="3" applyFont="1" applyBorder="1"/>
    <xf numFmtId="0" fontId="15" fillId="0" borderId="0" xfId="0" applyFont="1"/>
    <xf numFmtId="9" fontId="18" fillId="0" borderId="0" xfId="2" applyFont="1"/>
    <xf numFmtId="0" fontId="27" fillId="6" borderId="0" xfId="1" applyFont="1" applyFill="1" applyAlignment="1">
      <alignment horizontal="centerContinuous" vertical="center"/>
    </xf>
    <xf numFmtId="168" fontId="33" fillId="0" borderId="2" xfId="0" applyNumberFormat="1" applyFont="1" applyBorder="1"/>
    <xf numFmtId="165" fontId="29" fillId="0" borderId="0" xfId="0" applyNumberFormat="1" applyFont="1"/>
    <xf numFmtId="0" fontId="15" fillId="0" borderId="0" xfId="0" applyFont="1" applyAlignment="1">
      <alignment horizontal="left" indent="1"/>
    </xf>
    <xf numFmtId="0" fontId="57" fillId="0" borderId="0" xfId="4"/>
    <xf numFmtId="3" fontId="57" fillId="0" borderId="0" xfId="4" applyNumberFormat="1"/>
    <xf numFmtId="4" fontId="57" fillId="0" borderId="0" xfId="4" applyNumberFormat="1"/>
    <xf numFmtId="0" fontId="58" fillId="0" borderId="0" xfId="0" applyFont="1"/>
    <xf numFmtId="9" fontId="29" fillId="0" borderId="0" xfId="2" applyFont="1"/>
    <xf numFmtId="169" fontId="18" fillId="0" borderId="0" xfId="0" applyNumberFormat="1" applyFont="1"/>
    <xf numFmtId="168" fontId="29" fillId="0" borderId="0" xfId="1" quotePrefix="1" applyNumberFormat="1" applyFont="1" applyAlignment="1">
      <alignment horizontal="right"/>
    </xf>
    <xf numFmtId="0" fontId="27" fillId="3" borderId="0" xfId="1" applyFont="1" applyFill="1" applyAlignment="1">
      <alignment horizontal="centerContinuous"/>
    </xf>
    <xf numFmtId="0" fontId="14" fillId="0" borderId="0" xfId="0" applyFont="1"/>
    <xf numFmtId="165" fontId="43" fillId="0" borderId="0" xfId="0" applyNumberFormat="1" applyFont="1"/>
    <xf numFmtId="171" fontId="18" fillId="0" borderId="0" xfId="0" applyNumberFormat="1" applyFont="1"/>
    <xf numFmtId="4" fontId="50" fillId="0" borderId="0" xfId="3" applyNumberFormat="1" applyAlignment="1">
      <alignment vertical="top" wrapText="1"/>
    </xf>
    <xf numFmtId="0" fontId="13" fillId="0" borderId="0" xfId="0" applyFont="1"/>
    <xf numFmtId="0" fontId="13" fillId="0" borderId="3" xfId="0" applyFont="1" applyBorder="1"/>
    <xf numFmtId="0" fontId="31" fillId="9" borderId="0" xfId="0" applyFont="1" applyFill="1"/>
    <xf numFmtId="4" fontId="54" fillId="0" borderId="14" xfId="3" applyNumberFormat="1" applyFont="1" applyBorder="1"/>
    <xf numFmtId="0" fontId="12" fillId="0" borderId="0" xfId="0" applyFont="1"/>
    <xf numFmtId="165" fontId="13" fillId="0" borderId="0" xfId="0" applyNumberFormat="1" applyFont="1"/>
    <xf numFmtId="9" fontId="13" fillId="0" borderId="0" xfId="2" applyFont="1"/>
    <xf numFmtId="9" fontId="33" fillId="0" borderId="2" xfId="2" applyFont="1" applyBorder="1"/>
    <xf numFmtId="167" fontId="59" fillId="0" borderId="2" xfId="0" applyNumberFormat="1" applyFont="1" applyBorder="1"/>
    <xf numFmtId="167" fontId="29" fillId="0" borderId="0" xfId="0" applyNumberFormat="1" applyFont="1"/>
    <xf numFmtId="0" fontId="12" fillId="0" borderId="5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172" fontId="57" fillId="0" borderId="0" xfId="4" applyNumberFormat="1"/>
    <xf numFmtId="0" fontId="11" fillId="0" borderId="0" xfId="0" applyFont="1"/>
    <xf numFmtId="0" fontId="11" fillId="0" borderId="3" xfId="0" applyFont="1" applyBorder="1"/>
    <xf numFmtId="0" fontId="60" fillId="0" borderId="0" xfId="0" applyFont="1"/>
    <xf numFmtId="0" fontId="61" fillId="0" borderId="3" xfId="0" applyFont="1" applyBorder="1"/>
    <xf numFmtId="0" fontId="60" fillId="0" borderId="3" xfId="0" applyFont="1" applyBorder="1"/>
    <xf numFmtId="0" fontId="31" fillId="9" borderId="0" xfId="0" applyFont="1" applyFill="1" applyAlignment="1">
      <alignment horizontal="center" wrapText="1"/>
    </xf>
    <xf numFmtId="0" fontId="28" fillId="12" borderId="0" xfId="0" applyFont="1" applyFill="1" applyAlignment="1">
      <alignment horizontal="center"/>
    </xf>
    <xf numFmtId="0" fontId="62" fillId="0" borderId="2" xfId="0" applyFont="1" applyBorder="1"/>
    <xf numFmtId="0" fontId="61" fillId="0" borderId="0" xfId="0" applyFont="1"/>
    <xf numFmtId="0" fontId="62" fillId="0" borderId="0" xfId="0" applyFont="1"/>
    <xf numFmtId="165" fontId="61" fillId="0" borderId="0" xfId="0" applyNumberFormat="1" applyFont="1"/>
    <xf numFmtId="165" fontId="60" fillId="0" borderId="0" xfId="0" applyNumberFormat="1" applyFont="1"/>
    <xf numFmtId="165" fontId="62" fillId="0" borderId="2" xfId="0" applyNumberFormat="1" applyFont="1" applyBorder="1"/>
    <xf numFmtId="165" fontId="62" fillId="0" borderId="0" xfId="0" applyNumberFormat="1" applyFont="1"/>
    <xf numFmtId="0" fontId="63" fillId="0" borderId="0" xfId="0" applyFont="1"/>
    <xf numFmtId="0" fontId="33" fillId="7" borderId="0" xfId="1" applyFont="1" applyFill="1"/>
    <xf numFmtId="17" fontId="27" fillId="0" borderId="0" xfId="1" applyNumberFormat="1" applyFont="1" applyAlignment="1">
      <alignment horizontal="center" vertical="center"/>
    </xf>
    <xf numFmtId="17" fontId="28" fillId="13" borderId="0" xfId="1" applyNumberFormat="1" applyFont="1" applyFill="1" applyAlignment="1">
      <alignment horizontal="center" vertical="center"/>
    </xf>
    <xf numFmtId="0" fontId="28" fillId="14" borderId="0" xfId="0" applyFont="1" applyFill="1" applyAlignment="1">
      <alignment horizontal="center"/>
    </xf>
    <xf numFmtId="165" fontId="11" fillId="0" borderId="0" xfId="0" applyNumberFormat="1" applyFont="1"/>
    <xf numFmtId="0" fontId="60" fillId="0" borderId="0" xfId="0" applyFont="1" applyAlignment="1">
      <alignment horizontal="left" indent="1"/>
    </xf>
    <xf numFmtId="17" fontId="27" fillId="6" borderId="0" xfId="1" applyNumberFormat="1" applyFont="1" applyFill="1" applyAlignment="1">
      <alignment horizontal="center"/>
    </xf>
    <xf numFmtId="0" fontId="31" fillId="0" borderId="0" xfId="0" applyFont="1" applyAlignment="1">
      <alignment horizontal="center" wrapText="1"/>
    </xf>
    <xf numFmtId="173" fontId="35" fillId="0" borderId="0" xfId="0" applyNumberFormat="1" applyFont="1"/>
    <xf numFmtId="165" fontId="64" fillId="0" borderId="0" xfId="0" applyNumberFormat="1" applyFont="1"/>
    <xf numFmtId="14" fontId="60" fillId="0" borderId="0" xfId="0" applyNumberFormat="1" applyFont="1"/>
    <xf numFmtId="165" fontId="65" fillId="0" borderId="0" xfId="0" applyNumberFormat="1" applyFont="1"/>
    <xf numFmtId="14" fontId="63" fillId="0" borderId="0" xfId="0" applyNumberFormat="1" applyFont="1"/>
    <xf numFmtId="14" fontId="66" fillId="0" borderId="0" xfId="0" applyNumberFormat="1" applyFont="1"/>
    <xf numFmtId="14" fontId="65" fillId="0" borderId="0" xfId="0" applyNumberFormat="1" applyFont="1"/>
    <xf numFmtId="0" fontId="34" fillId="9" borderId="15" xfId="0" applyFont="1" applyFill="1" applyBorder="1"/>
    <xf numFmtId="0" fontId="28" fillId="14" borderId="15" xfId="0" applyFont="1" applyFill="1" applyBorder="1" applyAlignment="1">
      <alignment horizontal="center"/>
    </xf>
    <xf numFmtId="0" fontId="34" fillId="9" borderId="15" xfId="0" applyFont="1" applyFill="1" applyBorder="1" applyAlignment="1">
      <alignment horizontal="centerContinuous"/>
    </xf>
    <xf numFmtId="0" fontId="34" fillId="9" borderId="16" xfId="0" applyFont="1" applyFill="1" applyBorder="1"/>
    <xf numFmtId="0" fontId="28" fillId="14" borderId="16" xfId="0" applyFont="1" applyFill="1" applyBorder="1" applyAlignment="1">
      <alignment horizontal="center"/>
    </xf>
    <xf numFmtId="0" fontId="28" fillId="14" borderId="15" xfId="0" applyFont="1" applyFill="1" applyBorder="1"/>
    <xf numFmtId="0" fontId="10" fillId="0" borderId="0" xfId="0" applyFont="1"/>
    <xf numFmtId="0" fontId="9" fillId="0" borderId="0" xfId="0" applyFont="1"/>
    <xf numFmtId="9" fontId="13" fillId="0" borderId="0" xfId="2" applyFont="1" applyFill="1" applyBorder="1"/>
    <xf numFmtId="167" fontId="13" fillId="0" borderId="0" xfId="0" applyNumberFormat="1" applyFont="1"/>
    <xf numFmtId="167" fontId="32" fillId="0" borderId="0" xfId="2" applyNumberFormat="1" applyFont="1" applyFill="1" applyBorder="1"/>
    <xf numFmtId="165" fontId="32" fillId="0" borderId="0" xfId="2" applyNumberFormat="1" applyFont="1" applyFill="1" applyBorder="1" applyAlignment="1"/>
    <xf numFmtId="0" fontId="8" fillId="0" borderId="0" xfId="0" applyFont="1" applyAlignment="1">
      <alignment horizontal="left" indent="1"/>
    </xf>
    <xf numFmtId="0" fontId="29" fillId="0" borderId="0" xfId="0" applyFont="1" applyAlignment="1">
      <alignment horizontal="left" indent="1"/>
    </xf>
    <xf numFmtId="174" fontId="57" fillId="0" borderId="0" xfId="4" applyNumberFormat="1"/>
    <xf numFmtId="0" fontId="8" fillId="0" borderId="0" xfId="0" applyFont="1"/>
    <xf numFmtId="0" fontId="33" fillId="0" borderId="0" xfId="0" applyFont="1"/>
    <xf numFmtId="0" fontId="8" fillId="0" borderId="3" xfId="0" applyFont="1" applyBorder="1"/>
    <xf numFmtId="167" fontId="57" fillId="0" borderId="0" xfId="4" applyNumberFormat="1"/>
    <xf numFmtId="0" fontId="35" fillId="0" borderId="0" xfId="0" applyFont="1"/>
    <xf numFmtId="0" fontId="8" fillId="7" borderId="0" xfId="1" applyFont="1" applyFill="1"/>
    <xf numFmtId="165" fontId="8" fillId="0" borderId="0" xfId="0" applyNumberFormat="1" applyFont="1"/>
    <xf numFmtId="165" fontId="33" fillId="0" borderId="2" xfId="0" applyNumberFormat="1" applyFont="1" applyBorder="1"/>
    <xf numFmtId="165" fontId="33" fillId="0" borderId="0" xfId="0" applyNumberFormat="1" applyFont="1"/>
    <xf numFmtId="165" fontId="39" fillId="0" borderId="0" xfId="0" applyNumberFormat="1" applyFont="1"/>
    <xf numFmtId="167" fontId="8" fillId="0" borderId="0" xfId="0" applyNumberFormat="1" applyFont="1"/>
    <xf numFmtId="0" fontId="8" fillId="0" borderId="0" xfId="4" applyFont="1"/>
    <xf numFmtId="174" fontId="8" fillId="0" borderId="0" xfId="4" applyNumberFormat="1" applyFont="1"/>
    <xf numFmtId="165" fontId="33" fillId="8" borderId="7" xfId="0" applyNumberFormat="1" applyFont="1" applyFill="1" applyBorder="1"/>
    <xf numFmtId="164" fontId="8" fillId="0" borderId="0" xfId="0" applyNumberFormat="1" applyFont="1"/>
    <xf numFmtId="164" fontId="33" fillId="8" borderId="8" xfId="0" applyNumberFormat="1" applyFont="1" applyFill="1" applyBorder="1"/>
    <xf numFmtId="165" fontId="67" fillId="0" borderId="0" xfId="0" applyNumberFormat="1" applyFont="1"/>
    <xf numFmtId="0" fontId="67" fillId="0" borderId="0" xfId="0" applyFont="1"/>
    <xf numFmtId="0" fontId="62" fillId="8" borderId="10" xfId="0" applyFont="1" applyFill="1" applyBorder="1"/>
    <xf numFmtId="165" fontId="67" fillId="8" borderId="2" xfId="0" applyNumberFormat="1" applyFont="1" applyFill="1" applyBorder="1"/>
    <xf numFmtId="168" fontId="68" fillId="8" borderId="2" xfId="2" applyNumberFormat="1" applyFont="1" applyFill="1" applyBorder="1"/>
    <xf numFmtId="0" fontId="62" fillId="8" borderId="12" xfId="0" applyFont="1" applyFill="1" applyBorder="1"/>
    <xf numFmtId="165" fontId="67" fillId="8" borderId="3" xfId="0" applyNumberFormat="1" applyFont="1" applyFill="1" applyBorder="1"/>
    <xf numFmtId="168" fontId="68" fillId="8" borderId="3" xfId="2" applyNumberFormat="1" applyFont="1" applyFill="1" applyBorder="1"/>
    <xf numFmtId="168" fontId="68" fillId="8" borderId="13" xfId="2" applyNumberFormat="1" applyFont="1" applyFill="1" applyBorder="1"/>
    <xf numFmtId="168" fontId="68" fillId="8" borderId="12" xfId="2" applyNumberFormat="1" applyFont="1" applyFill="1" applyBorder="1"/>
    <xf numFmtId="168" fontId="68" fillId="8" borderId="18" xfId="2" applyNumberFormat="1" applyFont="1" applyFill="1" applyBorder="1"/>
    <xf numFmtId="0" fontId="69" fillId="0" borderId="0" xfId="0" applyFont="1"/>
    <xf numFmtId="165" fontId="63" fillId="0" borderId="5" xfId="0" applyNumberFormat="1" applyFont="1" applyBorder="1" applyAlignment="1">
      <alignment horizontal="center"/>
    </xf>
    <xf numFmtId="14" fontId="35" fillId="0" borderId="0" xfId="0" applyNumberFormat="1" applyFont="1"/>
    <xf numFmtId="168" fontId="68" fillId="8" borderId="10" xfId="2" applyNumberFormat="1" applyFont="1" applyFill="1" applyBorder="1"/>
    <xf numFmtId="168" fontId="68" fillId="8" borderId="11" xfId="2" applyNumberFormat="1" applyFont="1" applyFill="1" applyBorder="1"/>
    <xf numFmtId="168" fontId="60" fillId="0" borderId="0" xfId="0" applyNumberFormat="1" applyFont="1"/>
    <xf numFmtId="168" fontId="68" fillId="8" borderId="17" xfId="2" applyNumberFormat="1" applyFont="1" applyFill="1" applyBorder="1"/>
    <xf numFmtId="14" fontId="29" fillId="13" borderId="0" xfId="1" applyNumberFormat="1" applyFont="1" applyFill="1" applyAlignment="1">
      <alignment horizontal="center" vertical="center"/>
    </xf>
    <xf numFmtId="173" fontId="35" fillId="8" borderId="5" xfId="0" applyNumberFormat="1" applyFont="1" applyFill="1" applyBorder="1"/>
    <xf numFmtId="0" fontId="32" fillId="8" borderId="5" xfId="0" applyFont="1" applyFill="1" applyBorder="1"/>
    <xf numFmtId="167" fontId="11" fillId="0" borderId="0" xfId="0" applyNumberFormat="1" applyFont="1"/>
    <xf numFmtId="0" fontId="34" fillId="9" borderId="0" xfId="0" applyFont="1" applyFill="1"/>
    <xf numFmtId="0" fontId="60" fillId="0" borderId="2" xfId="0" applyFont="1" applyBorder="1" applyAlignment="1">
      <alignment horizontal="left" indent="1"/>
    </xf>
    <xf numFmtId="165" fontId="65" fillId="0" borderId="2" xfId="0" applyNumberFormat="1" applyFont="1" applyBorder="1"/>
    <xf numFmtId="0" fontId="60" fillId="0" borderId="2" xfId="0" applyFont="1" applyBorder="1"/>
    <xf numFmtId="165" fontId="64" fillId="0" borderId="2" xfId="0" applyNumberFormat="1" applyFont="1" applyBorder="1"/>
    <xf numFmtId="0" fontId="62" fillId="8" borderId="6" xfId="0" applyFont="1" applyFill="1" applyBorder="1"/>
    <xf numFmtId="165" fontId="67" fillId="8" borderId="7" xfId="0" applyNumberFormat="1" applyFont="1" applyFill="1" applyBorder="1"/>
    <xf numFmtId="165" fontId="67" fillId="8" borderId="8" xfId="0" applyNumberFormat="1" applyFont="1" applyFill="1" applyBorder="1"/>
    <xf numFmtId="165" fontId="67" fillId="8" borderId="6" xfId="0" applyNumberFormat="1" applyFont="1" applyFill="1" applyBorder="1"/>
    <xf numFmtId="0" fontId="67" fillId="8" borderId="8" xfId="0" applyFont="1" applyFill="1" applyBorder="1"/>
    <xf numFmtId="165" fontId="67" fillId="8" borderId="5" xfId="0" applyNumberFormat="1" applyFont="1" applyFill="1" applyBorder="1"/>
    <xf numFmtId="0" fontId="60" fillId="0" borderId="0" xfId="0" applyFont="1" applyAlignment="1">
      <alignment horizontal="left" indent="2"/>
    </xf>
    <xf numFmtId="0" fontId="7" fillId="0" borderId="0" xfId="0" applyFont="1"/>
    <xf numFmtId="17" fontId="27" fillId="6" borderId="0" xfId="1" applyNumberFormat="1" applyFont="1" applyFill="1" applyAlignment="1">
      <alignment horizontal="left"/>
    </xf>
    <xf numFmtId="0" fontId="7" fillId="0" borderId="3" xfId="0" applyFont="1" applyBorder="1"/>
    <xf numFmtId="175" fontId="18" fillId="0" borderId="0" xfId="0" applyNumberFormat="1" applyFont="1"/>
    <xf numFmtId="167" fontId="60" fillId="0" borderId="0" xfId="0" applyNumberFormat="1" applyFont="1"/>
    <xf numFmtId="167" fontId="67" fillId="8" borderId="7" xfId="0" applyNumberFormat="1" applyFont="1" applyFill="1" applyBorder="1"/>
    <xf numFmtId="167" fontId="67" fillId="8" borderId="8" xfId="0" applyNumberFormat="1" applyFont="1" applyFill="1" applyBorder="1"/>
    <xf numFmtId="167" fontId="67" fillId="8" borderId="5" xfId="0" applyNumberFormat="1" applyFont="1" applyFill="1" applyBorder="1"/>
    <xf numFmtId="167" fontId="67" fillId="8" borderId="6" xfId="0" applyNumberFormat="1" applyFont="1" applyFill="1" applyBorder="1"/>
    <xf numFmtId="174" fontId="0" fillId="0" borderId="0" xfId="0" applyNumberFormat="1"/>
    <xf numFmtId="0" fontId="6" fillId="0" borderId="0" xfId="4" applyFont="1"/>
    <xf numFmtId="0" fontId="35" fillId="0" borderId="0" xfId="4" applyFont="1"/>
    <xf numFmtId="0" fontId="43" fillId="0" borderId="0" xfId="4" applyFont="1"/>
    <xf numFmtId="0" fontId="32" fillId="0" borderId="0" xfId="4" applyFont="1"/>
    <xf numFmtId="0" fontId="6" fillId="0" borderId="0" xfId="0" applyFont="1"/>
    <xf numFmtId="0" fontId="6" fillId="0" borderId="0" xfId="0" applyFont="1" applyAlignment="1">
      <alignment horizontal="left" indent="1"/>
    </xf>
    <xf numFmtId="0" fontId="32" fillId="0" borderId="0" xfId="0" applyFont="1" applyAlignment="1">
      <alignment horizontal="left" indent="1"/>
    </xf>
    <xf numFmtId="0" fontId="33" fillId="0" borderId="2" xfId="0" applyFont="1" applyBorder="1" applyAlignment="1">
      <alignment horizontal="left" indent="1"/>
    </xf>
    <xf numFmtId="167" fontId="35" fillId="0" borderId="0" xfId="4" applyNumberFormat="1" applyFont="1"/>
    <xf numFmtId="0" fontId="8" fillId="0" borderId="0" xfId="1" applyFont="1"/>
    <xf numFmtId="0" fontId="31" fillId="9" borderId="0" xfId="4" applyFont="1" applyFill="1"/>
    <xf numFmtId="164" fontId="33" fillId="0" borderId="0" xfId="0" applyNumberFormat="1" applyFont="1"/>
    <xf numFmtId="0" fontId="35" fillId="0" borderId="0" xfId="0" quotePrefix="1" applyFont="1" applyAlignment="1">
      <alignment horizontal="right"/>
    </xf>
    <xf numFmtId="164" fontId="35" fillId="0" borderId="0" xfId="0" applyNumberFormat="1" applyFont="1"/>
    <xf numFmtId="165" fontId="33" fillId="8" borderId="2" xfId="0" applyNumberFormat="1" applyFont="1" applyFill="1" applyBorder="1"/>
    <xf numFmtId="168" fontId="47" fillId="8" borderId="12" xfId="0" applyNumberFormat="1" applyFont="1" applyFill="1" applyBorder="1"/>
    <xf numFmtId="168" fontId="47" fillId="8" borderId="13" xfId="0" applyNumberFormat="1" applyFont="1" applyFill="1" applyBorder="1"/>
    <xf numFmtId="164" fontId="33" fillId="8" borderId="11" xfId="0" applyNumberFormat="1" applyFont="1" applyFill="1" applyBorder="1"/>
    <xf numFmtId="165" fontId="70" fillId="8" borderId="3" xfId="0" applyNumberFormat="1" applyFont="1" applyFill="1" applyBorder="1"/>
    <xf numFmtId="167" fontId="70" fillId="8" borderId="13" xfId="0" applyNumberFormat="1" applyFont="1" applyFill="1" applyBorder="1"/>
    <xf numFmtId="167" fontId="70" fillId="8" borderId="12" xfId="0" applyNumberFormat="1" applyFont="1" applyFill="1" applyBorder="1"/>
    <xf numFmtId="164" fontId="70" fillId="8" borderId="13" xfId="0" applyNumberFormat="1" applyFont="1" applyFill="1" applyBorder="1"/>
    <xf numFmtId="0" fontId="5" fillId="0" borderId="0" xfId="0" applyFont="1"/>
    <xf numFmtId="164" fontId="70" fillId="0" borderId="0" xfId="0" applyNumberFormat="1" applyFont="1"/>
    <xf numFmtId="0" fontId="5" fillId="0" borderId="0" xfId="0" applyFont="1" applyAlignment="1">
      <alignment horizontal="left" indent="1"/>
    </xf>
    <xf numFmtId="0" fontId="27" fillId="0" borderId="0" xfId="0" applyFont="1"/>
    <xf numFmtId="168" fontId="47" fillId="8" borderId="3" xfId="0" applyNumberFormat="1" applyFont="1" applyFill="1" applyBorder="1"/>
    <xf numFmtId="9" fontId="0" fillId="0" borderId="0" xfId="5" applyFont="1"/>
    <xf numFmtId="0" fontId="71" fillId="0" borderId="0" xfId="4" applyFont="1"/>
    <xf numFmtId="0" fontId="4" fillId="0" borderId="0" xfId="0" applyFont="1"/>
    <xf numFmtId="0" fontId="4" fillId="0" borderId="3" xfId="0" applyFont="1" applyBorder="1"/>
    <xf numFmtId="0" fontId="31" fillId="9" borderId="0" xfId="4" applyFont="1" applyFill="1" applyAlignment="1">
      <alignment horizontal="center"/>
    </xf>
    <xf numFmtId="176" fontId="35" fillId="0" borderId="0" xfId="0" applyNumberFormat="1" applyFont="1"/>
    <xf numFmtId="176" fontId="4" fillId="0" borderId="0" xfId="0" applyNumberFormat="1" applyFont="1"/>
    <xf numFmtId="0" fontId="72" fillId="8" borderId="8" xfId="0" applyFont="1" applyFill="1" applyBorder="1"/>
    <xf numFmtId="0" fontId="33" fillId="0" borderId="0" xfId="1" applyFont="1"/>
    <xf numFmtId="0" fontId="3" fillId="0" borderId="0" xfId="1" applyFont="1"/>
    <xf numFmtId="165" fontId="68" fillId="8" borderId="3" xfId="0" applyNumberFormat="1" applyFont="1" applyFill="1" applyBorder="1"/>
    <xf numFmtId="165" fontId="68" fillId="8" borderId="13" xfId="0" applyNumberFormat="1" applyFont="1" applyFill="1" applyBorder="1"/>
    <xf numFmtId="165" fontId="68" fillId="8" borderId="18" xfId="0" applyNumberFormat="1" applyFont="1" applyFill="1" applyBorder="1"/>
    <xf numFmtId="165" fontId="68" fillId="8" borderId="12" xfId="0" applyNumberFormat="1" applyFont="1" applyFill="1" applyBorder="1"/>
    <xf numFmtId="0" fontId="72" fillId="0" borderId="0" xfId="0" applyFont="1"/>
    <xf numFmtId="165" fontId="68" fillId="8" borderId="2" xfId="0" applyNumberFormat="1" applyFont="1" applyFill="1" applyBorder="1"/>
    <xf numFmtId="165" fontId="68" fillId="8" borderId="11" xfId="0" applyNumberFormat="1" applyFont="1" applyFill="1" applyBorder="1"/>
    <xf numFmtId="165" fontId="68" fillId="8" borderId="17" xfId="0" applyNumberFormat="1" applyFont="1" applyFill="1" applyBorder="1"/>
    <xf numFmtId="165" fontId="68" fillId="8" borderId="10" xfId="0" applyNumberFormat="1" applyFont="1" applyFill="1" applyBorder="1"/>
    <xf numFmtId="0" fontId="70" fillId="7" borderId="0" xfId="1" applyFont="1" applyFill="1"/>
    <xf numFmtId="165" fontId="68" fillId="8" borderId="7" xfId="0" applyNumberFormat="1" applyFont="1" applyFill="1" applyBorder="1"/>
    <xf numFmtId="165" fontId="68" fillId="8" borderId="8" xfId="0" applyNumberFormat="1" applyFont="1" applyFill="1" applyBorder="1"/>
    <xf numFmtId="165" fontId="68" fillId="8" borderId="5" xfId="0" applyNumberFormat="1" applyFont="1" applyFill="1" applyBorder="1"/>
    <xf numFmtId="165" fontId="68" fillId="8" borderId="6" xfId="0" applyNumberFormat="1" applyFont="1" applyFill="1" applyBorder="1"/>
    <xf numFmtId="176" fontId="36" fillId="0" borderId="0" xfId="0" applyNumberFormat="1" applyFont="1"/>
    <xf numFmtId="0" fontId="2" fillId="0" borderId="0" xfId="0" applyFont="1"/>
    <xf numFmtId="0" fontId="2" fillId="0" borderId="3" xfId="0" applyFont="1" applyBorder="1"/>
    <xf numFmtId="0" fontId="2" fillId="0" borderId="2" xfId="0" applyFont="1" applyBorder="1"/>
    <xf numFmtId="168" fontId="2" fillId="0" borderId="0" xfId="0" applyNumberFormat="1" applyFont="1"/>
    <xf numFmtId="168" fontId="2" fillId="0" borderId="2" xfId="0" applyNumberFormat="1" applyFont="1" applyBorder="1"/>
    <xf numFmtId="0" fontId="2" fillId="15" borderId="0" xfId="0" applyFont="1" applyFill="1"/>
    <xf numFmtId="176" fontId="35" fillId="15" borderId="0" xfId="0" applyNumberFormat="1" applyFont="1" applyFill="1"/>
    <xf numFmtId="0" fontId="2" fillId="16" borderId="0" xfId="0" applyFont="1" applyFill="1"/>
    <xf numFmtId="176" fontId="35" fillId="16" borderId="0" xfId="0" applyNumberFormat="1" applyFont="1" applyFill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indent="1"/>
    </xf>
    <xf numFmtId="167" fontId="44" fillId="0" borderId="9" xfId="0" applyNumberFormat="1" applyFont="1" applyBorder="1"/>
    <xf numFmtId="0" fontId="21" fillId="0" borderId="0" xfId="0" applyFont="1" applyAlignment="1">
      <alignment horizontal="center"/>
    </xf>
    <xf numFmtId="0" fontId="0" fillId="0" borderId="0" xfId="0"/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7" fillId="3" borderId="0" xfId="1" applyFont="1" applyFill="1"/>
    <xf numFmtId="9" fontId="60" fillId="0" borderId="0" xfId="2" applyFont="1"/>
    <xf numFmtId="167" fontId="60" fillId="0" borderId="0" xfId="0" applyNumberFormat="1" applyFont="1" applyBorder="1"/>
    <xf numFmtId="167" fontId="67" fillId="8" borderId="2" xfId="0" applyNumberFormat="1" applyFont="1" applyFill="1" applyBorder="1"/>
    <xf numFmtId="167" fontId="67" fillId="8" borderId="11" xfId="0" applyNumberFormat="1" applyFont="1" applyFill="1" applyBorder="1"/>
    <xf numFmtId="177" fontId="67" fillId="8" borderId="3" xfId="0" applyNumberFormat="1" applyFont="1" applyFill="1" applyBorder="1"/>
    <xf numFmtId="177" fontId="67" fillId="8" borderId="13" xfId="0" applyNumberFormat="1" applyFont="1" applyFill="1" applyBorder="1"/>
    <xf numFmtId="167" fontId="67" fillId="8" borderId="17" xfId="0" applyNumberFormat="1" applyFont="1" applyFill="1" applyBorder="1"/>
    <xf numFmtId="177" fontId="67" fillId="8" borderId="18" xfId="0" applyNumberFormat="1" applyFont="1" applyFill="1" applyBorder="1"/>
    <xf numFmtId="167" fontId="67" fillId="8" borderId="10" xfId="0" applyNumberFormat="1" applyFont="1" applyFill="1" applyBorder="1"/>
    <xf numFmtId="177" fontId="67" fillId="8" borderId="12" xfId="0" applyNumberFormat="1" applyFont="1" applyFill="1" applyBorder="1"/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75"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E1E1"/>
      <color rgb="FFFFC1C1"/>
      <color rgb="FF7B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340" t="s">
        <v>0</v>
      </c>
      <c r="C24" s="341"/>
      <c r="D24" s="341"/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</row>
    <row r="25" spans="2:17" ht="25.5">
      <c r="B25" s="342" t="s">
        <v>323</v>
      </c>
      <c r="C25" s="341"/>
      <c r="D25" s="341"/>
      <c r="E25" s="341"/>
      <c r="F25" s="341"/>
      <c r="G25" s="341"/>
      <c r="H25" s="341"/>
      <c r="I25" s="341"/>
      <c r="J25" s="341"/>
      <c r="K25" s="341"/>
      <c r="L25" s="341"/>
      <c r="M25" s="341"/>
      <c r="N25" s="341"/>
      <c r="O25" s="341"/>
      <c r="P25" s="341"/>
      <c r="Q25" s="341"/>
    </row>
    <row r="26" spans="2:17" ht="23.25">
      <c r="B26" s="343" t="str">
        <f ca="1">"As of "&amp;TEXT(TODAY(),"mm/dd/yy")</f>
        <v>As of 09/15/26</v>
      </c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5" zoomScale="130" zoomScaleNormal="100" zoomScaleSheetLayoutView="130" workbookViewId="0">
      <selection activeCell="P62" sqref="P6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>
        <f>K19/$K$28</f>
        <v>0.32809902474935848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492.6</v>
      </c>
      <c r="L20" s="52"/>
      <c r="M20" s="23">
        <f t="shared" ref="M20:M27" si="4">K20-J20</f>
        <v>55.926110000000051</v>
      </c>
      <c r="N20" s="66">
        <f t="shared" ref="N20:N27" si="5">IFERROR(K20/J20-1,0)</f>
        <v>0.12807294248804313</v>
      </c>
      <c r="P20" s="149">
        <f t="shared" ref="P20:P27" si="6">K20/$K$28</f>
        <v>0.23263453778110044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49">
        <f t="shared" si="6"/>
        <v>0.18556194497170272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49">
        <f t="shared" si="6"/>
        <v>9.3105499082831472E-2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49">
        <f t="shared" si="6"/>
        <v>5.1166346738293303E-2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49">
        <f t="shared" si="6"/>
        <v>4.644620802350382E-2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49">
        <f t="shared" si="6"/>
        <v>3.2167037756377692E-2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49">
        <f t="shared" si="6"/>
        <v>1.562289682628025E-2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49">
        <f t="shared" si="6"/>
        <v>1.5196504070551869E-2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2117.4843799999999</v>
      </c>
      <c r="L28" s="71"/>
      <c r="M28" s="59">
        <f>SUM(M19:M27)</f>
        <v>366.08283999999992</v>
      </c>
      <c r="N28" s="142">
        <f>K28/J28-1</f>
        <v>0.20902279211196761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9"/>
        <v>5.7342700000000093</v>
      </c>
      <c r="N44" s="66">
        <f t="shared" si="10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27.306790000000262</v>
      </c>
      <c r="L47" s="71"/>
      <c r="M47" s="110">
        <f>+M16-M28-M34-M45</f>
        <v>-75.981029999999436</v>
      </c>
      <c r="N47" s="112">
        <f t="shared" ref="N47" si="11">IFERROR(K47/J47-1,0)</f>
        <v>-0.73562429723078404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9.1066921605762324E-3</v>
      </c>
      <c r="L48" s="103"/>
      <c r="M48" s="111">
        <f>M47/M$16</f>
        <v>-0.17035731435401755</v>
      </c>
      <c r="N48" s="113">
        <v>0</v>
      </c>
    </row>
    <row r="49" spans="2:46" ht="3.95" customHeight="1"/>
    <row r="50" spans="2:46">
      <c r="B50" s="42" t="s">
        <v>462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4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4" t="s">
        <v>463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4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4" t="s">
        <v>464</v>
      </c>
      <c r="C54" s="53">
        <f>+'P&amp;L Forecast'!C84</f>
        <v>-228.245</v>
      </c>
      <c r="D54" s="53">
        <f>+'P&amp;L Forecast'!D84</f>
        <v>-137.57796000000002</v>
      </c>
      <c r="F54" s="53">
        <f>+'P&amp;L Forecast'!F84</f>
        <v>-182.77888000000002</v>
      </c>
      <c r="G54" s="53">
        <f>+'P&amp;L Forecast'!G84</f>
        <v>-165.10198000000003</v>
      </c>
      <c r="I54" s="53">
        <f>+'P&amp;L Forecast'!I84</f>
        <v>-182.77888000000002</v>
      </c>
      <c r="J54" s="53">
        <f>+'P&amp;L Forecast'!J84</f>
        <v>-119.90106</v>
      </c>
      <c r="K54" s="53">
        <f>+'P&amp;L Forecast'!K84</f>
        <v>-119.90106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326</v>
      </c>
      <c r="C55" s="59">
        <f>SUM(C51:C54)</f>
        <v>-194.70128</v>
      </c>
      <c r="D55" s="59">
        <f>SUM(D51:D54)</f>
        <v>-86.462200000000024</v>
      </c>
      <c r="F55" s="59">
        <f>SUM(F51:F54)</f>
        <v>-161.76751000000002</v>
      </c>
      <c r="G55" s="59">
        <f>SUM(G51:G54)</f>
        <v>-103.62595000000003</v>
      </c>
      <c r="I55" s="59">
        <f>SUM(I51:I54)</f>
        <v>-146.07629000000003</v>
      </c>
      <c r="J55" s="59">
        <f>SUM(J51:J54)</f>
        <v>-28.320639999999997</v>
      </c>
      <c r="K55" s="59">
        <f>SUM(K51:K54)</f>
        <v>-28.320639999999997</v>
      </c>
      <c r="L55" s="71"/>
      <c r="M55" s="59">
        <f>SUM(M51:M54)</f>
        <v>0</v>
      </c>
      <c r="N55" s="142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Forecast'!B90</f>
        <v>Near-Term Adj. EBITDA</v>
      </c>
      <c r="C57" s="105">
        <f>+C47+C55</f>
        <v>-49.229429999999894</v>
      </c>
      <c r="D57" s="106">
        <f>+D47+D55</f>
        <v>44.518099999999805</v>
      </c>
      <c r="F57" s="110">
        <f>+F47+F55</f>
        <v>-57.931530000000294</v>
      </c>
      <c r="G57" s="106">
        <f>+G47+G55</f>
        <v>-27.482449999999702</v>
      </c>
      <c r="I57" s="110">
        <f>+I47+I55</f>
        <v>-11.063290000000109</v>
      </c>
      <c r="J57" s="105">
        <f>+J47+J55</f>
        <v>74.967179999999956</v>
      </c>
      <c r="K57" s="106">
        <f>+K47+K55</f>
        <v>-1.013849999999735</v>
      </c>
      <c r="L57" s="71"/>
      <c r="M57" s="110">
        <f>+M47+M55</f>
        <v>-75.981029999999436</v>
      </c>
      <c r="N57" s="112">
        <f t="shared" ref="N57" si="16">IFERROR(K57/J57-1,0)</f>
        <v>-1.0135239180665423</v>
      </c>
    </row>
    <row r="58" spans="2:46">
      <c r="B58" s="107" t="s">
        <v>305</v>
      </c>
      <c r="C58" s="108">
        <f>C57/C$16</f>
        <v>-4.3375252215738382E-2</v>
      </c>
      <c r="D58" s="109">
        <f>D57/D$16</f>
        <v>2.3687612860502694E-2</v>
      </c>
      <c r="E58" s="97"/>
      <c r="F58" s="111">
        <f>F57/F$16</f>
        <v>-5.8055007194802923E-2</v>
      </c>
      <c r="G58" s="109">
        <f>G57/G$16</f>
        <v>-1.6446499900779059E-2</v>
      </c>
      <c r="H58" s="97"/>
      <c r="I58" s="111">
        <f>I57/I$16</f>
        <v>-7.2574210892584019E-3</v>
      </c>
      <c r="J58" s="108">
        <f>J57/J$16</f>
        <v>2.9369740561411253E-2</v>
      </c>
      <c r="K58" s="109">
        <f>K57/K$16</f>
        <v>-3.3811443406558267E-4</v>
      </c>
      <c r="L58" s="103"/>
      <c r="M58" s="111">
        <f>M57/M$16</f>
        <v>-0.17035731435401755</v>
      </c>
      <c r="N58" s="113">
        <v>0</v>
      </c>
    </row>
    <row r="59" spans="2:46" ht="3.95" customHeight="1"/>
    <row r="60" spans="2:46">
      <c r="B60" s="144" t="s">
        <v>17</v>
      </c>
      <c r="C60" s="53">
        <f>+'P&amp;L Forecast'!C94</f>
        <v>-44.058500000000002</v>
      </c>
      <c r="D60" s="53">
        <f>+'P&amp;L Forecast'!D94</f>
        <v>-74.519299999999987</v>
      </c>
      <c r="F60" s="53">
        <f>+'P&amp;L Forecast'!F94</f>
        <v>-42.254049999999999</v>
      </c>
      <c r="G60" s="53">
        <f>+'P&amp;L Forecast'!G94</f>
        <v>-59.055000000000007</v>
      </c>
      <c r="I60" s="53">
        <f>+'P&amp;L Forecast'!I94</f>
        <v>-57.492550000000001</v>
      </c>
      <c r="J60" s="53">
        <f>+'P&amp;L Forecast'!J94</f>
        <v>-91.320250000000001</v>
      </c>
      <c r="K60" s="53">
        <f>+'P&amp;L Forecast'!K94</f>
        <v>-103.5675</v>
      </c>
      <c r="M60" s="23">
        <f>K60-J60</f>
        <v>-12.247249999999994</v>
      </c>
      <c r="N60" s="66">
        <f>IFERROR(K60/J60-1,0)</f>
        <v>0.13411318957186369</v>
      </c>
      <c r="P60" s="208" t="s">
        <v>1327</v>
      </c>
    </row>
    <row r="61" spans="2:46">
      <c r="B61" s="144" t="s">
        <v>37</v>
      </c>
      <c r="C61" s="53">
        <f>+'P&amp;L Forecast'!C95</f>
        <v>122.81254999999999</v>
      </c>
      <c r="D61" s="53">
        <f>+'P&amp;L Forecast'!D95</f>
        <v>152.16972000000001</v>
      </c>
      <c r="F61" s="53">
        <f>+'P&amp;L Forecast'!F95</f>
        <v>73.949619999999996</v>
      </c>
      <c r="G61" s="53">
        <f>+'P&amp;L Forecast'!G95</f>
        <v>111.27999</v>
      </c>
      <c r="I61" s="53">
        <f>+'P&amp;L Forecast'!I95</f>
        <v>121.30735</v>
      </c>
      <c r="J61" s="53">
        <f>+'P&amp;L Forecast'!J95</f>
        <v>189.50009</v>
      </c>
      <c r="K61" s="53">
        <f>+'P&amp;L Forecast'!K95</f>
        <v>197.14943999999997</v>
      </c>
      <c r="M61" s="23">
        <f>K61-J61</f>
        <v>7.6493499999999699</v>
      </c>
      <c r="N61" s="66">
        <f>IFERROR(K61/J61-1,0)</f>
        <v>4.0365943889525191E-2</v>
      </c>
      <c r="P61" s="208" t="s">
        <v>1327</v>
      </c>
    </row>
    <row r="62" spans="2:46">
      <c r="B62" s="144" t="s">
        <v>278</v>
      </c>
      <c r="C62" s="53">
        <f>+'P&amp;L Forecast'!C98</f>
        <v>0</v>
      </c>
      <c r="D62" s="53">
        <f>+'P&amp;L Forecast'!D98</f>
        <v>0</v>
      </c>
      <c r="F62" s="53">
        <f>+'P&amp;L Forecast'!F98</f>
        <v>0</v>
      </c>
      <c r="G62" s="53">
        <f>+'P&amp;L Forecast'!G98</f>
        <v>0</v>
      </c>
      <c r="I62" s="53">
        <f>+'P&amp;L Forecast'!I98</f>
        <v>0</v>
      </c>
      <c r="J62" s="53">
        <f>+'P&amp;L Forecast'!J98</f>
        <v>28.2</v>
      </c>
      <c r="K62" s="53">
        <f>+'P&amp;L Forecast'!K98</f>
        <v>28.2</v>
      </c>
      <c r="M62" s="23">
        <f>K62-J62</f>
        <v>0</v>
      </c>
      <c r="N62" s="66">
        <f>IFERROR(K62/J62-1,0)</f>
        <v>0</v>
      </c>
      <c r="P62" s="280" t="s">
        <v>1577</v>
      </c>
    </row>
    <row r="63" spans="2:46">
      <c r="B63" s="144" t="s">
        <v>42</v>
      </c>
      <c r="C63" s="53">
        <f>+'P&amp;L Forecast'!C99</f>
        <v>24.819999999999997</v>
      </c>
      <c r="D63" s="53">
        <f>+'P&amp;L Forecast'!D99</f>
        <v>27.153739999999999</v>
      </c>
      <c r="F63" s="53">
        <f>+'P&amp;L Forecast'!F99</f>
        <v>17.089500000000001</v>
      </c>
      <c r="G63" s="53">
        <f>+'P&amp;L Forecast'!G99</f>
        <v>20.62969</v>
      </c>
      <c r="I63" s="53">
        <f>+'P&amp;L Forecast'!I99</f>
        <v>26.209499999999998</v>
      </c>
      <c r="J63" s="53">
        <f>+'P&amp;L Forecast'!J99</f>
        <v>30.693929999999998</v>
      </c>
      <c r="K63" s="53">
        <f>+'P&amp;L Forecast'!K99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7" t="s">
        <v>1324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104.80416000000002</v>
      </c>
      <c r="F64" s="59">
        <f>SUM(F60:F63)</f>
        <v>48.785069999999997</v>
      </c>
      <c r="G64" s="59">
        <f>SUM(G60:G63)</f>
        <v>72.854679999999988</v>
      </c>
      <c r="I64" s="59">
        <f>SUM(I60:I63)</f>
        <v>90.024299999999997</v>
      </c>
      <c r="J64" s="59">
        <f>SUM(J60:J63)</f>
        <v>157.07377</v>
      </c>
      <c r="K64" s="59">
        <f>SUM(K60:K63)</f>
        <v>152.47586999999999</v>
      </c>
      <c r="M64" s="59">
        <f>SUM(M60:M63)</f>
        <v>-4.5979000000000241</v>
      </c>
      <c r="N64" s="142">
        <f>K64/J64-1</f>
        <v>-2.9272233040564366E-2</v>
      </c>
    </row>
    <row r="65" spans="2:14" ht="3.95" customHeight="1"/>
    <row r="66" spans="2:14">
      <c r="B66" s="104" t="str">
        <f>+'P&amp;L Forecast'!B102</f>
        <v>Steady-State Adj. EBITDA</v>
      </c>
      <c r="C66" s="105">
        <f>+C64+C57</f>
        <v>54.344620000000077</v>
      </c>
      <c r="D66" s="106">
        <f>+D64+D57</f>
        <v>149.32225999999983</v>
      </c>
      <c r="F66" s="110">
        <f>+F64+F57</f>
        <v>-9.146460000000296</v>
      </c>
      <c r="G66" s="106">
        <f>+G64+G57</f>
        <v>45.372230000000286</v>
      </c>
      <c r="I66" s="110">
        <f>+I64+I57</f>
        <v>78.961009999999888</v>
      </c>
      <c r="J66" s="105">
        <f>+J64+J57</f>
        <v>232.04094999999995</v>
      </c>
      <c r="K66" s="106">
        <f>+K64+K57</f>
        <v>151.46202000000025</v>
      </c>
      <c r="L66" s="71"/>
      <c r="M66" s="110">
        <f>+M64+M57</f>
        <v>-80.57892999999946</v>
      </c>
      <c r="N66" s="112">
        <f t="shared" ref="N66" si="19">IFERROR(K66/J66-1,0)</f>
        <v>-0.34726167945787034</v>
      </c>
    </row>
    <row r="67" spans="2:14">
      <c r="B67" s="107" t="s">
        <v>305</v>
      </c>
      <c r="C67" s="108">
        <f>C66/C$16</f>
        <v>4.7882163150547725E-2</v>
      </c>
      <c r="D67" s="109">
        <f>D66/D$16</f>
        <v>7.9452804282647699E-2</v>
      </c>
      <c r="E67" s="97"/>
      <c r="F67" s="111">
        <f>F66/F$16</f>
        <v>-9.1659550698383364E-3</v>
      </c>
      <c r="G67" s="109">
        <f>G66/G$16</f>
        <v>2.7152396390901737E-2</v>
      </c>
      <c r="H67" s="97"/>
      <c r="I67" s="111">
        <f>I66/I$16</f>
        <v>5.1797729174878099E-2</v>
      </c>
      <c r="J67" s="108">
        <f>J66/J$16</f>
        <v>9.0906213907517963E-2</v>
      </c>
      <c r="K67" s="109">
        <f>K66/K$16</f>
        <v>5.0511905286525056E-2</v>
      </c>
      <c r="L67" s="103"/>
      <c r="M67" s="111">
        <f>M66/M$16</f>
        <v>-0.18066628089037992</v>
      </c>
      <c r="N67" s="113">
        <v>0</v>
      </c>
    </row>
    <row r="69" spans="2:14">
      <c r="K69" s="269"/>
    </row>
    <row r="70" spans="2:14">
      <c r="K70" s="140"/>
    </row>
    <row r="71" spans="2:14">
      <c r="K71" s="155"/>
    </row>
    <row r="72" spans="2:14">
      <c r="K72" s="155"/>
    </row>
  </sheetData>
  <conditionalFormatting sqref="A7:XFD52 A53 C53:XFD53 C54:N54 A55:XFD59 A60:O64 Q60:XFD64 P62 A65:XFD72">
    <cfRule type="expression" dxfId="7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492.6</v>
      </c>
      <c r="L20" s="52"/>
      <c r="M20" s="23">
        <f t="shared" ref="M20:M27" si="2">K20-J20</f>
        <v>55.926110000000051</v>
      </c>
      <c r="N20" s="66">
        <f t="shared" ref="N20:N27" si="3">IFERROR(K20/J20-1,0)</f>
        <v>0.12807294248804313</v>
      </c>
      <c r="P20" s="149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49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2117.4843799999999</v>
      </c>
      <c r="L28" s="71"/>
      <c r="M28" s="59">
        <f>SUM(M19:M27)</f>
        <v>366.08283999999992</v>
      </c>
      <c r="N28" s="142">
        <f>K28/J28-1</f>
        <v>0.20902279211196761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27.306790000000262</v>
      </c>
      <c r="L47" s="71"/>
      <c r="M47" s="110">
        <f>+M16-M28-M34-M45</f>
        <v>-75.981029999999436</v>
      </c>
      <c r="N47" s="112">
        <f t="shared" ref="N47" si="8">IFERROR(K47/J47-1,0)</f>
        <v>-0.73562429723078404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9.1066921605762324E-3</v>
      </c>
      <c r="L48" s="103"/>
      <c r="M48" s="111">
        <f>M47/M$16</f>
        <v>-0.17035731435401755</v>
      </c>
      <c r="N48" s="113">
        <v>0</v>
      </c>
    </row>
  </sheetData>
  <conditionalFormatting sqref="A7:XFD53">
    <cfRule type="expression" dxfId="7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97"/>
  <sheetViews>
    <sheetView showGridLines="0" zoomScale="115" zoomScaleNormal="115" workbookViewId="0">
      <pane ySplit="5" topLeftCell="A57" activePane="bottomLeft" state="frozen"/>
      <selection pane="bottomLeft" activeCell="B97" sqref="B97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SUMIFS($P7:$AT7,$P$5:$AT$5,"&gt;"&amp;C$196,$P$5:$AT$5,"&lt;"&amp;C$197)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SUMIFS($P7:$AT7,$P$5:$AT$5,"&gt;"&amp;F$196,$P$5:$AT$5,"&lt;"&amp;F$197)</f>
        <v>751.52859999999987</v>
      </c>
      <c r="G7" s="48">
        <f t="shared" si="2"/>
        <v>1261.47685</v>
      </c>
      <c r="H7" s="48"/>
      <c r="I7" s="48">
        <f t="shared" ref="I7:J14" si="3">SUMIFS($P7:$AT7,$P$5:$AT$5,"&gt;"&amp;I$196,$P$5:$AT$5,"&lt;"&amp;I$197)</f>
        <v>1152.3202500000002</v>
      </c>
      <c r="J7" s="48">
        <f t="shared" si="3"/>
        <v>1960.4406000000001</v>
      </c>
      <c r="K7" s="50">
        <f>+C107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+C109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+C108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+C110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+C112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+C111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+C113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+C114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SUMIFS($P17:$AT17,$P$5:$AT$5,"&gt;"&amp;C$196,$P$5:$AT$5,"&lt;"&amp;C$197)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SUMIFS($P17:$AT17,$P$5:$AT$5,"&gt;"&amp;F$196,$P$5:$AT$5,"&lt;"&amp;F$197)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SUMIFS($P17:$AT17,$P$5:$AT$5,"&gt;"&amp;I$196,$P$5:$AT$5,"&lt;"&amp;I$197)</f>
        <v>18.329350000000002</v>
      </c>
      <c r="J17" s="23">
        <f t="shared" si="9"/>
        <v>16.836220000000001</v>
      </c>
      <c r="K17" s="65">
        <f>+C119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+C117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+C118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+C120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+C121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SUMIFS($P27:$AT27,$P$5:$AT$5,"&gt;"&amp;C$196,$P$5:$AT$5,"&lt;"&amp;C$197)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SUMIFS($P27:$AT27,$P$5:$AT$5,"&gt;"&amp;F$196,$P$5:$AT$5,"&lt;"&amp;F$197)</f>
        <v>136.29648</v>
      </c>
      <c r="G27" s="23">
        <f t="shared" si="46"/>
        <v>357.27472</v>
      </c>
      <c r="H27" s="23"/>
      <c r="I27" s="23">
        <f t="shared" ref="I27:J35" si="47">SUMIFS($P27:$AT27,$P$5:$AT$5,"&gt;"&amp;I$196,$P$5:$AT$5,"&lt;"&amp;I$197)</f>
        <v>202.41598000000002</v>
      </c>
      <c r="J27" s="23">
        <f t="shared" si="47"/>
        <v>502.21877999999998</v>
      </c>
      <c r="K27" s="65">
        <f>+C125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+C126</f>
        <v>492.6</v>
      </c>
      <c r="L28" s="65"/>
      <c r="M28" s="23">
        <f t="shared" ref="M28:M35" si="49">K28-J28</f>
        <v>55.926110000000051</v>
      </c>
      <c r="N28" s="66">
        <f t="shared" si="48"/>
        <v>0.12807294248804313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+C128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+C132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+C127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+C129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+C130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+C131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+C133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2117.4843799999999</v>
      </c>
      <c r="L36" s="71"/>
      <c r="M36" s="59">
        <f>SUM(M27:M35)</f>
        <v>366.08283999999992</v>
      </c>
      <c r="N36" s="89">
        <f t="shared" si="48"/>
        <v>0.20902279211196761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SUMIFS($P38:$AT38,$P$5:$AT$5,"&gt;"&amp;C$196,$P$5:$AT$5,"&lt;"&amp;C$197)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SUMIFS($P38:$AT38,$P$5:$AT$5,"&gt;"&amp;F$196,$P$5:$AT$5,"&lt;"&amp;F$197)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SUMIFS($P38:$AT38,$P$5:$AT$5,"&gt;"&amp;I$196,$P$5:$AT$5,"&lt;"&amp;I$197)</f>
        <v>142.28344999999999</v>
      </c>
      <c r="J38" s="23">
        <f t="shared" si="54"/>
        <v>224.80769000000001</v>
      </c>
      <c r="K38" s="65">
        <f>+C137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+C138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+C139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+C140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SUMIFS($P44:$AT44,$P$5:$AT$5,"&gt;"&amp;C$196,$P$5:$AT$5,"&lt;"&amp;C$197)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SUMIFS($P44:$AT44,$P$5:$AT$5,"&gt;"&amp;F$196,$P$5:$AT$5,"&lt;"&amp;F$197)</f>
        <v>12.014000000000001</v>
      </c>
      <c r="G44" s="23">
        <f t="shared" si="63"/>
        <v>57.55</v>
      </c>
      <c r="H44" s="23"/>
      <c r="I44" s="23">
        <f t="shared" ref="I44:J61" si="64">SUMIFS($P44:$AT44,$P$5:$AT$5,"&gt;"&amp;I$196,$P$5:$AT$5,"&lt;"&amp;I$197)</f>
        <v>21.74858</v>
      </c>
      <c r="J44" s="23">
        <f t="shared" si="64"/>
        <v>72.576949999999997</v>
      </c>
      <c r="K44" s="65">
        <f t="shared" ref="K44:K49" si="65">+C144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+C150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+C151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+C152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8.4907199999999996</v>
      </c>
      <c r="L56" s="65"/>
      <c r="M56" s="23">
        <f t="shared" si="66"/>
        <v>5.7342700000000004</v>
      </c>
      <c r="N56" s="66">
        <f t="shared" ref="N56" si="78">IFERROR(K56/J56-1,0)</f>
        <v>2.0803098187886597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+C159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+C158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+C160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+C161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285.63529</v>
      </c>
      <c r="L62" s="71"/>
      <c r="M62" s="59">
        <f>SUM(M44:M61)</f>
        <v>12.392769999999997</v>
      </c>
      <c r="N62" s="90">
        <f t="shared" ref="N62:N64" si="83">IFERROR(K62/J62-1,0)</f>
        <v>4.5354471185524048E-2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27.306790000000262</v>
      </c>
      <c r="L64" s="71"/>
      <c r="M64" s="110">
        <f>M24-M36-M42-M62</f>
        <v>-75.981029999999876</v>
      </c>
      <c r="N64" s="112">
        <f t="shared" si="83"/>
        <v>-0.73562429723078404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9.1066921605762324E-3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27.306790000000262</v>
      </c>
      <c r="L70" s="6"/>
      <c r="M70" s="65">
        <f>+M64</f>
        <v>-75.981029999999876</v>
      </c>
      <c r="N70" s="66">
        <f t="shared" ref="N70:N74" si="87">IFERROR(K70/J70-1,0)</f>
        <v>-0.73562429723078404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40.398260000000263</v>
      </c>
      <c r="L74" s="71"/>
      <c r="M74" s="59">
        <f>SUM(M70:M73)</f>
        <v>-75.981029999999876</v>
      </c>
      <c r="N74" s="90">
        <f t="shared" si="87"/>
        <v>-0.65287414968762669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6" t="s">
        <v>305</v>
      </c>
      <c r="C75" s="127">
        <f>C74/C$24</f>
        <v>0.14072801397504611</v>
      </c>
      <c r="D75" s="127">
        <f>D74/D$24</f>
        <v>7.9313141434870629E-2</v>
      </c>
      <c r="F75" s="127">
        <f>F74/F$24</f>
        <v>0.11104319777735239</v>
      </c>
      <c r="G75" s="127">
        <f>G74/G$24</f>
        <v>4.6753763507010167E-2</v>
      </c>
      <c r="I75" s="127">
        <f>I74/I$24</f>
        <v>9.6768990691582957E-2</v>
      </c>
      <c r="J75" s="127">
        <f>J74/J$24</f>
        <v>4.5593679180959502E-2</v>
      </c>
      <c r="K75" s="127">
        <f>K74/K$24</f>
        <v>1.3472638770171056E-2</v>
      </c>
      <c r="L75" s="103"/>
      <c r="M75" s="127">
        <v>0</v>
      </c>
      <c r="N75" s="128">
        <v>0</v>
      </c>
      <c r="P75" s="127">
        <f t="shared" ref="P75:AT75" si="94">P74/P$24</f>
        <v>0.39907678731874074</v>
      </c>
      <c r="Q75" s="127">
        <f t="shared" si="94"/>
        <v>0.29112505338087064</v>
      </c>
      <c r="R75" s="127">
        <f t="shared" si="94"/>
        <v>0.23055348588312713</v>
      </c>
      <c r="S75" s="127">
        <f t="shared" si="94"/>
        <v>0.11456894927975236</v>
      </c>
      <c r="T75" s="127">
        <f t="shared" si="94"/>
        <v>1.0771856670157455E-2</v>
      </c>
      <c r="U75" s="127">
        <f t="shared" si="94"/>
        <v>0.13901116377766753</v>
      </c>
      <c r="V75" s="127">
        <f t="shared" si="94"/>
        <v>0.24872554559258261</v>
      </c>
      <c r="W75" s="127">
        <f t="shared" si="94"/>
        <v>0.27722551846845006</v>
      </c>
      <c r="X75" s="127">
        <f t="shared" si="94"/>
        <v>0.13527902798285099</v>
      </c>
      <c r="Y75" s="127">
        <f t="shared" si="94"/>
        <v>0.11999981828992633</v>
      </c>
      <c r="Z75" s="127">
        <f t="shared" si="94"/>
        <v>-0.10520518174652793</v>
      </c>
      <c r="AA75" s="127">
        <f t="shared" si="94"/>
        <v>-5.0605238706767766E-2</v>
      </c>
      <c r="AB75" s="127">
        <f t="shared" si="94"/>
        <v>0.16559222371144891</v>
      </c>
      <c r="AC75" s="127">
        <f t="shared" si="94"/>
        <v>6.0338600310165809E-2</v>
      </c>
      <c r="AD75" s="127">
        <f t="shared" si="94"/>
        <v>0.15273468961636139</v>
      </c>
      <c r="AE75" s="127">
        <f t="shared" si="94"/>
        <v>3.4404702020069261E-3</v>
      </c>
      <c r="AF75" s="127">
        <f t="shared" si="94"/>
        <v>0.10363218633312275</v>
      </c>
      <c r="AG75" s="127">
        <f t="shared" si="94"/>
        <v>0.17816113769298694</v>
      </c>
      <c r="AH75" s="127">
        <f t="shared" si="94"/>
        <v>0.10311938194672461</v>
      </c>
      <c r="AI75" s="127">
        <f t="shared" si="94"/>
        <v>0.11451660602281841</v>
      </c>
      <c r="AJ75" s="127">
        <f t="shared" si="94"/>
        <v>2.978459469408426E-2</v>
      </c>
      <c r="AK75" s="127">
        <f t="shared" si="94"/>
        <v>1.4553494159700791E-2</v>
      </c>
      <c r="AL75" s="127">
        <f t="shared" si="94"/>
        <v>7.4466546366905945E-2</v>
      </c>
      <c r="AM75" s="127">
        <f t="shared" si="94"/>
        <v>-5.4830976375106382E-3</v>
      </c>
      <c r="AN75" s="127">
        <f t="shared" si="94"/>
        <v>0.15050224802767362</v>
      </c>
      <c r="AO75" s="127">
        <f t="shared" si="94"/>
        <v>0.29138294669808606</v>
      </c>
      <c r="AP75" s="127">
        <f t="shared" si="94"/>
        <v>-3.7802616769624181E-2</v>
      </c>
      <c r="AQ75" s="127">
        <f t="shared" si="94"/>
        <v>-3.8442536511919E-2</v>
      </c>
      <c r="AR75" s="127">
        <f t="shared" si="94"/>
        <v>-2.316420243230245E-4</v>
      </c>
      <c r="AS75" s="127">
        <f t="shared" si="94"/>
        <v>4.019029548770469E-2</v>
      </c>
      <c r="AT75" s="127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2" t="s">
        <v>316</v>
      </c>
      <c r="C78" s="23">
        <f>SUMIFS($P78:$AT78,$P$5:$AT$5,"&gt;"&amp;C$196,$P$5:$AT$5,"&lt;"&amp;C$197)</f>
        <v>0</v>
      </c>
      <c r="D78" s="23">
        <f>SUMIFS($P78:$AT78,$P$5:$AT$5,"&gt;"&amp;D$196,$P$5:$AT$5,"&lt;"&amp;D$197)</f>
        <v>2.7040000000000002</v>
      </c>
      <c r="E78" s="23"/>
      <c r="F78" s="23">
        <f>SUMIFS($P78:$AT78,$P$5:$AT$5,"&gt;"&amp;F$196,$P$5:$AT$5,"&lt;"&amp;F$197)</f>
        <v>0</v>
      </c>
      <c r="G78" s="23">
        <f>SUMIFS($P78:$AT78,$P$5:$AT$5,"&gt;"&amp;G$196,$P$5:$AT$5,"&lt;"&amp;G$197)</f>
        <v>0</v>
      </c>
      <c r="H78" s="23"/>
      <c r="I78" s="23">
        <f>SUMIFS($P78:$AT78,$P$5:$AT$5,"&gt;"&amp;I$196,$P$5:$AT$5,"&lt;"&amp;I$197)</f>
        <v>0</v>
      </c>
      <c r="J78" s="23">
        <f>SUMIFS($P78:$AT78,$P$5:$AT$5,"&gt;"&amp;J$196,$P$5:$AT$5,"&lt;"&amp;J$197)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3" t="s">
        <v>1332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46.310260000000262</v>
      </c>
      <c r="L80" s="71"/>
      <c r="M80" s="110">
        <f>+M74+M78+M79</f>
        <v>-75.981029999999876</v>
      </c>
      <c r="N80" s="112">
        <f t="shared" si="96"/>
        <v>-0.62131186938987826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1.5444264290905136E-2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2" t="s">
        <v>317</v>
      </c>
      <c r="C84" s="65">
        <f>+$C$164+C$31</f>
        <v>-228.245</v>
      </c>
      <c r="D84" s="65">
        <f>+$C$164+D$31</f>
        <v>-137.57796000000002</v>
      </c>
      <c r="E84" s="23"/>
      <c r="F84" s="65">
        <f>+$C$164+F$31</f>
        <v>-182.77888000000002</v>
      </c>
      <c r="G84" s="65">
        <f>+$C$164+G$31</f>
        <v>-165.10198000000003</v>
      </c>
      <c r="H84" s="23"/>
      <c r="I84" s="65">
        <f>+$C$164+I$31</f>
        <v>-182.77888000000002</v>
      </c>
      <c r="J84" s="65">
        <f>+$C$164+J$31</f>
        <v>-119.90106</v>
      </c>
      <c r="K84" s="65">
        <f>+$C$164+K$31</f>
        <v>-119.90106</v>
      </c>
      <c r="L84" s="65"/>
      <c r="M84" s="23">
        <f t="shared" ref="M84:M87" si="134">K84-J84</f>
        <v>0</v>
      </c>
      <c r="N84" s="66">
        <f t="shared" ref="N84:N85" si="135">IFERROR(K84/J84-1,0)</f>
        <v>0</v>
      </c>
      <c r="P84" s="65">
        <f t="shared" ref="P84:AT84" si="136">$C$164/12+P$31</f>
        <v>-19.020416666666666</v>
      </c>
      <c r="Q84" s="65">
        <f t="shared" si="136"/>
        <v>-19.020416666666666</v>
      </c>
      <c r="R84" s="65">
        <f t="shared" si="136"/>
        <v>-19.020416666666666</v>
      </c>
      <c r="S84" s="65">
        <f t="shared" si="136"/>
        <v>-19.020416666666666</v>
      </c>
      <c r="T84" s="65">
        <f t="shared" si="136"/>
        <v>-19.020416666666666</v>
      </c>
      <c r="U84" s="65">
        <f t="shared" si="136"/>
        <v>-19.020416666666666</v>
      </c>
      <c r="V84" s="65">
        <f t="shared" si="136"/>
        <v>-19.020416666666666</v>
      </c>
      <c r="W84" s="65">
        <f t="shared" si="136"/>
        <v>-19.020416666666666</v>
      </c>
      <c r="X84" s="65">
        <f t="shared" si="136"/>
        <v>-19.020416666666666</v>
      </c>
      <c r="Y84" s="65">
        <f t="shared" si="136"/>
        <v>-19.020416666666666</v>
      </c>
      <c r="Z84" s="65">
        <f t="shared" si="136"/>
        <v>-19.020416666666666</v>
      </c>
      <c r="AA84" s="65">
        <f t="shared" si="136"/>
        <v>-19.020416666666666</v>
      </c>
      <c r="AB84" s="65">
        <f t="shared" si="136"/>
        <v>-19.020416666666666</v>
      </c>
      <c r="AC84" s="65">
        <f t="shared" si="136"/>
        <v>-19.020416666666666</v>
      </c>
      <c r="AD84" s="65">
        <f t="shared" si="136"/>
        <v>-10.114026666666666</v>
      </c>
      <c r="AE84" s="65">
        <f t="shared" si="136"/>
        <v>-9.7871866666666669</v>
      </c>
      <c r="AF84" s="65">
        <f t="shared" si="136"/>
        <v>-9.9115766666666651</v>
      </c>
      <c r="AG84" s="65">
        <f t="shared" si="136"/>
        <v>-10.325626666666665</v>
      </c>
      <c r="AH84" s="65">
        <f t="shared" si="136"/>
        <v>-9.4975466666666648</v>
      </c>
      <c r="AI84" s="65">
        <f t="shared" si="136"/>
        <v>-10.325606666666665</v>
      </c>
      <c r="AJ84" s="65">
        <f t="shared" si="136"/>
        <v>-9.9115766666666651</v>
      </c>
      <c r="AK84" s="65">
        <f t="shared" si="136"/>
        <v>-9.4975466666666648</v>
      </c>
      <c r="AL84" s="65">
        <f t="shared" si="136"/>
        <v>-10.739656666666665</v>
      </c>
      <c r="AM84" s="65">
        <f t="shared" si="136"/>
        <v>-9.426776666666667</v>
      </c>
      <c r="AN84" s="65">
        <f t="shared" si="136"/>
        <v>-9.7442066666666669</v>
      </c>
      <c r="AO84" s="65">
        <f t="shared" si="136"/>
        <v>-10.697786666666667</v>
      </c>
      <c r="AP84" s="65">
        <f t="shared" si="136"/>
        <v>-9.9115866666666665</v>
      </c>
      <c r="AQ84" s="65">
        <f t="shared" si="136"/>
        <v>-9.9115866666666665</v>
      </c>
      <c r="AR84" s="65">
        <f t="shared" si="136"/>
        <v>-10.325606666666665</v>
      </c>
      <c r="AS84" s="65">
        <f t="shared" si="136"/>
        <v>-9.9115766666666651</v>
      </c>
      <c r="AT84" s="65">
        <f t="shared" si="136"/>
        <v>-9.4975466666666648</v>
      </c>
    </row>
    <row r="85" spans="2:46" ht="12" customHeight="1">
      <c r="B85" s="214" t="s">
        <v>1551</v>
      </c>
      <c r="C85" s="115">
        <v>0</v>
      </c>
      <c r="D85" s="115">
        <v>0</v>
      </c>
      <c r="F85" s="115">
        <v>0</v>
      </c>
      <c r="G85" s="115">
        <v>0</v>
      </c>
      <c r="I85" s="115">
        <v>0</v>
      </c>
      <c r="J85" s="83">
        <f>+$C$166</f>
        <v>-116.25</v>
      </c>
      <c r="K85" s="83">
        <f>+$C$166</f>
        <v>-116.25</v>
      </c>
      <c r="M85" s="23">
        <f t="shared" ref="M85" si="137">K85-J85</f>
        <v>0</v>
      </c>
      <c r="N85" s="66">
        <f t="shared" si="135"/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  <c r="AK85" s="115">
        <v>0</v>
      </c>
      <c r="AL85" s="115">
        <v>0</v>
      </c>
      <c r="AM85" s="115">
        <v>0</v>
      </c>
      <c r="AN85" s="115">
        <v>0</v>
      </c>
      <c r="AO85" s="115">
        <v>0</v>
      </c>
      <c r="AP85" s="115">
        <v>0</v>
      </c>
      <c r="AQ85" s="115">
        <v>0</v>
      </c>
      <c r="AR85" s="115">
        <v>0</v>
      </c>
      <c r="AS85" s="115">
        <v>0</v>
      </c>
      <c r="AT85" s="115">
        <v>0</v>
      </c>
    </row>
    <row r="86" spans="2:46" ht="12" customHeight="1">
      <c r="B86" s="214" t="s">
        <v>322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+C165</f>
        <v>72.576949999999997</v>
      </c>
      <c r="M86" s="23">
        <f t="shared" si="134"/>
        <v>0</v>
      </c>
      <c r="N86" s="66"/>
      <c r="P86" s="65">
        <f t="shared" ref="P86:AT86" si="138">+P44-$C$165/12</f>
        <v>-6.0480791666666667</v>
      </c>
      <c r="Q86" s="65">
        <f t="shared" si="138"/>
        <v>-4.8815791666666666</v>
      </c>
      <c r="R86" s="65">
        <f t="shared" si="138"/>
        <v>-4.8815791666666666</v>
      </c>
      <c r="S86" s="65">
        <f t="shared" si="138"/>
        <v>-4.8814091666666668</v>
      </c>
      <c r="T86" s="65">
        <f t="shared" si="138"/>
        <v>-4.8814091666666668</v>
      </c>
      <c r="U86" s="65">
        <f t="shared" si="138"/>
        <v>-3.3814191666666669</v>
      </c>
      <c r="V86" s="65">
        <f t="shared" si="138"/>
        <v>-4.8814091666666668</v>
      </c>
      <c r="W86" s="65">
        <f t="shared" si="138"/>
        <v>-4.8814091666666668</v>
      </c>
      <c r="X86" s="65">
        <f t="shared" si="138"/>
        <v>-2.9801691666666668</v>
      </c>
      <c r="Y86" s="65">
        <f t="shared" si="138"/>
        <v>-4.8814091666666668</v>
      </c>
      <c r="Z86" s="65">
        <f t="shared" si="138"/>
        <v>-3.8814091666666668</v>
      </c>
      <c r="AA86" s="65">
        <f t="shared" si="138"/>
        <v>-3.8814191666666669</v>
      </c>
      <c r="AB86" s="65">
        <f t="shared" si="138"/>
        <v>-3.8814091666666668</v>
      </c>
      <c r="AC86" s="65">
        <f t="shared" si="138"/>
        <v>-3.8814091666666668</v>
      </c>
      <c r="AD86" s="65">
        <f t="shared" si="138"/>
        <v>-3.8814191666666669</v>
      </c>
      <c r="AE86" s="65">
        <f t="shared" si="138"/>
        <v>-3.2874091666666665</v>
      </c>
      <c r="AF86" s="65">
        <f t="shared" si="138"/>
        <v>-4.4614091666666669</v>
      </c>
      <c r="AG86" s="65">
        <f t="shared" si="138"/>
        <v>-4.8814191666666664</v>
      </c>
      <c r="AH86" s="65">
        <f t="shared" si="138"/>
        <v>-6.0480791666666667</v>
      </c>
      <c r="AI86" s="65">
        <f t="shared" si="138"/>
        <v>-5.8480791666666665</v>
      </c>
      <c r="AJ86" s="65">
        <f t="shared" si="138"/>
        <v>-4.7211291666666666</v>
      </c>
      <c r="AK86" s="65">
        <f t="shared" si="138"/>
        <v>-6.0480791666666667</v>
      </c>
      <c r="AL86" s="65">
        <f t="shared" si="138"/>
        <v>-4.8079166666666673E-2</v>
      </c>
      <c r="AM86" s="65">
        <f t="shared" si="138"/>
        <v>1.4519208333333333</v>
      </c>
      <c r="AN86" s="65">
        <f t="shared" si="138"/>
        <v>-6.0480791666666667</v>
      </c>
      <c r="AO86" s="65">
        <f t="shared" si="138"/>
        <v>-6.0480791666666667</v>
      </c>
      <c r="AP86" s="65">
        <f t="shared" si="138"/>
        <v>0.55192083333333297</v>
      </c>
      <c r="AQ86" s="65">
        <f t="shared" si="138"/>
        <v>7.9519208333333333</v>
      </c>
      <c r="AR86" s="65">
        <f t="shared" si="138"/>
        <v>11.951920833333332</v>
      </c>
      <c r="AS86" s="65">
        <f t="shared" si="138"/>
        <v>-6.0480791666666667</v>
      </c>
      <c r="AT86" s="65">
        <f t="shared" si="138"/>
        <v>12.901920833333332</v>
      </c>
    </row>
    <row r="87" spans="2:46">
      <c r="B87" s="214" t="s">
        <v>1581</v>
      </c>
      <c r="C87" s="115">
        <v>0</v>
      </c>
      <c r="D87" s="115">
        <v>0</v>
      </c>
      <c r="F87" s="115">
        <v>0</v>
      </c>
      <c r="G87" s="115">
        <v>0</v>
      </c>
      <c r="I87" s="115">
        <v>0</v>
      </c>
      <c r="J87" s="83">
        <f>+$C$170</f>
        <v>96.800000000000011</v>
      </c>
      <c r="K87" s="83">
        <f>+$C$170</f>
        <v>96.800000000000011</v>
      </c>
      <c r="M87" s="23">
        <f t="shared" si="134"/>
        <v>0</v>
      </c>
      <c r="N87" s="66">
        <f t="shared" ref="N87" si="139">IFERROR(K87/J87-1,0)</f>
        <v>0</v>
      </c>
      <c r="P87" s="115">
        <v>0</v>
      </c>
      <c r="Q87" s="115">
        <v>0</v>
      </c>
      <c r="R87" s="115">
        <v>0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0</v>
      </c>
      <c r="AF87" s="115">
        <v>0</v>
      </c>
      <c r="AG87" s="115">
        <v>0</v>
      </c>
      <c r="AH87" s="115">
        <v>0</v>
      </c>
      <c r="AI87" s="115">
        <v>0</v>
      </c>
      <c r="AJ87" s="115">
        <v>0</v>
      </c>
      <c r="AK87" s="115">
        <v>0</v>
      </c>
      <c r="AL87" s="115">
        <v>0</v>
      </c>
      <c r="AM87" s="115">
        <v>0</v>
      </c>
      <c r="AN87" s="115">
        <v>0</v>
      </c>
      <c r="AO87" s="115">
        <v>0</v>
      </c>
      <c r="AP87" s="115">
        <v>0</v>
      </c>
      <c r="AQ87" s="115">
        <v>0</v>
      </c>
      <c r="AR87" s="115">
        <v>0</v>
      </c>
      <c r="AS87" s="115">
        <v>0</v>
      </c>
      <c r="AT87" s="115">
        <v>0</v>
      </c>
    </row>
    <row r="88" spans="2:46">
      <c r="B88" s="92" t="s">
        <v>326</v>
      </c>
      <c r="C88" s="59">
        <f>SUM(C84:C87)</f>
        <v>-210.01075</v>
      </c>
      <c r="D88" s="59">
        <f>SUM(D84:D87)</f>
        <v>-110.53701000000001</v>
      </c>
      <c r="F88" s="59">
        <f>SUM(F84:F87)</f>
        <v>-170.76488000000001</v>
      </c>
      <c r="G88" s="59">
        <f>SUM(G84:G87)</f>
        <v>-107.55198000000003</v>
      </c>
      <c r="I88" s="59">
        <f>SUM(I84:I87)</f>
        <v>-161.03030000000001</v>
      </c>
      <c r="J88" s="59">
        <f>SUM(J84:J87)</f>
        <v>-66.774110000000007</v>
      </c>
      <c r="K88" s="59">
        <f>SUM(K84:K87)</f>
        <v>-66.774110000000007</v>
      </c>
      <c r="L88" s="71"/>
      <c r="M88" s="59">
        <f>SUM(M84:M87)</f>
        <v>0</v>
      </c>
      <c r="N88" s="90">
        <f t="shared" ref="N88:N90" si="140">IFERROR(K88/J88-1,0)</f>
        <v>0</v>
      </c>
      <c r="P88" s="59">
        <f t="shared" ref="P88:AT88" si="141">SUM(P84:P87)</f>
        <v>-25.068495833333333</v>
      </c>
      <c r="Q88" s="59">
        <f t="shared" si="141"/>
        <v>-23.901995833333331</v>
      </c>
      <c r="R88" s="59">
        <f t="shared" si="141"/>
        <v>-23.901995833333331</v>
      </c>
      <c r="S88" s="59">
        <f t="shared" si="141"/>
        <v>-23.901825833333334</v>
      </c>
      <c r="T88" s="59">
        <f t="shared" si="141"/>
        <v>-23.901825833333334</v>
      </c>
      <c r="U88" s="59">
        <f t="shared" si="141"/>
        <v>-22.401835833333333</v>
      </c>
      <c r="V88" s="59">
        <f t="shared" si="141"/>
        <v>-23.901825833333334</v>
      </c>
      <c r="W88" s="59">
        <f t="shared" si="141"/>
        <v>-23.901825833333334</v>
      </c>
      <c r="X88" s="59">
        <f t="shared" si="141"/>
        <v>-22.000585833333332</v>
      </c>
      <c r="Y88" s="59">
        <f t="shared" si="141"/>
        <v>-23.901825833333334</v>
      </c>
      <c r="Z88" s="59">
        <f t="shared" si="141"/>
        <v>-22.901825833333334</v>
      </c>
      <c r="AA88" s="59">
        <f t="shared" si="141"/>
        <v>-22.901835833333333</v>
      </c>
      <c r="AB88" s="59">
        <f t="shared" si="141"/>
        <v>-22.901825833333334</v>
      </c>
      <c r="AC88" s="59">
        <f t="shared" si="141"/>
        <v>-22.901825833333334</v>
      </c>
      <c r="AD88" s="59">
        <f t="shared" si="141"/>
        <v>-13.995445833333333</v>
      </c>
      <c r="AE88" s="59">
        <f t="shared" si="141"/>
        <v>-13.074595833333333</v>
      </c>
      <c r="AF88" s="59">
        <f t="shared" si="141"/>
        <v>-14.372985833333331</v>
      </c>
      <c r="AG88" s="59">
        <f t="shared" si="141"/>
        <v>-15.207045833333332</v>
      </c>
      <c r="AH88" s="59">
        <f t="shared" si="141"/>
        <v>-15.545625833333332</v>
      </c>
      <c r="AI88" s="59">
        <f t="shared" si="141"/>
        <v>-16.17368583333333</v>
      </c>
      <c r="AJ88" s="59">
        <f t="shared" si="141"/>
        <v>-14.632705833333333</v>
      </c>
      <c r="AK88" s="59">
        <f t="shared" si="141"/>
        <v>-15.545625833333332</v>
      </c>
      <c r="AL88" s="59">
        <f t="shared" si="141"/>
        <v>-10.787735833333333</v>
      </c>
      <c r="AM88" s="59">
        <f t="shared" si="141"/>
        <v>-7.9748558333333337</v>
      </c>
      <c r="AN88" s="59">
        <f t="shared" si="141"/>
        <v>-15.792285833333334</v>
      </c>
      <c r="AO88" s="59">
        <f t="shared" si="141"/>
        <v>-16.745865833333333</v>
      </c>
      <c r="AP88" s="59">
        <f t="shared" si="141"/>
        <v>-9.3596658333333345</v>
      </c>
      <c r="AQ88" s="59">
        <f t="shared" si="141"/>
        <v>-1.9596658333333332</v>
      </c>
      <c r="AR88" s="59">
        <f t="shared" si="141"/>
        <v>1.6263141666666669</v>
      </c>
      <c r="AS88" s="59">
        <f t="shared" si="141"/>
        <v>-15.959655833333333</v>
      </c>
      <c r="AT88" s="59">
        <f t="shared" si="141"/>
        <v>3.4043741666666669</v>
      </c>
    </row>
    <row r="89" spans="2:46" ht="3.95" customHeight="1">
      <c r="B89" s="122"/>
      <c r="C89" s="115"/>
      <c r="D89" s="115"/>
      <c r="F89" s="115"/>
      <c r="G89" s="115"/>
      <c r="I89" s="115"/>
      <c r="J89" s="115"/>
      <c r="K89" s="115"/>
      <c r="M89" s="23"/>
      <c r="N89" s="66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</row>
    <row r="90" spans="2:46">
      <c r="B90" s="104" t="s">
        <v>466</v>
      </c>
      <c r="C90" s="105">
        <f>+C88+C80</f>
        <v>-49.229429999999894</v>
      </c>
      <c r="D90" s="106">
        <f>+D88+D80</f>
        <v>44.518099999999833</v>
      </c>
      <c r="F90" s="110">
        <f>+F88+F80</f>
        <v>-57.931530000000279</v>
      </c>
      <c r="G90" s="106">
        <f>+G88+G80</f>
        <v>-27.482449999999702</v>
      </c>
      <c r="I90" s="110">
        <f>+I88+I80</f>
        <v>-11.06329000000008</v>
      </c>
      <c r="J90" s="105">
        <f>+J88+J80</f>
        <v>55.517179999999939</v>
      </c>
      <c r="K90" s="106">
        <f>+K88+K80</f>
        <v>-20.463849999999745</v>
      </c>
      <c r="L90" s="71"/>
      <c r="M90" s="110">
        <f>+M88+M80</f>
        <v>-75.981029999999876</v>
      </c>
      <c r="N90" s="112">
        <f t="shared" si="140"/>
        <v>-1.3686039168415933</v>
      </c>
      <c r="P90" s="110">
        <f t="shared" ref="P90:AT90" si="142">+P88+P80</f>
        <v>7.3070441666666675</v>
      </c>
      <c r="Q90" s="105">
        <f t="shared" si="142"/>
        <v>-0.16142583333331828</v>
      </c>
      <c r="R90" s="105">
        <f t="shared" si="142"/>
        <v>-5.795955833333327</v>
      </c>
      <c r="S90" s="105">
        <f t="shared" si="142"/>
        <v>-14.239295833333351</v>
      </c>
      <c r="T90" s="105">
        <f t="shared" si="142"/>
        <v>-22.845245833333312</v>
      </c>
      <c r="U90" s="105">
        <f t="shared" si="142"/>
        <v>-9.8175358333333342</v>
      </c>
      <c r="V90" s="105">
        <f t="shared" si="142"/>
        <v>2.2202741666666803</v>
      </c>
      <c r="W90" s="105">
        <f t="shared" si="142"/>
        <v>5.0469941666666642</v>
      </c>
      <c r="X90" s="105">
        <f t="shared" si="142"/>
        <v>-8.6078158333333281</v>
      </c>
      <c r="Y90" s="105">
        <f t="shared" si="142"/>
        <v>-11.929775833333352</v>
      </c>
      <c r="Z90" s="105">
        <f t="shared" si="142"/>
        <v>-34.309155833333328</v>
      </c>
      <c r="AA90" s="105">
        <f t="shared" si="142"/>
        <v>-28.674485833333311</v>
      </c>
      <c r="AB90" s="105">
        <f t="shared" si="142"/>
        <v>0.14461416666663496</v>
      </c>
      <c r="AC90" s="105">
        <f t="shared" si="142"/>
        <v>-15.095905833333337</v>
      </c>
      <c r="AD90" s="105">
        <f t="shared" si="142"/>
        <v>7.3990541666666712</v>
      </c>
      <c r="AE90" s="105">
        <f t="shared" si="142"/>
        <v>-12.353775833333319</v>
      </c>
      <c r="AF90" s="105">
        <f t="shared" si="142"/>
        <v>1.6473541666666769</v>
      </c>
      <c r="AG90" s="105">
        <f t="shared" si="142"/>
        <v>12.362514166666646</v>
      </c>
      <c r="AH90" s="105">
        <f t="shared" si="142"/>
        <v>0.73014416666665483</v>
      </c>
      <c r="AI90" s="105">
        <f t="shared" si="142"/>
        <v>2.3874641666666427</v>
      </c>
      <c r="AJ90" s="105">
        <f t="shared" si="142"/>
        <v>-9.4950558333333213</v>
      </c>
      <c r="AK90" s="105">
        <f t="shared" si="142"/>
        <v>-12.683995833333325</v>
      </c>
      <c r="AL90" s="105">
        <f t="shared" si="142"/>
        <v>2.9951341666667055</v>
      </c>
      <c r="AM90" s="105">
        <f t="shared" si="142"/>
        <v>-6.0963958333333448</v>
      </c>
      <c r="AN90" s="105">
        <f t="shared" si="142"/>
        <v>16.395184166666613</v>
      </c>
      <c r="AO90" s="105">
        <f t="shared" si="142"/>
        <v>53.993614166666639</v>
      </c>
      <c r="AP90" s="105">
        <f t="shared" si="142"/>
        <v>-17.827795833333354</v>
      </c>
      <c r="AQ90" s="105">
        <f t="shared" si="142"/>
        <v>-10.915155833333355</v>
      </c>
      <c r="AR90" s="105">
        <f t="shared" si="142"/>
        <v>1.8522841666666663</v>
      </c>
      <c r="AS90" s="105">
        <f t="shared" si="142"/>
        <v>-5.7195858333332641</v>
      </c>
      <c r="AT90" s="106">
        <f t="shared" si="142"/>
        <v>-12.495465833333331</v>
      </c>
    </row>
    <row r="91" spans="2:46" s="97" customFormat="1">
      <c r="B91" s="107" t="s">
        <v>305</v>
      </c>
      <c r="C91" s="108">
        <f>C90/C$24</f>
        <v>-4.3375252215738382E-2</v>
      </c>
      <c r="D91" s="109">
        <f>D90/D$24</f>
        <v>2.3687612860502708E-2</v>
      </c>
      <c r="F91" s="111">
        <f>F90/F$24</f>
        <v>-5.8055007194802909E-2</v>
      </c>
      <c r="G91" s="109">
        <f>G90/G$24</f>
        <v>-1.6446499900779059E-2</v>
      </c>
      <c r="I91" s="111">
        <f>I90/I$24</f>
        <v>-7.2574210892583828E-3</v>
      </c>
      <c r="J91" s="108">
        <f>J90/J$24</f>
        <v>2.1749853379854609E-2</v>
      </c>
      <c r="K91" s="109">
        <f>K90/K$24</f>
        <v>-6.8246023194305826E-3</v>
      </c>
      <c r="L91" s="103"/>
      <c r="M91" s="111">
        <v>0</v>
      </c>
      <c r="N91" s="113">
        <v>0</v>
      </c>
      <c r="P91" s="111">
        <f t="shared" ref="P91:AT91" si="143">P90/P$24</f>
        <v>9.030730705740686E-2</v>
      </c>
      <c r="Q91" s="108">
        <f t="shared" si="143"/>
        <v>-1.9866401167341892E-3</v>
      </c>
      <c r="R91" s="108">
        <f t="shared" si="143"/>
        <v>-7.4200391658835962E-2</v>
      </c>
      <c r="S91" s="108">
        <f t="shared" si="143"/>
        <v>-0.17083061898369173</v>
      </c>
      <c r="T91" s="108">
        <f t="shared" si="143"/>
        <v>-0.25328404630722384</v>
      </c>
      <c r="U91" s="108">
        <f t="shared" si="143"/>
        <v>-0.10918588093898218</v>
      </c>
      <c r="V91" s="108">
        <f t="shared" si="143"/>
        <v>2.1209693225024542E-2</v>
      </c>
      <c r="W91" s="108">
        <f t="shared" si="143"/>
        <v>4.8474372919503003E-2</v>
      </c>
      <c r="X91" s="108">
        <f t="shared" si="143"/>
        <v>-8.7502035201143899E-2</v>
      </c>
      <c r="Y91" s="108">
        <f t="shared" si="143"/>
        <v>-0.12043113575189462</v>
      </c>
      <c r="Z91" s="108">
        <f t="shared" si="143"/>
        <v>-0.31407912712354963</v>
      </c>
      <c r="AA91" s="108">
        <f t="shared" si="143"/>
        <v>-0.24772378008069249</v>
      </c>
      <c r="AB91" s="108">
        <f t="shared" si="143"/>
        <v>1.0429215867343777E-3</v>
      </c>
      <c r="AC91" s="108">
        <f t="shared" si="143"/>
        <v>-0.11811892585388198</v>
      </c>
      <c r="AD91" s="108">
        <f t="shared" si="143"/>
        <v>5.4939896361694711E-2</v>
      </c>
      <c r="AE91" s="108">
        <f t="shared" si="143"/>
        <v>-9.0852887086604647E-2</v>
      </c>
      <c r="AF91" s="108">
        <f t="shared" si="143"/>
        <v>1.0834212642870877E-2</v>
      </c>
      <c r="AG91" s="108">
        <f t="shared" si="143"/>
        <v>8.0629463910499716E-2</v>
      </c>
      <c r="AH91" s="108">
        <f t="shared" si="143"/>
        <v>4.699063595038298E-3</v>
      </c>
      <c r="AI91" s="108">
        <f t="shared" si="143"/>
        <v>1.4933474620197061E-2</v>
      </c>
      <c r="AJ91" s="108">
        <f t="shared" si="143"/>
        <v>-5.7896960804465589E-2</v>
      </c>
      <c r="AK91" s="108">
        <f t="shared" si="143"/>
        <v>-7.0763756946015804E-2</v>
      </c>
      <c r="AL91" s="108">
        <f t="shared" si="143"/>
        <v>1.6484807119151169E-2</v>
      </c>
      <c r="AM91" s="108">
        <f t="shared" si="143"/>
        <v>-3.0992947494835076E-2</v>
      </c>
      <c r="AN91" s="108">
        <f t="shared" si="143"/>
        <v>7.7267982650441672E-2</v>
      </c>
      <c r="AO91" s="108">
        <f t="shared" si="143"/>
        <v>0.22320968245439077</v>
      </c>
      <c r="AP91" s="108">
        <f t="shared" si="143"/>
        <v>-7.7011464089163581E-2</v>
      </c>
      <c r="AQ91" s="108">
        <f t="shared" si="143"/>
        <v>-4.5419357130462024E-2</v>
      </c>
      <c r="AR91" s="108">
        <f t="shared" si="143"/>
        <v>7.5235289143985298E-3</v>
      </c>
      <c r="AS91" s="108">
        <f t="shared" si="143"/>
        <v>-2.3109503070648137E-2</v>
      </c>
      <c r="AT91" s="109">
        <f t="shared" si="143"/>
        <v>-4.969841340233444E-2</v>
      </c>
    </row>
    <row r="92" spans="2:46" ht="3.95" customHeight="1"/>
    <row r="93" spans="2:46">
      <c r="B93" s="42" t="s">
        <v>309</v>
      </c>
      <c r="C93" s="43"/>
      <c r="D93" s="43"/>
      <c r="E93" s="6"/>
      <c r="F93" s="43"/>
      <c r="G93" s="43"/>
      <c r="H93" s="6"/>
      <c r="I93" s="43"/>
      <c r="J93" s="43"/>
      <c r="K93" s="43"/>
      <c r="L93" s="6"/>
      <c r="M93" s="43"/>
      <c r="N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2:46">
      <c r="B94" s="282" t="s">
        <v>311</v>
      </c>
      <c r="C94" s="65">
        <f>-C10</f>
        <v>-44.058500000000002</v>
      </c>
      <c r="D94" s="65">
        <f>-D10</f>
        <v>-74.519299999999987</v>
      </c>
      <c r="E94" s="23"/>
      <c r="F94" s="65">
        <f>-F10</f>
        <v>-42.254049999999999</v>
      </c>
      <c r="G94" s="65">
        <f>-G10</f>
        <v>-59.055000000000007</v>
      </c>
      <c r="H94" s="23"/>
      <c r="I94" s="65">
        <f>-I10</f>
        <v>-57.492550000000001</v>
      </c>
      <c r="J94" s="65">
        <f>-J10</f>
        <v>-91.320250000000001</v>
      </c>
      <c r="K94" s="84">
        <f>-K10</f>
        <v>-103.5675</v>
      </c>
      <c r="L94" s="65"/>
      <c r="M94" s="23">
        <f t="shared" ref="M94:M99" si="144">K94-J94</f>
        <v>-12.247249999999994</v>
      </c>
      <c r="N94" s="66">
        <f t="shared" ref="N94" si="145">IFERROR(K94/J94-1,0)</f>
        <v>0.13411318957186369</v>
      </c>
      <c r="P94" s="83">
        <f t="shared" ref="P94:AT94" si="146">-P10</f>
        <v>-5.4649999999999999</v>
      </c>
      <c r="Q94" s="83">
        <f t="shared" si="146"/>
        <v>-3.9</v>
      </c>
      <c r="R94" s="83">
        <f t="shared" si="146"/>
        <v>-2.7549999999999999</v>
      </c>
      <c r="S94" s="83">
        <f t="shared" si="146"/>
        <v>-3.5019999999999998</v>
      </c>
      <c r="T94" s="83">
        <f t="shared" si="146"/>
        <v>-4.6589999999999998</v>
      </c>
      <c r="U94" s="83">
        <f t="shared" si="146"/>
        <v>-3.9369999999999998</v>
      </c>
      <c r="V94" s="83">
        <f t="shared" si="146"/>
        <v>-4.6020000000000003</v>
      </c>
      <c r="W94" s="83">
        <f t="shared" si="146"/>
        <v>-4.7380000000000004</v>
      </c>
      <c r="X94" s="83">
        <f t="shared" si="146"/>
        <v>-2.1190000000000002</v>
      </c>
      <c r="Y94" s="83">
        <f t="shared" si="146"/>
        <v>-2.0640000000000001</v>
      </c>
      <c r="Z94" s="83">
        <f t="shared" si="146"/>
        <v>-3.0125000000000002</v>
      </c>
      <c r="AA94" s="83">
        <f t="shared" si="146"/>
        <v>-3.3050000000000002</v>
      </c>
      <c r="AB94" s="83">
        <f t="shared" si="146"/>
        <v>-3.0790000000000002</v>
      </c>
      <c r="AC94" s="83">
        <f t="shared" si="146"/>
        <v>-0.7</v>
      </c>
      <c r="AD94" s="83">
        <f t="shared" si="146"/>
        <v>-10.438549999999999</v>
      </c>
      <c r="AE94" s="83">
        <f t="shared" si="146"/>
        <v>-4.3</v>
      </c>
      <c r="AF94" s="83">
        <f t="shared" si="146"/>
        <v>-11.14</v>
      </c>
      <c r="AG94" s="83">
        <f t="shared" si="146"/>
        <v>-6.1624999999999996</v>
      </c>
      <c r="AH94" s="83">
        <f t="shared" si="146"/>
        <v>-6.4340000000000002</v>
      </c>
      <c r="AI94" s="83">
        <f t="shared" si="146"/>
        <v>-3.9649999999999999</v>
      </c>
      <c r="AJ94" s="83">
        <f t="shared" si="146"/>
        <v>-3.92</v>
      </c>
      <c r="AK94" s="83">
        <f t="shared" si="146"/>
        <v>-9.1364999999999998</v>
      </c>
      <c r="AL94" s="83">
        <f t="shared" si="146"/>
        <v>-5.2537500000000001</v>
      </c>
      <c r="AM94" s="83">
        <f t="shared" si="146"/>
        <v>-9.99</v>
      </c>
      <c r="AN94" s="83">
        <f t="shared" si="146"/>
        <v>-10.2105</v>
      </c>
      <c r="AO94" s="83">
        <f t="shared" si="146"/>
        <v>-6.6749999999999998</v>
      </c>
      <c r="AP94" s="83">
        <f t="shared" si="146"/>
        <v>-9.0990000000000002</v>
      </c>
      <c r="AQ94" s="83">
        <f t="shared" si="146"/>
        <v>-8.9544999999999995</v>
      </c>
      <c r="AR94" s="83">
        <f t="shared" si="146"/>
        <v>-12.606</v>
      </c>
      <c r="AS94" s="83">
        <f t="shared" si="146"/>
        <v>-5.4115000000000002</v>
      </c>
      <c r="AT94" s="83">
        <f t="shared" si="146"/>
        <v>-6.0984999999999996</v>
      </c>
    </row>
    <row r="95" spans="2:46">
      <c r="B95" s="282" t="s">
        <v>312</v>
      </c>
      <c r="C95" s="83">
        <f>+C30</f>
        <v>122.81254999999999</v>
      </c>
      <c r="D95" s="83">
        <f>+D30</f>
        <v>152.16972000000001</v>
      </c>
      <c r="F95" s="83">
        <f>+F30</f>
        <v>73.949619999999996</v>
      </c>
      <c r="G95" s="83">
        <f>+G30</f>
        <v>111.27999</v>
      </c>
      <c r="I95" s="83">
        <f>+I30</f>
        <v>121.30735</v>
      </c>
      <c r="J95" s="83">
        <f>+J30</f>
        <v>189.50009</v>
      </c>
      <c r="K95" s="115">
        <f>+K30</f>
        <v>197.14943999999997</v>
      </c>
      <c r="M95" s="23">
        <f t="shared" si="144"/>
        <v>7.6493499999999699</v>
      </c>
      <c r="N95" s="66">
        <f t="shared" ref="N95:N97" si="147">IFERROR(K95/J95-1,0)</f>
        <v>4.0365943889525191E-2</v>
      </c>
      <c r="P95" s="83">
        <f t="shared" ref="P95:AT95" si="148">+P30</f>
        <v>9.1372800000000005</v>
      </c>
      <c r="Q95" s="83">
        <f t="shared" si="148"/>
        <v>8.9629599999999989</v>
      </c>
      <c r="R95" s="83">
        <f t="shared" si="148"/>
        <v>10.19584</v>
      </c>
      <c r="S95" s="83">
        <f t="shared" si="148"/>
        <v>15.04429</v>
      </c>
      <c r="T95" s="83">
        <f t="shared" si="148"/>
        <v>16.637439999999998</v>
      </c>
      <c r="U95" s="83">
        <f t="shared" si="148"/>
        <v>7.4949899999999996</v>
      </c>
      <c r="V95" s="83">
        <f t="shared" si="148"/>
        <v>7.9820200000000003</v>
      </c>
      <c r="W95" s="83">
        <f t="shared" si="148"/>
        <v>5.9027399999999997</v>
      </c>
      <c r="X95" s="83">
        <f t="shared" si="148"/>
        <v>7.7676300000000005</v>
      </c>
      <c r="Y95" s="83">
        <f t="shared" si="148"/>
        <v>8.2141699999999993</v>
      </c>
      <c r="Z95" s="83">
        <f t="shared" si="148"/>
        <v>12.622719999999999</v>
      </c>
      <c r="AA95" s="83">
        <f t="shared" si="148"/>
        <v>12.85047</v>
      </c>
      <c r="AB95" s="83">
        <f t="shared" si="148"/>
        <v>10.345559999999999</v>
      </c>
      <c r="AC95" s="83">
        <f t="shared" si="148"/>
        <v>8.0879799999999999</v>
      </c>
      <c r="AD95" s="83">
        <f t="shared" si="148"/>
        <v>9.7528700000000015</v>
      </c>
      <c r="AE95" s="83">
        <f t="shared" si="148"/>
        <v>10.28</v>
      </c>
      <c r="AF95" s="83">
        <f t="shared" si="148"/>
        <v>11.13632</v>
      </c>
      <c r="AG95" s="83">
        <f t="shared" si="148"/>
        <v>10.874319999999999</v>
      </c>
      <c r="AH95" s="83">
        <f t="shared" si="148"/>
        <v>13.472569999999999</v>
      </c>
      <c r="AI95" s="83">
        <f t="shared" si="148"/>
        <v>12.70407</v>
      </c>
      <c r="AJ95" s="83">
        <f t="shared" si="148"/>
        <v>14.698840000000001</v>
      </c>
      <c r="AK95" s="83">
        <f t="shared" si="148"/>
        <v>15.543059999999999</v>
      </c>
      <c r="AL95" s="83">
        <f t="shared" si="148"/>
        <v>14.34361</v>
      </c>
      <c r="AM95" s="83">
        <f t="shared" si="148"/>
        <v>20.930520000000001</v>
      </c>
      <c r="AN95" s="83">
        <f t="shared" si="148"/>
        <v>16.553939999999997</v>
      </c>
      <c r="AO95" s="83">
        <f t="shared" si="148"/>
        <v>11.52661</v>
      </c>
      <c r="AP95" s="83">
        <f t="shared" si="148"/>
        <v>14.938829999999999</v>
      </c>
      <c r="AQ95" s="83">
        <f t="shared" si="148"/>
        <v>15.58352</v>
      </c>
      <c r="AR95" s="83">
        <f t="shared" si="148"/>
        <v>19.603400000000001</v>
      </c>
      <c r="AS95" s="83">
        <f t="shared" si="148"/>
        <v>16.644569999999998</v>
      </c>
      <c r="AT95" s="83">
        <f t="shared" si="148"/>
        <v>16.429119999999998</v>
      </c>
    </row>
    <row r="96" spans="2:46">
      <c r="B96" s="338" t="s">
        <v>1854</v>
      </c>
      <c r="C96" s="115">
        <v>0</v>
      </c>
      <c r="D96" s="115">
        <v>0</v>
      </c>
      <c r="F96" s="115">
        <v>0</v>
      </c>
      <c r="G96" s="115">
        <v>0</v>
      </c>
      <c r="I96" s="115">
        <v>0</v>
      </c>
      <c r="J96" s="83"/>
      <c r="K96" s="83">
        <f>K28-C180</f>
        <v>250.40499999999997</v>
      </c>
      <c r="M96" s="23">
        <f t="shared" ref="M96" si="149">K96-J96</f>
        <v>250.40499999999997</v>
      </c>
      <c r="N96" s="66">
        <f t="shared" ref="N96" si="150">IFERROR(K96/J96-1,0)</f>
        <v>0</v>
      </c>
      <c r="P96" s="115">
        <v>0</v>
      </c>
      <c r="Q96" s="115">
        <v>0</v>
      </c>
      <c r="R96" s="115">
        <v>0</v>
      </c>
      <c r="S96" s="115">
        <v>0</v>
      </c>
      <c r="T96" s="115">
        <v>0</v>
      </c>
      <c r="U96" s="115">
        <v>0</v>
      </c>
      <c r="V96" s="115">
        <v>0</v>
      </c>
      <c r="W96" s="115">
        <v>0</v>
      </c>
      <c r="X96" s="115">
        <v>0</v>
      </c>
      <c r="Y96" s="115">
        <v>0</v>
      </c>
      <c r="Z96" s="115">
        <v>0</v>
      </c>
      <c r="AA96" s="115">
        <v>0</v>
      </c>
      <c r="AB96" s="115">
        <v>0</v>
      </c>
      <c r="AC96" s="115">
        <v>0</v>
      </c>
      <c r="AD96" s="115">
        <v>0</v>
      </c>
      <c r="AE96" s="115">
        <v>0</v>
      </c>
      <c r="AF96" s="115">
        <v>0</v>
      </c>
      <c r="AG96" s="115">
        <v>0</v>
      </c>
      <c r="AH96" s="115">
        <v>0</v>
      </c>
      <c r="AI96" s="115">
        <v>0</v>
      </c>
      <c r="AJ96" s="115">
        <v>0</v>
      </c>
      <c r="AK96" s="115">
        <v>0</v>
      </c>
      <c r="AL96" s="115">
        <v>0</v>
      </c>
      <c r="AM96" s="115">
        <v>0</v>
      </c>
      <c r="AN96" s="115">
        <v>0</v>
      </c>
      <c r="AO96" s="115">
        <v>0</v>
      </c>
      <c r="AP96" s="115">
        <v>0</v>
      </c>
      <c r="AQ96" s="115">
        <v>0</v>
      </c>
      <c r="AR96" s="115">
        <v>0</v>
      </c>
      <c r="AS96" s="115">
        <v>0</v>
      </c>
      <c r="AT96" s="115">
        <v>0</v>
      </c>
    </row>
    <row r="97" spans="1:46">
      <c r="B97" s="214" t="s">
        <v>1580</v>
      </c>
      <c r="C97" s="115">
        <v>0</v>
      </c>
      <c r="D97" s="115">
        <v>0</v>
      </c>
      <c r="F97" s="115">
        <v>0</v>
      </c>
      <c r="G97" s="115">
        <v>0</v>
      </c>
      <c r="I97" s="115">
        <v>0</v>
      </c>
      <c r="J97" s="83">
        <f>+$C$186</f>
        <v>179.04965555555555</v>
      </c>
      <c r="K97" s="83">
        <f>+$C$186</f>
        <v>179.04965555555555</v>
      </c>
      <c r="M97" s="23">
        <f t="shared" si="144"/>
        <v>0</v>
      </c>
      <c r="N97" s="66">
        <f t="shared" si="147"/>
        <v>0</v>
      </c>
      <c r="P97" s="115">
        <v>0</v>
      </c>
      <c r="Q97" s="115">
        <v>0</v>
      </c>
      <c r="R97" s="115">
        <v>0</v>
      </c>
      <c r="S97" s="115">
        <v>0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0</v>
      </c>
      <c r="AE97" s="115">
        <v>0</v>
      </c>
      <c r="AF97" s="115">
        <v>0</v>
      </c>
      <c r="AG97" s="115">
        <v>0</v>
      </c>
      <c r="AH97" s="115">
        <v>0</v>
      </c>
      <c r="AI97" s="115">
        <v>0</v>
      </c>
      <c r="AJ97" s="115">
        <v>0</v>
      </c>
      <c r="AK97" s="115">
        <v>0</v>
      </c>
      <c r="AL97" s="115">
        <v>0</v>
      </c>
      <c r="AM97" s="115">
        <v>0</v>
      </c>
      <c r="AN97" s="115">
        <v>0</v>
      </c>
      <c r="AO97" s="115">
        <v>0</v>
      </c>
      <c r="AP97" s="115">
        <v>0</v>
      </c>
      <c r="AQ97" s="115">
        <v>0</v>
      </c>
      <c r="AR97" s="115">
        <v>0</v>
      </c>
      <c r="AS97" s="115">
        <v>0</v>
      </c>
      <c r="AT97" s="115">
        <v>0</v>
      </c>
    </row>
    <row r="98" spans="1:46">
      <c r="B98" s="282" t="s">
        <v>313</v>
      </c>
      <c r="C98" s="115">
        <v>0</v>
      </c>
      <c r="D98" s="115">
        <v>0</v>
      </c>
      <c r="F98" s="115">
        <v>0</v>
      </c>
      <c r="G98" s="115">
        <v>0</v>
      </c>
      <c r="I98" s="115">
        <v>0</v>
      </c>
      <c r="J98" s="83">
        <f>+$C$174</f>
        <v>28.2</v>
      </c>
      <c r="K98" s="83">
        <f>+$C$174</f>
        <v>28.2</v>
      </c>
      <c r="M98" s="23">
        <f t="shared" si="144"/>
        <v>0</v>
      </c>
      <c r="N98" s="66">
        <f t="shared" ref="N98" si="151">IFERROR(K98/J98-1,0)</f>
        <v>0</v>
      </c>
      <c r="P98" s="83">
        <f t="shared" ref="P98:AT98" si="152">+P32</f>
        <v>0</v>
      </c>
      <c r="Q98" s="83">
        <f t="shared" si="152"/>
        <v>0</v>
      </c>
      <c r="R98" s="83">
        <f t="shared" si="152"/>
        <v>0</v>
      </c>
      <c r="S98" s="83">
        <f t="shared" si="152"/>
        <v>0</v>
      </c>
      <c r="T98" s="83">
        <f t="shared" si="152"/>
        <v>0</v>
      </c>
      <c r="U98" s="83">
        <f t="shared" si="152"/>
        <v>0</v>
      </c>
      <c r="V98" s="83">
        <f t="shared" si="152"/>
        <v>0</v>
      </c>
      <c r="W98" s="83">
        <f t="shared" si="152"/>
        <v>0</v>
      </c>
      <c r="X98" s="83">
        <f t="shared" si="152"/>
        <v>0</v>
      </c>
      <c r="Y98" s="83">
        <f t="shared" si="152"/>
        <v>0</v>
      </c>
      <c r="Z98" s="83">
        <f t="shared" si="152"/>
        <v>0</v>
      </c>
      <c r="AA98" s="83">
        <f t="shared" si="152"/>
        <v>0</v>
      </c>
      <c r="AB98" s="83">
        <f t="shared" si="152"/>
        <v>0</v>
      </c>
      <c r="AC98" s="83">
        <f t="shared" si="152"/>
        <v>0</v>
      </c>
      <c r="AD98" s="83">
        <f t="shared" si="152"/>
        <v>0</v>
      </c>
      <c r="AE98" s="83">
        <f t="shared" si="152"/>
        <v>0</v>
      </c>
      <c r="AF98" s="83">
        <f t="shared" si="152"/>
        <v>0</v>
      </c>
      <c r="AG98" s="83">
        <f t="shared" si="152"/>
        <v>1.4667999999999999</v>
      </c>
      <c r="AH98" s="83">
        <f t="shared" si="152"/>
        <v>1.6326500000000002</v>
      </c>
      <c r="AI98" s="83">
        <f t="shared" si="152"/>
        <v>1.7180499999999999</v>
      </c>
      <c r="AJ98" s="83">
        <f t="shared" si="152"/>
        <v>1.9145999999999999</v>
      </c>
      <c r="AK98" s="83">
        <f t="shared" si="152"/>
        <v>2.3529</v>
      </c>
      <c r="AL98" s="83">
        <f t="shared" si="152"/>
        <v>2.2452399999999999</v>
      </c>
      <c r="AM98" s="83">
        <f t="shared" si="152"/>
        <v>7.8193900000000003</v>
      </c>
      <c r="AN98" s="83">
        <f t="shared" si="152"/>
        <v>5.6533999999999995</v>
      </c>
      <c r="AO98" s="83">
        <f t="shared" si="152"/>
        <v>5.9568900000000005</v>
      </c>
      <c r="AP98" s="83">
        <f t="shared" si="152"/>
        <v>7.7827999999999999</v>
      </c>
      <c r="AQ98" s="83">
        <f t="shared" si="152"/>
        <v>8.1370100000000001</v>
      </c>
      <c r="AR98" s="83">
        <f t="shared" si="152"/>
        <v>7.8082500000000001</v>
      </c>
      <c r="AS98" s="83">
        <f t="shared" si="152"/>
        <v>8.4072000000000013</v>
      </c>
      <c r="AT98" s="83">
        <f t="shared" si="152"/>
        <v>8.1957599999999999</v>
      </c>
    </row>
    <row r="99" spans="1:46">
      <c r="B99" s="282" t="s">
        <v>314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115">
        <f>+K45</f>
        <v>30.693929999999998</v>
      </c>
      <c r="M99" s="23">
        <f t="shared" si="144"/>
        <v>0</v>
      </c>
      <c r="N99" s="66">
        <f t="shared" ref="N99" si="153">IFERROR(K99/J99-1,0)</f>
        <v>0</v>
      </c>
      <c r="P99" s="83">
        <f t="shared" ref="P99:AT99" si="154">+P45</f>
        <v>2.21</v>
      </c>
      <c r="Q99" s="83">
        <f t="shared" si="154"/>
        <v>2.7349999999999999</v>
      </c>
      <c r="R99" s="83">
        <f t="shared" si="154"/>
        <v>2.7149999999999999</v>
      </c>
      <c r="S99" s="83">
        <f t="shared" si="154"/>
        <v>2.7349999999999999</v>
      </c>
      <c r="T99" s="83">
        <f t="shared" si="154"/>
        <v>0.78</v>
      </c>
      <c r="U99" s="83">
        <f t="shared" si="154"/>
        <v>3.2450000000000001</v>
      </c>
      <c r="V99" s="83">
        <f t="shared" si="154"/>
        <v>1.28</v>
      </c>
      <c r="W99" s="83">
        <f t="shared" si="154"/>
        <v>1.3</v>
      </c>
      <c r="X99" s="83">
        <f t="shared" si="154"/>
        <v>1.81</v>
      </c>
      <c r="Y99" s="83">
        <f t="shared" si="154"/>
        <v>1.82</v>
      </c>
      <c r="Z99" s="83">
        <f t="shared" si="154"/>
        <v>1.835</v>
      </c>
      <c r="AA99" s="83">
        <f t="shared" si="154"/>
        <v>2.355</v>
      </c>
      <c r="AB99" s="83">
        <f t="shared" si="154"/>
        <v>1.4702500000000001</v>
      </c>
      <c r="AC99" s="83">
        <f t="shared" si="154"/>
        <v>1.665</v>
      </c>
      <c r="AD99" s="83">
        <f t="shared" si="154"/>
        <v>2.6277499999999998</v>
      </c>
      <c r="AE99" s="83">
        <f t="shared" si="154"/>
        <v>1.24875</v>
      </c>
      <c r="AF99" s="83">
        <f t="shared" si="154"/>
        <v>2.1539999999999999</v>
      </c>
      <c r="AG99" s="83">
        <f t="shared" si="154"/>
        <v>4.1539999999999999</v>
      </c>
      <c r="AH99" s="83">
        <f t="shared" si="154"/>
        <v>3.7697500000000002</v>
      </c>
      <c r="AI99" s="83">
        <f t="shared" si="154"/>
        <v>1.696</v>
      </c>
      <c r="AJ99" s="83">
        <f t="shared" si="154"/>
        <v>2.2275</v>
      </c>
      <c r="AK99" s="83">
        <f t="shared" si="154"/>
        <v>1.6645000000000001</v>
      </c>
      <c r="AL99" s="83">
        <f t="shared" si="154"/>
        <v>1.71879</v>
      </c>
      <c r="AM99" s="83">
        <f t="shared" si="154"/>
        <v>2.75745</v>
      </c>
      <c r="AN99" s="83">
        <f t="shared" si="154"/>
        <v>1.8688</v>
      </c>
      <c r="AO99" s="83">
        <f t="shared" si="154"/>
        <v>4.4399100000000002</v>
      </c>
      <c r="AP99" s="83">
        <f t="shared" si="154"/>
        <v>2.3936100000000002</v>
      </c>
      <c r="AQ99" s="83">
        <f t="shared" si="154"/>
        <v>3.6578600000000003</v>
      </c>
      <c r="AR99" s="83">
        <f t="shared" si="154"/>
        <v>2.9337900000000001</v>
      </c>
      <c r="AS99" s="83">
        <f t="shared" si="154"/>
        <v>1.5662</v>
      </c>
      <c r="AT99" s="83">
        <f t="shared" si="154"/>
        <v>3.76952</v>
      </c>
    </row>
    <row r="100" spans="1:46">
      <c r="B100" s="92" t="s">
        <v>315</v>
      </c>
      <c r="C100" s="59">
        <f>SUM(C94:C99)</f>
        <v>103.57404999999997</v>
      </c>
      <c r="D100" s="59">
        <f>SUM(D94:D99)</f>
        <v>104.80416000000002</v>
      </c>
      <c r="F100" s="59">
        <f>SUM(F94:F99)</f>
        <v>48.785069999999997</v>
      </c>
      <c r="G100" s="59">
        <f>SUM(G94:G99)</f>
        <v>72.854679999999988</v>
      </c>
      <c r="I100" s="59">
        <f>SUM(I94:I99)</f>
        <v>90.024299999999997</v>
      </c>
      <c r="J100" s="59">
        <f>SUM(J94:J99)</f>
        <v>336.12342555555557</v>
      </c>
      <c r="K100" s="59">
        <f>SUM(K94:K99)</f>
        <v>581.93052555555562</v>
      </c>
      <c r="L100" s="71"/>
      <c r="M100" s="59">
        <f>SUM(M94:M99)</f>
        <v>245.80709999999993</v>
      </c>
      <c r="N100" s="90">
        <f t="shared" ref="N100" si="155">IFERROR(K100/J100-1,0)</f>
        <v>0.73130011570518239</v>
      </c>
      <c r="P100" s="59">
        <f t="shared" ref="P100:AT100" si="156">SUM(P94:P99)</f>
        <v>5.8822800000000006</v>
      </c>
      <c r="Q100" s="59">
        <f t="shared" si="156"/>
        <v>7.797959999999998</v>
      </c>
      <c r="R100" s="59">
        <f t="shared" si="156"/>
        <v>10.155840000000001</v>
      </c>
      <c r="S100" s="59">
        <f t="shared" si="156"/>
        <v>14.277290000000001</v>
      </c>
      <c r="T100" s="59">
        <f t="shared" si="156"/>
        <v>12.758439999999998</v>
      </c>
      <c r="U100" s="59">
        <f t="shared" si="156"/>
        <v>6.8029899999999994</v>
      </c>
      <c r="V100" s="59">
        <f t="shared" si="156"/>
        <v>4.6600200000000003</v>
      </c>
      <c r="W100" s="59">
        <f t="shared" si="156"/>
        <v>2.464739999999999</v>
      </c>
      <c r="X100" s="59">
        <f t="shared" si="156"/>
        <v>7.4586300000000012</v>
      </c>
      <c r="Y100" s="59">
        <f t="shared" si="156"/>
        <v>7.9701699999999995</v>
      </c>
      <c r="Z100" s="59">
        <f t="shared" si="156"/>
        <v>11.445219999999999</v>
      </c>
      <c r="AA100" s="59">
        <f t="shared" si="156"/>
        <v>11.90047</v>
      </c>
      <c r="AB100" s="59">
        <f t="shared" si="156"/>
        <v>8.7368099999999984</v>
      </c>
      <c r="AC100" s="59">
        <f t="shared" si="156"/>
        <v>9.0529799999999998</v>
      </c>
      <c r="AD100" s="59">
        <f t="shared" si="156"/>
        <v>1.942070000000002</v>
      </c>
      <c r="AE100" s="59">
        <f t="shared" si="156"/>
        <v>7.2287499999999998</v>
      </c>
      <c r="AF100" s="59">
        <f t="shared" si="156"/>
        <v>2.1503199999999989</v>
      </c>
      <c r="AG100" s="59">
        <f t="shared" si="156"/>
        <v>10.332619999999999</v>
      </c>
      <c r="AH100" s="59">
        <f t="shared" si="156"/>
        <v>12.44097</v>
      </c>
      <c r="AI100" s="59">
        <f t="shared" si="156"/>
        <v>12.153119999999999</v>
      </c>
      <c r="AJ100" s="59">
        <f t="shared" si="156"/>
        <v>14.920940000000002</v>
      </c>
      <c r="AK100" s="59">
        <f t="shared" si="156"/>
        <v>10.423959999999999</v>
      </c>
      <c r="AL100" s="59">
        <f t="shared" si="156"/>
        <v>13.053890000000001</v>
      </c>
      <c r="AM100" s="59">
        <f t="shared" si="156"/>
        <v>21.51736</v>
      </c>
      <c r="AN100" s="59">
        <f t="shared" si="156"/>
        <v>13.865639999999997</v>
      </c>
      <c r="AO100" s="59">
        <f t="shared" si="156"/>
        <v>15.24841</v>
      </c>
      <c r="AP100" s="59">
        <f t="shared" si="156"/>
        <v>16.01624</v>
      </c>
      <c r="AQ100" s="59">
        <f t="shared" si="156"/>
        <v>18.42389</v>
      </c>
      <c r="AR100" s="59">
        <f t="shared" si="156"/>
        <v>17.739440000000002</v>
      </c>
      <c r="AS100" s="59">
        <f t="shared" si="156"/>
        <v>21.206469999999999</v>
      </c>
      <c r="AT100" s="59">
        <f t="shared" si="156"/>
        <v>22.295899999999996</v>
      </c>
    </row>
    <row r="101" spans="1:46" ht="3.95" customHeight="1"/>
    <row r="102" spans="1:46">
      <c r="B102" s="104" t="s">
        <v>465</v>
      </c>
      <c r="C102" s="105">
        <f>+C90+C100</f>
        <v>54.344620000000077</v>
      </c>
      <c r="D102" s="106">
        <f>+D90+D100</f>
        <v>149.32225999999986</v>
      </c>
      <c r="F102" s="110">
        <f>+F90+F100</f>
        <v>-9.1464600000002818</v>
      </c>
      <c r="G102" s="106">
        <f>+G90+G100</f>
        <v>45.372230000000286</v>
      </c>
      <c r="I102" s="110">
        <f>+I90+I100</f>
        <v>78.961009999999916</v>
      </c>
      <c r="J102" s="105">
        <f>+J90+J100</f>
        <v>391.64060555555551</v>
      </c>
      <c r="K102" s="106">
        <f>+K90+K100</f>
        <v>561.46667555555587</v>
      </c>
      <c r="L102" s="71"/>
      <c r="M102" s="110">
        <f>+M90+M100</f>
        <v>169.82607000000007</v>
      </c>
      <c r="N102" s="112">
        <f t="shared" ref="N102" si="157">IFERROR(K102/J102-1,0)</f>
        <v>0.43362732972771378</v>
      </c>
      <c r="P102" s="110">
        <f t="shared" ref="P102:AT102" si="158">+P90+P100</f>
        <v>13.189324166666669</v>
      </c>
      <c r="Q102" s="105">
        <f t="shared" si="158"/>
        <v>7.6365341666666797</v>
      </c>
      <c r="R102" s="105">
        <f t="shared" si="158"/>
        <v>4.3598841666666743</v>
      </c>
      <c r="S102" s="105">
        <f t="shared" si="158"/>
        <v>3.7994166666649676E-2</v>
      </c>
      <c r="T102" s="105">
        <f t="shared" si="158"/>
        <v>-10.086805833333313</v>
      </c>
      <c r="U102" s="105">
        <f t="shared" si="158"/>
        <v>-3.0145458333333348</v>
      </c>
      <c r="V102" s="105">
        <f t="shared" si="158"/>
        <v>6.8802941666666806</v>
      </c>
      <c r="W102" s="105">
        <f t="shared" si="158"/>
        <v>7.5117341666666633</v>
      </c>
      <c r="X102" s="105">
        <f t="shared" si="158"/>
        <v>-1.1491858333333269</v>
      </c>
      <c r="Y102" s="105">
        <f t="shared" si="158"/>
        <v>-3.9596058333333524</v>
      </c>
      <c r="Z102" s="105">
        <f t="shared" si="158"/>
        <v>-22.863935833333329</v>
      </c>
      <c r="AA102" s="105">
        <f t="shared" si="158"/>
        <v>-16.774015833333308</v>
      </c>
      <c r="AB102" s="105">
        <f t="shared" si="158"/>
        <v>8.8814241666666334</v>
      </c>
      <c r="AC102" s="105">
        <f t="shared" si="158"/>
        <v>-6.0429258333333369</v>
      </c>
      <c r="AD102" s="105">
        <f t="shared" si="158"/>
        <v>9.341124166666674</v>
      </c>
      <c r="AE102" s="105">
        <f t="shared" si="158"/>
        <v>-5.1250258333333196</v>
      </c>
      <c r="AF102" s="105">
        <f t="shared" si="158"/>
        <v>3.7976741666666758</v>
      </c>
      <c r="AG102" s="105">
        <f t="shared" si="158"/>
        <v>22.695134166666644</v>
      </c>
      <c r="AH102" s="105">
        <f t="shared" si="158"/>
        <v>13.171114166666655</v>
      </c>
      <c r="AI102" s="105">
        <f t="shared" si="158"/>
        <v>14.540584166666642</v>
      </c>
      <c r="AJ102" s="105">
        <f t="shared" si="158"/>
        <v>5.4258841666666804</v>
      </c>
      <c r="AK102" s="105">
        <f t="shared" si="158"/>
        <v>-2.2600358333333261</v>
      </c>
      <c r="AL102" s="105">
        <f t="shared" si="158"/>
        <v>16.049024166666705</v>
      </c>
      <c r="AM102" s="105">
        <f t="shared" si="158"/>
        <v>15.420964166666655</v>
      </c>
      <c r="AN102" s="105">
        <f t="shared" si="158"/>
        <v>30.260824166666609</v>
      </c>
      <c r="AO102" s="105">
        <f t="shared" si="158"/>
        <v>69.242024166666639</v>
      </c>
      <c r="AP102" s="105">
        <f t="shared" si="158"/>
        <v>-1.8115558333333546</v>
      </c>
      <c r="AQ102" s="105">
        <f t="shared" si="158"/>
        <v>7.5087341666666454</v>
      </c>
      <c r="AR102" s="105">
        <f t="shared" si="158"/>
        <v>19.591724166666669</v>
      </c>
      <c r="AS102" s="105">
        <f t="shared" si="158"/>
        <v>15.486884166666735</v>
      </c>
      <c r="AT102" s="106">
        <f t="shared" si="158"/>
        <v>9.8004341666666654</v>
      </c>
    </row>
    <row r="103" spans="1:46" s="97" customFormat="1">
      <c r="B103" s="107" t="s">
        <v>305</v>
      </c>
      <c r="C103" s="108">
        <f>C102/C$24</f>
        <v>4.7882163150547725E-2</v>
      </c>
      <c r="D103" s="109">
        <f>D102/D$24</f>
        <v>7.9452804282647713E-2</v>
      </c>
      <c r="F103" s="111">
        <f>F102/F$24</f>
        <v>-9.1659550698383226E-3</v>
      </c>
      <c r="G103" s="109">
        <f>G102/G$24</f>
        <v>2.7152396390901737E-2</v>
      </c>
      <c r="I103" s="111">
        <f>I102/I$24</f>
        <v>5.179772917487812E-2</v>
      </c>
      <c r="J103" s="108">
        <f>J102/J$24</f>
        <v>0.15343224833161218</v>
      </c>
      <c r="K103" s="109">
        <f>K102/K$24</f>
        <v>0.1872466215438186</v>
      </c>
      <c r="L103" s="103"/>
      <c r="M103" s="111">
        <v>0</v>
      </c>
      <c r="N103" s="113">
        <v>0</v>
      </c>
      <c r="P103" s="111">
        <f t="shared" ref="P103" si="159">P102/P$24</f>
        <v>0.16300604187290649</v>
      </c>
      <c r="Q103" s="108">
        <f t="shared" ref="Q103" si="160">Q102/Q$24</f>
        <v>9.398151965544177E-2</v>
      </c>
      <c r="R103" s="108">
        <f t="shared" ref="R103" si="161">R102/R$24</f>
        <v>5.58156621714236E-2</v>
      </c>
      <c r="S103" s="108">
        <f t="shared" ref="S103" si="162">S102/S$24</f>
        <v>4.5582078533962879E-4</v>
      </c>
      <c r="T103" s="108">
        <f t="shared" ref="T103" si="163">T102/T$24</f>
        <v>-0.11183188898121828</v>
      </c>
      <c r="U103" s="108">
        <f t="shared" ref="U103" si="164">U102/U$24</f>
        <v>-3.3526319438111372E-2</v>
      </c>
      <c r="V103" s="108">
        <f t="shared" ref="V103" si="165">V102/V$24</f>
        <v>6.5725634592240789E-2</v>
      </c>
      <c r="W103" s="108">
        <f t="shared" ref="W103" si="166">W102/W$24</f>
        <v>7.2147220948278384E-2</v>
      </c>
      <c r="X103" s="108">
        <f t="shared" ref="X103" si="167">X102/X$24</f>
        <v>-1.1681952912095341E-2</v>
      </c>
      <c r="Y103" s="108">
        <f t="shared" ref="Y103" si="168">Y102/Y$24</f>
        <v>-3.9972237056270087E-2</v>
      </c>
      <c r="Z103" s="108">
        <f t="shared" ref="Z103" si="169">Z102/Z$24</f>
        <v>-0.20930520832475105</v>
      </c>
      <c r="AA103" s="108">
        <f t="shared" ref="AA103" si="170">AA102/AA$24</f>
        <v>-0.14491358741422539</v>
      </c>
      <c r="AB103" s="108">
        <f t="shared" ref="AB103" si="171">AB102/AB$24</f>
        <v>6.4050633474334887E-2</v>
      </c>
      <c r="AC103" s="108">
        <f t="shared" ref="AC103" si="172">AC102/AC$24</f>
        <v>-4.7283277752826133E-2</v>
      </c>
      <c r="AD103" s="108">
        <f t="shared" ref="AD103" si="173">AD102/AD$24</f>
        <v>6.936026984778644E-2</v>
      </c>
      <c r="AE103" s="108">
        <f t="shared" ref="AE103" si="174">AE102/AE$24</f>
        <v>-3.7690775648964364E-2</v>
      </c>
      <c r="AF103" s="108">
        <f t="shared" ref="AF103" si="175">AF102/AF$24</f>
        <v>2.4976298541350278E-2</v>
      </c>
      <c r="AG103" s="108">
        <f t="shared" ref="AG103" si="176">AG102/AG$24</f>
        <v>0.14801976981099788</v>
      </c>
      <c r="AH103" s="108">
        <f t="shared" ref="AH103" si="177">AH102/AH$24</f>
        <v>8.4766688432550377E-2</v>
      </c>
      <c r="AI103" s="108">
        <f t="shared" ref="AI103" si="178">AI102/AI$24</f>
        <v>9.0950661227693547E-2</v>
      </c>
      <c r="AJ103" s="108">
        <f t="shared" ref="AJ103" si="179">AJ102/AJ$24</f>
        <v>3.3084818924839214E-2</v>
      </c>
      <c r="AK103" s="108">
        <f t="shared" ref="AK103" si="180">AK102/AK$24</f>
        <v>-1.2608694334240955E-2</v>
      </c>
      <c r="AL103" s="108">
        <f t="shared" ref="AL103" si="181">AL102/AL$24</f>
        <v>8.8331624934362044E-2</v>
      </c>
      <c r="AM103" s="108">
        <f t="shared" ref="AM103" si="182">AM102/AM$24</f>
        <v>7.8397326191319089E-2</v>
      </c>
      <c r="AN103" s="108">
        <f t="shared" ref="AN103" si="183">AN102/AN$24</f>
        <v>0.14261461249406943</v>
      </c>
      <c r="AO103" s="108">
        <f t="shared" ref="AO103" si="184">AO102/AO$24</f>
        <v>0.28624663240792048</v>
      </c>
      <c r="AP103" s="108">
        <f t="shared" ref="AP103" si="185">AP102/AP$24</f>
        <v>-7.8254523614982099E-3</v>
      </c>
      <c r="AQ103" s="108">
        <f t="shared" ref="AQ103" si="186">AQ102/AQ$24</f>
        <v>3.1244801624548547E-2</v>
      </c>
      <c r="AR103" s="108">
        <f t="shared" ref="AR103" si="187">AR102/AR$24</f>
        <v>7.9576830544361488E-2</v>
      </c>
      <c r="AS103" s="108">
        <f t="shared" ref="AS103" si="188">AS102/AS$24</f>
        <v>6.2573446335673411E-2</v>
      </c>
      <c r="AT103" s="109">
        <f t="shared" ref="AT103" si="189">AT102/AT$24</f>
        <v>3.8979421434457373E-2</v>
      </c>
    </row>
    <row r="105" spans="1:46">
      <c r="A105" s="116" t="s">
        <v>294</v>
      </c>
      <c r="B105" s="117" t="s">
        <v>321</v>
      </c>
      <c r="C105" s="118"/>
      <c r="D105" s="119" t="s">
        <v>287</v>
      </c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</row>
    <row r="106" spans="1:46">
      <c r="A106" s="116"/>
      <c r="B106" s="42" t="s">
        <v>279</v>
      </c>
      <c r="C106" s="121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 spans="1:46">
      <c r="B107" s="57" t="str">
        <f>+B7</f>
        <v>STR Subscription</v>
      </c>
      <c r="C107" s="46">
        <f>+AT7*12</f>
        <v>2410.0500000000002</v>
      </c>
      <c r="D107" s="95" t="s">
        <v>288</v>
      </c>
      <c r="E107" s="45"/>
      <c r="F107" s="86"/>
      <c r="G107" s="86"/>
      <c r="H107" s="45"/>
      <c r="I107" s="86"/>
      <c r="J107" s="86"/>
      <c r="K107" s="86"/>
      <c r="L107" s="86"/>
      <c r="M107" s="86"/>
      <c r="N107" s="86"/>
    </row>
    <row r="108" spans="1:46">
      <c r="B108" s="57" t="str">
        <f>+B9</f>
        <v>SMB Subscription</v>
      </c>
      <c r="C108" s="82">
        <f>+'Client Retention $'!AD68*12</f>
        <v>16.200000000000003</v>
      </c>
      <c r="D108" s="95" t="s">
        <v>1325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+B8</f>
        <v>Occupancy Taxes</v>
      </c>
      <c r="C109" s="82">
        <f>+AT8*12</f>
        <v>192.82980000000001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+B10</f>
        <v>Onboarding</v>
      </c>
      <c r="C110" s="82">
        <f>AVERAGE(AM10:AT10)*12</f>
        <v>103.5675</v>
      </c>
      <c r="D110" s="95" t="s">
        <v>289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+B12</f>
        <v>STR Bill Pay</v>
      </c>
      <c r="C111" s="82">
        <f>+AT12*12</f>
        <v>83.460000000000008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+B11</f>
        <v>Topkey Subscription</v>
      </c>
      <c r="C112" s="82">
        <f>+AT11*12</f>
        <v>94.835999999999999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+B13</f>
        <v>Controller Services</v>
      </c>
      <c r="C113" s="82">
        <f>+AT13*12</f>
        <v>42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+B14</f>
        <v>Historical Cleanup</v>
      </c>
      <c r="C114" s="82">
        <f>+AT14*12</f>
        <v>0</v>
      </c>
      <c r="D114" s="95" t="s">
        <v>290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8" t="str">
        <f>+B15</f>
        <v>Total Recurring Revenue</v>
      </c>
      <c r="C115" s="59">
        <f>SUM(C107:C114)</f>
        <v>2942.9432999999999</v>
      </c>
      <c r="D115" s="71"/>
      <c r="F115" s="71"/>
      <c r="G115" s="71"/>
      <c r="I115" s="71"/>
      <c r="J115" s="71"/>
      <c r="K115" s="71"/>
      <c r="L115" s="71"/>
      <c r="M115" s="71"/>
      <c r="N115" s="71"/>
    </row>
    <row r="116" spans="2:14" ht="3.95" customHeight="1"/>
    <row r="117" spans="2:14">
      <c r="B117" s="57" t="str">
        <f>+B18</f>
        <v>1099 Filing</v>
      </c>
      <c r="C117" s="82">
        <f>+J18</f>
        <v>38.761499999999998</v>
      </c>
      <c r="D117" s="95" t="s">
        <v>1326</v>
      </c>
    </row>
    <row r="118" spans="2:14">
      <c r="B118" s="57" t="str">
        <f>+B19</f>
        <v>Income Tax</v>
      </c>
      <c r="C118" s="82">
        <v>0</v>
      </c>
      <c r="D118" s="95" t="s">
        <v>291</v>
      </c>
    </row>
    <row r="119" spans="2:14">
      <c r="B119" s="57" t="str">
        <f>+B17</f>
        <v>Profit Share</v>
      </c>
      <c r="C119" s="82">
        <f>AVERAGE(AI17:AT17)*12</f>
        <v>16.836220000000001</v>
      </c>
      <c r="D119" s="95" t="s">
        <v>292</v>
      </c>
    </row>
    <row r="120" spans="2:14">
      <c r="B120" s="57" t="str">
        <f>+B20</f>
        <v>Billable Expense Income</v>
      </c>
      <c r="C120" s="82">
        <v>0</v>
      </c>
      <c r="D120" s="95" t="s">
        <v>291</v>
      </c>
    </row>
    <row r="121" spans="2:14">
      <c r="B121" s="57" t="str">
        <f>+B21</f>
        <v>Offshore Recruiting</v>
      </c>
      <c r="C121" s="82">
        <v>0</v>
      </c>
      <c r="D121" s="95" t="s">
        <v>291</v>
      </c>
    </row>
    <row r="122" spans="2:14">
      <c r="B122" s="58" t="str">
        <f>+B22</f>
        <v>Total Nonrecurring Revenue</v>
      </c>
      <c r="C122" s="59">
        <f>SUM(C117:C121)</f>
        <v>55.597719999999995</v>
      </c>
    </row>
    <row r="124" spans="2:14">
      <c r="B124" s="42" t="s">
        <v>280</v>
      </c>
      <c r="C124" s="4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2:14">
      <c r="B125" s="56" t="s">
        <v>63</v>
      </c>
      <c r="C125" s="82">
        <f>AT27*12</f>
        <v>694.74455999999998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 ht="12" customHeight="1">
      <c r="B126" s="57" t="s">
        <v>34</v>
      </c>
      <c r="C126" s="53">
        <f>+'Employee Overview'!K7</f>
        <v>492.6</v>
      </c>
      <c r="D126" s="95" t="s">
        <v>1860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93" t="s">
        <v>277</v>
      </c>
      <c r="C127" s="83">
        <f>+J31</f>
        <v>108.34394</v>
      </c>
      <c r="D127" s="95" t="s">
        <v>319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35</v>
      </c>
      <c r="C128" s="82">
        <f>AT29*12</f>
        <v>392.92452000000003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278</v>
      </c>
      <c r="C129" s="82">
        <f>AT32*12</f>
        <v>98.349119999999999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36</v>
      </c>
      <c r="C130" s="82">
        <f>AT33*12</f>
        <v>68.113200000000006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38</v>
      </c>
      <c r="C131" s="82">
        <f>AT34*12</f>
        <v>33.081240000000001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37</v>
      </c>
      <c r="C132" s="82">
        <f>AT30*12</f>
        <v>197.14943999999997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6" t="str">
        <f>+B35</f>
        <v>Employee Benefits</v>
      </c>
      <c r="C133" s="82">
        <f>+AT35*12</f>
        <v>32.178359999999998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8" t="str">
        <f>+B36</f>
        <v>Total Payroll Expenses</v>
      </c>
      <c r="C134" s="59">
        <f>SUM(C125:C133)</f>
        <v>2117.4843799999999</v>
      </c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42" t="s">
        <v>303</v>
      </c>
      <c r="C136" s="43"/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+B38</f>
        <v>Software &amp; Apps - COGS</v>
      </c>
      <c r="C137" s="82">
        <f>+AT38*12</f>
        <v>335.70816000000002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+B39</f>
        <v>Software &amp; Apps - G&amp;A</v>
      </c>
      <c r="C138" s="82">
        <f>+AT39*12</f>
        <v>155.82264000000001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+B40</f>
        <v>Software &amp; Apps - Topkey</v>
      </c>
      <c r="C139" s="82">
        <f>AT40*12</f>
        <v>60.84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+B41</f>
        <v>Software &amp; Apps - AI tools</v>
      </c>
      <c r="C140" s="82">
        <f>+AT41*12</f>
        <v>15.743759999999998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8" t="str">
        <f>+B42</f>
        <v>Total Software Expenses</v>
      </c>
      <c r="C141" s="59">
        <f>SUM(C137:C140)</f>
        <v>568.11455999999998</v>
      </c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/>
      <c r="C142" s="82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42" t="s">
        <v>283</v>
      </c>
      <c r="C143" s="43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+B44</f>
        <v>Other Professional Fees</v>
      </c>
      <c r="C144" s="83">
        <f t="shared" ref="C144:C149" si="190">+J44</f>
        <v>72.576949999999997</v>
      </c>
      <c r="D144" s="95" t="s">
        <v>293</v>
      </c>
      <c r="F144" s="83"/>
      <c r="G144" s="83"/>
      <c r="I144" s="83"/>
      <c r="J144" s="83"/>
      <c r="K144" s="114"/>
      <c r="L144" s="83"/>
      <c r="M144" s="83"/>
      <c r="N144" s="83"/>
    </row>
    <row r="145" spans="2:14">
      <c r="B145" s="57" t="s">
        <v>42</v>
      </c>
      <c r="C145" s="83">
        <f t="shared" si="190"/>
        <v>30.693929999999998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ref="B146:B151" si="191">+B46</f>
        <v>Travel, Meals &amp; Entertainment</v>
      </c>
      <c r="C146" s="83">
        <f t="shared" si="190"/>
        <v>28.151060000000001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91"/>
        <v>Payment Collection Fees</v>
      </c>
      <c r="C147" s="83">
        <f t="shared" si="190"/>
        <v>15.573919999999999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91"/>
        <v>Professional Organizations</v>
      </c>
      <c r="C148" s="83">
        <f t="shared" si="190"/>
        <v>11.61077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91"/>
        <v>S&amp;M Events</v>
      </c>
      <c r="C149" s="83">
        <f t="shared" si="190"/>
        <v>23.343780000000002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91"/>
        <v>Contract Labor - Tax</v>
      </c>
      <c r="C150" s="83">
        <f>+C117</f>
        <v>38.761499999999998</v>
      </c>
      <c r="D150" s="95" t="s">
        <v>320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91"/>
        <v>Recruiting Fees</v>
      </c>
      <c r="C151" s="83">
        <f>+J51</f>
        <v>8.86876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ref="B152:B157" si="192">+B52</f>
        <v>Amortization</v>
      </c>
      <c r="C152" s="83">
        <f>+J52</f>
        <v>6.673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2"/>
        <v>Website</v>
      </c>
      <c r="C153" s="83">
        <f>+J53</f>
        <v>4.9035700000000002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2"/>
        <v>State Taxes</v>
      </c>
      <c r="C154" s="83">
        <f>+J54</f>
        <v>5.2619999999999996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2"/>
        <v>Insurance</v>
      </c>
      <c r="C155" s="83">
        <f>+J55</f>
        <v>4.8890399999999996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2"/>
        <v>Occupancy Tax Filing Fees</v>
      </c>
      <c r="C156" s="82">
        <f>+AT56*12</f>
        <v>8.4907199999999996</v>
      </c>
      <c r="D156" s="95" t="s">
        <v>288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2"/>
        <v>Utilities</v>
      </c>
      <c r="C157" s="83">
        <f>+J57</f>
        <v>3.2080000000000002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+B59</f>
        <v>1099 Filing Fees</v>
      </c>
      <c r="C158" s="83">
        <f>+J59</f>
        <v>3.31806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+B58</f>
        <v>Interest</v>
      </c>
      <c r="C159" s="83">
        <f>+J58</f>
        <v>1.1564699999999999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+B60</f>
        <v>Other Income</v>
      </c>
      <c r="C160" s="83">
        <f>+J60</f>
        <v>-0.25575999999999999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>+B61</f>
        <v>Other Expenses</v>
      </c>
      <c r="C161" s="83">
        <f>+J61</f>
        <v>18.409520000000001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/>
      <c r="C162" s="8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42" t="str">
        <f>+B83</f>
        <v>Near-Term Adjustments</v>
      </c>
      <c r="C163" s="4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2:14" ht="12" customHeight="1">
      <c r="B164" s="93" t="s">
        <v>277</v>
      </c>
      <c r="C164" s="53">
        <f>-'Headcount &amp; Compensation'!L10/1000</f>
        <v>-228.245</v>
      </c>
      <c r="D164" s="123" t="s">
        <v>318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213" t="s">
        <v>1333</v>
      </c>
      <c r="C165" s="83">
        <f>+C144</f>
        <v>72.576949999999997</v>
      </c>
      <c r="D165" s="95" t="s">
        <v>1334</v>
      </c>
    </row>
    <row r="166" spans="2:14">
      <c r="B166" s="300" t="s">
        <v>1607</v>
      </c>
      <c r="C166" s="53">
        <f>-'Employee Overview'!K34</f>
        <v>-116.25</v>
      </c>
      <c r="D166" s="95" t="s">
        <v>1608</v>
      </c>
    </row>
    <row r="167" spans="2:14" ht="3.95" customHeight="1">
      <c r="B167" s="300"/>
      <c r="C167" s="53"/>
      <c r="D167" s="95"/>
    </row>
    <row r="168" spans="2:14">
      <c r="B168" s="281" t="s">
        <v>1582</v>
      </c>
      <c r="C168" s="53">
        <f>+'Tech Stack'!C8+'Tech Stack'!C9+'Tech Stack'!C10</f>
        <v>108.9</v>
      </c>
    </row>
    <row r="169" spans="2:14">
      <c r="B169" s="281" t="s">
        <v>1583</v>
      </c>
      <c r="C169" s="82">
        <v>-12.1</v>
      </c>
      <c r="D169" s="123" t="s">
        <v>1585</v>
      </c>
    </row>
    <row r="170" spans="2:14">
      <c r="B170" s="283" t="s">
        <v>1584</v>
      </c>
      <c r="C170" s="59">
        <f>+C168+C169</f>
        <v>96.800000000000011</v>
      </c>
    </row>
    <row r="171" spans="2:14">
      <c r="B171" s="213"/>
      <c r="C171" s="83"/>
      <c r="D171" s="95"/>
    </row>
    <row r="173" spans="2:14">
      <c r="B173" s="42" t="s">
        <v>309</v>
      </c>
      <c r="C173" s="43"/>
      <c r="D173" s="95"/>
      <c r="F173" s="83"/>
      <c r="G173" s="83"/>
      <c r="I173" s="83"/>
      <c r="J173" s="83"/>
      <c r="K173" s="83"/>
      <c r="L173" s="83"/>
      <c r="M173" s="83"/>
      <c r="N173" s="83"/>
    </row>
    <row r="174" spans="2:14">
      <c r="B174" s="281" t="s">
        <v>1578</v>
      </c>
      <c r="C174" s="53">
        <f>+'Headcount &amp; Compensation'!L25/1000</f>
        <v>28.2</v>
      </c>
      <c r="D174" s="123" t="s">
        <v>1579</v>
      </c>
      <c r="F174" s="83"/>
      <c r="G174" s="83"/>
      <c r="I174" s="83"/>
      <c r="J174" s="83"/>
      <c r="K174" s="83"/>
      <c r="L174" s="83"/>
      <c r="M174" s="83"/>
      <c r="N174" s="83"/>
    </row>
    <row r="175" spans="2:14" ht="3.95" customHeight="1">
      <c r="B175" s="281"/>
      <c r="D175" s="123"/>
      <c r="F175" s="83"/>
      <c r="G175" s="83"/>
      <c r="I175" s="83"/>
      <c r="J175" s="83"/>
      <c r="K175" s="83"/>
      <c r="L175" s="83"/>
      <c r="M175" s="83"/>
      <c r="N175" s="83"/>
    </row>
    <row r="176" spans="2:14">
      <c r="B176" s="338" t="s">
        <v>1856</v>
      </c>
      <c r="C176" s="53">
        <f>+'Client Retention'!H28</f>
        <v>177</v>
      </c>
      <c r="D176" s="123"/>
      <c r="F176" s="83"/>
      <c r="G176" s="83"/>
      <c r="I176" s="83"/>
      <c r="J176" s="83"/>
      <c r="K176" s="83"/>
      <c r="L176" s="83"/>
      <c r="M176" s="83"/>
      <c r="N176" s="83"/>
    </row>
    <row r="177" spans="2:14">
      <c r="B177" s="338" t="s">
        <v>1857</v>
      </c>
      <c r="C177" s="82">
        <v>9</v>
      </c>
      <c r="D177" s="123"/>
      <c r="F177" s="83"/>
      <c r="G177" s="83"/>
      <c r="I177" s="83"/>
      <c r="J177" s="83"/>
      <c r="K177" s="83"/>
      <c r="L177" s="83"/>
      <c r="M177" s="83"/>
      <c r="N177" s="83"/>
    </row>
    <row r="178" spans="2:14">
      <c r="B178" s="283" t="s">
        <v>1855</v>
      </c>
      <c r="C178" s="223">
        <f>C176/C177</f>
        <v>19.666666666666668</v>
      </c>
      <c r="D178" s="123" t="s">
        <v>1853</v>
      </c>
      <c r="F178" s="83"/>
      <c r="G178" s="83"/>
      <c r="I178" s="83"/>
      <c r="J178" s="83"/>
      <c r="K178" s="83"/>
      <c r="L178" s="83"/>
      <c r="M178" s="83"/>
      <c r="N178" s="83"/>
    </row>
    <row r="179" spans="2:14">
      <c r="B179" s="338" t="s">
        <v>1859</v>
      </c>
      <c r="C179" s="47">
        <f>+'Employee Overview'!D7</f>
        <v>12.315000000000001</v>
      </c>
      <c r="D179" s="123"/>
      <c r="F179" s="83"/>
      <c r="G179" s="83"/>
      <c r="I179" s="83"/>
      <c r="J179" s="83"/>
      <c r="K179" s="83"/>
      <c r="L179" s="83"/>
      <c r="M179" s="83"/>
      <c r="N179" s="83"/>
    </row>
    <row r="180" spans="2:14" ht="12" customHeight="1">
      <c r="B180" s="283" t="s">
        <v>1855</v>
      </c>
      <c r="C180" s="339">
        <f>C178*C179</f>
        <v>242.19500000000005</v>
      </c>
      <c r="D180" s="123"/>
      <c r="F180" s="83"/>
      <c r="G180" s="83"/>
      <c r="I180" s="83"/>
      <c r="J180" s="83"/>
      <c r="K180" s="83"/>
      <c r="L180" s="83"/>
      <c r="M180" s="83"/>
      <c r="N180" s="83"/>
    </row>
    <row r="181" spans="2:14">
      <c r="B181" s="281"/>
      <c r="C181" s="53"/>
      <c r="D181" s="123"/>
      <c r="F181" s="83"/>
      <c r="G181" s="83"/>
      <c r="I181" s="83"/>
      <c r="J181" s="83"/>
      <c r="K181" s="83"/>
      <c r="L181" s="83"/>
      <c r="M181" s="83"/>
      <c r="N181" s="83"/>
    </row>
    <row r="182" spans="2:14">
      <c r="B182" s="281"/>
      <c r="C182" s="53"/>
      <c r="D182" s="123"/>
      <c r="F182" s="83"/>
      <c r="G182" s="83"/>
      <c r="I182" s="83"/>
      <c r="J182" s="83"/>
      <c r="K182" s="83"/>
      <c r="L182" s="83"/>
      <c r="M182" s="83"/>
      <c r="N182" s="83"/>
    </row>
    <row r="183" spans="2:14">
      <c r="B183" s="281"/>
      <c r="C183" s="53"/>
      <c r="D183" s="123"/>
      <c r="F183" s="83"/>
      <c r="G183" s="83"/>
      <c r="I183" s="83"/>
      <c r="J183" s="83"/>
      <c r="K183" s="83"/>
      <c r="L183" s="83"/>
      <c r="M183" s="83"/>
      <c r="N183" s="83"/>
    </row>
    <row r="184" spans="2:14">
      <c r="B184" s="281" t="s">
        <v>1586</v>
      </c>
      <c r="C184" s="53">
        <f>+'Tech Stack'!C15</f>
        <v>161.14469</v>
      </c>
      <c r="D184" s="95"/>
    </row>
    <row r="185" spans="2:14">
      <c r="B185" s="338" t="s">
        <v>1858</v>
      </c>
      <c r="C185" s="115">
        <f>C169/C168*C184</f>
        <v>-17.904965555555552</v>
      </c>
      <c r="D185" s="123" t="s">
        <v>1587</v>
      </c>
    </row>
    <row r="186" spans="2:14">
      <c r="B186" s="283" t="s">
        <v>1584</v>
      </c>
      <c r="C186" s="59">
        <f>+C184-C185</f>
        <v>179.04965555555555</v>
      </c>
    </row>
    <row r="196" spans="1:10">
      <c r="C196" s="33">
        <v>45291</v>
      </c>
      <c r="D196" s="35">
        <f>C197</f>
        <v>45657</v>
      </c>
      <c r="E196" s="35"/>
      <c r="F196" s="33">
        <v>45657</v>
      </c>
      <c r="G196" s="33">
        <v>46022</v>
      </c>
      <c r="H196" s="33"/>
      <c r="I196" s="33">
        <v>45504</v>
      </c>
      <c r="J196" s="35">
        <f>I197</f>
        <v>45869</v>
      </c>
    </row>
    <row r="197" spans="1:10">
      <c r="A197" s="139" t="s">
        <v>294</v>
      </c>
      <c r="C197" s="34">
        <f>EOMONTH(C196,12)</f>
        <v>45657</v>
      </c>
      <c r="D197" s="34">
        <f>EOMONTH(D196,12)</f>
        <v>46022</v>
      </c>
      <c r="E197" s="34"/>
      <c r="F197" s="34">
        <v>45869</v>
      </c>
      <c r="G197" s="34">
        <f>EOMONTH(G196,12)</f>
        <v>46387</v>
      </c>
      <c r="H197" s="34"/>
      <c r="I197" s="34">
        <f>EOMONTH(I196,12)</f>
        <v>45869</v>
      </c>
      <c r="J197" s="34">
        <f>EOMONTH(J196,12)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>
      <selection activeCell="AH104" sqref="AH104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970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972</v>
      </c>
    </row>
    <row r="35" spans="2:2" ht="24.75" customHeight="1"/>
    <row r="44" spans="2:2">
      <c r="B44" s="148" t="s">
        <v>973</v>
      </c>
    </row>
    <row r="64" ht="2.25" customHeight="1"/>
    <row r="65" spans="2:2">
      <c r="B65" s="148" t="s">
        <v>974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01" t="s">
        <v>1600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01" t="s">
        <v>1600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971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01" t="s">
        <v>1600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971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  <c r="AH107" s="301"/>
    </row>
    <row r="108" spans="2:34">
      <c r="B108" s="139" t="s">
        <v>971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995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1331</v>
      </c>
      <c r="C5" s="176" t="s">
        <v>996</v>
      </c>
      <c r="D5" s="176" t="s">
        <v>1328</v>
      </c>
      <c r="E5" s="176" t="s">
        <v>1329</v>
      </c>
      <c r="F5" s="176" t="s">
        <v>1330</v>
      </c>
    </row>
    <row r="6" spans="2:11">
      <c r="B6" s="42" t="s">
        <v>1005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1004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997</v>
      </c>
      <c r="C13" s="159" t="s">
        <v>996</v>
      </c>
      <c r="D13" s="76" t="s">
        <v>998</v>
      </c>
    </row>
    <row r="14" spans="2:11">
      <c r="B14" s="42" t="s">
        <v>1005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1002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1003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1004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1000</v>
      </c>
    </row>
  </sheetData>
  <conditionalFormatting sqref="A7:XFD11">
    <cfRule type="expression" dxfId="72" priority="1">
      <formula>$K$3=1</formula>
    </cfRule>
  </conditionalFormatting>
  <conditionalFormatting sqref="A15:XFD24 A25:B25 D25:XFD25 A26:XFD26">
    <cfRule type="expression" dxfId="71" priority="11">
      <formula>$K$3=1</formula>
    </cfRule>
  </conditionalFormatting>
  <conditionalFormatting sqref="B11:D11">
    <cfRule type="expression" dxfId="70" priority="2">
      <formula>$K$3=1</formula>
    </cfRule>
  </conditionalFormatting>
  <conditionalFormatting sqref="B14:D14">
    <cfRule type="expression" dxfId="69" priority="8">
      <formula>$V$3=1</formula>
    </cfRule>
  </conditionalFormatting>
  <conditionalFormatting sqref="B6:F6">
    <cfRule type="expression" dxfId="68" priority="7">
      <formula>$V$3=1</formula>
    </cfRule>
  </conditionalFormatting>
  <conditionalFormatting sqref="C7:C10">
    <cfRule type="expression" dxfId="67" priority="4">
      <formula>$V$3=1</formula>
    </cfRule>
  </conditionalFormatting>
  <conditionalFormatting sqref="C15 B15:B27 D15:D27 K15:K27 C25:C27 A36:A47 E36:XFD47">
    <cfRule type="expression" dxfId="66" priority="18">
      <formula>$K$3=1</formula>
    </cfRule>
  </conditionalFormatting>
  <conditionalFormatting sqref="C15:C25">
    <cfRule type="expression" dxfId="65" priority="10">
      <formula>$V$3=1</formula>
    </cfRule>
  </conditionalFormatting>
  <conditionalFormatting sqref="C27">
    <cfRule type="expression" dxfId="64" priority="20">
      <formula>$V$3=1</formula>
    </cfRule>
  </conditionalFormatting>
  <conditionalFormatting sqref="C7:D10">
    <cfRule type="expression" dxfId="63" priority="5">
      <formula>$K$3=1</formula>
    </cfRule>
  </conditionalFormatting>
  <conditionalFormatting sqref="C11:D11">
    <cfRule type="expression" dxfId="62" priority="3">
      <formula>$V$3=1</formula>
    </cfRule>
  </conditionalFormatting>
  <conditionalFormatting sqref="K15:K27">
    <cfRule type="expression" dxfId="61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topLeftCell="I1" zoomScale="130" zoomScaleNormal="130" workbookViewId="0">
      <pane ySplit="5" topLeftCell="A74" activePane="bottomLeft" state="frozen"/>
      <selection pane="bottomLeft" activeCell="AR75" sqref="AR75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1332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316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344" t="s">
        <v>116</v>
      </c>
    </row>
    <row r="157" spans="3:6">
      <c r="D157" s="344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976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B1" sqref="B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966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967</v>
      </c>
    </row>
    <row r="47" spans="2:33">
      <c r="B47" s="40" t="s">
        <v>452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 activeCell="D17" sqref="D17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979</v>
      </c>
      <c r="D5" s="75"/>
      <c r="E5" s="76" t="s">
        <v>270</v>
      </c>
      <c r="F5" s="77"/>
      <c r="G5" s="74"/>
      <c r="H5" s="74" t="s">
        <v>980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492.6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2117.4843799999999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0.23169419906751848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0.16427989369310012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2.271544712768345E-2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976</v>
      </c>
      <c r="D32" s="66">
        <f t="shared" si="27"/>
        <v>0.81810354008881148</v>
      </c>
      <c r="E32" s="66">
        <f t="shared" si="27"/>
        <v>0.12807294248804313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0.20902279211196761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59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1298</v>
      </c>
      <c r="C3" s="175"/>
      <c r="D3" s="175"/>
      <c r="E3" s="175"/>
      <c r="F3" s="175"/>
      <c r="G3" s="175"/>
      <c r="H3" s="175"/>
    </row>
    <row r="5" spans="2:10" ht="24">
      <c r="B5" s="159" t="s">
        <v>1299</v>
      </c>
      <c r="C5" s="176" t="s">
        <v>1311</v>
      </c>
      <c r="D5" s="176" t="s">
        <v>1310</v>
      </c>
      <c r="E5" s="176" t="s">
        <v>485</v>
      </c>
      <c r="F5" s="76"/>
      <c r="J5" s="185" t="s">
        <v>499</v>
      </c>
    </row>
    <row r="6" spans="2:10">
      <c r="B6" s="42" t="s">
        <v>469</v>
      </c>
      <c r="C6" s="43"/>
      <c r="D6" s="43"/>
      <c r="E6" s="43"/>
      <c r="F6" s="43"/>
    </row>
    <row r="7" spans="2:10">
      <c r="B7" s="173" t="s">
        <v>1303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1180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1304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1308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1307</v>
      </c>
      <c r="C13" s="181">
        <f>C10-C12</f>
        <v>-11</v>
      </c>
      <c r="D13" s="181">
        <f>D10-D12</f>
        <v>0</v>
      </c>
    </row>
  </sheetData>
  <conditionalFormatting sqref="B6:F6">
    <cfRule type="expression" dxfId="58" priority="1">
      <formula>$W$3=1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96"/>
  <sheetViews>
    <sheetView showGridLines="0" view="pageBreakPreview" zoomScale="115" zoomScaleNormal="130" zoomScaleSheetLayoutView="115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0" width="8.85546875" style="173" customWidth="1" outlineLevel="1"/>
    <col min="11" max="11" width="9.28515625" style="173" customWidth="1" outlineLevel="1"/>
    <col min="12" max="12" width="8.85546875" style="173" customWidth="1" outlineLevel="1"/>
    <col min="13" max="13" width="9.28515625" style="173" customWidth="1" outlineLevel="1"/>
    <col min="14" max="14" width="8.85546875" style="173" customWidth="1" outlineLevel="1"/>
    <col min="15" max="15" width="9.28515625" style="173" customWidth="1" outlineLevel="1"/>
    <col min="16" max="17" width="8.85546875" style="173" customWidth="1" outlineLevel="1"/>
    <col min="18" max="18" width="9.28515625" style="173" customWidth="1" outlineLevel="1"/>
    <col min="19" max="21" width="9.85546875" style="173" bestFit="1" customWidth="1"/>
    <col min="22" max="22" width="8.85546875" style="173" bestFit="1" customWidth="1"/>
    <col min="23" max="23" width="9.28515625" style="173" bestFit="1" customWidth="1"/>
    <col min="24" max="24" width="8.85546875" style="173" bestFit="1" customWidth="1"/>
    <col min="25" max="25" width="9.28515625" style="173" bestFit="1" customWidth="1"/>
    <col min="26" max="26" width="8.85546875" style="173" bestFit="1" customWidth="1"/>
    <col min="27" max="27" width="9.28515625" style="173" bestFit="1" customWidth="1"/>
    <col min="28" max="29" width="8.85546875" style="173" bestFit="1" customWidth="1"/>
    <col min="30" max="30" width="9.2851562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1559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1318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1319</v>
      </c>
      <c r="C8" s="173">
        <f>COUNTIFS('Full Customer List'!$I:$I,"&gt;"&amp;'Client Retention'!C$148,'Full Customer List'!$I:$I,"&lt;"&amp;'Client Retention'!C$149)</f>
        <v>28</v>
      </c>
      <c r="D8" s="173">
        <f>COUNTIFS('Full Customer List'!$I:$I,"&gt;"&amp;'Client Retention'!D$148,'Full Customer List'!$I:$I,"&lt;"&amp;'Client Retention'!D$149)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1535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506</v>
      </c>
    </row>
    <row r="10" spans="2:34">
      <c r="B10" s="265" t="s">
        <v>1536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507</v>
      </c>
    </row>
    <row r="11" spans="2:34">
      <c r="B11" s="265" t="s">
        <v>1537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>
      <c r="B13" s="259" t="s">
        <v>1320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>
      <c r="B15" s="259" t="s">
        <v>1861</v>
      </c>
      <c r="C15" s="260">
        <f>AVERAGE(C7,C13)</f>
        <v>87</v>
      </c>
      <c r="D15" s="260">
        <f>AVERAGE(D7,D13)</f>
        <v>118</v>
      </c>
      <c r="E15" s="260">
        <f>AVERAGE(E7,E13)</f>
        <v>166.5</v>
      </c>
      <c r="F15" s="261">
        <f>AVERAGE(F7,F13)</f>
        <v>189</v>
      </c>
      <c r="H15" s="264">
        <f>AVERAGE(H7,H13)</f>
        <v>184</v>
      </c>
      <c r="J15" s="262">
        <f>AVERAGE(J7,J13)</f>
        <v>146</v>
      </c>
      <c r="K15" s="260">
        <f t="shared" ref="K15:AD15" si="29">AVERAGE(K7,K13)</f>
        <v>147.5</v>
      </c>
      <c r="L15" s="260">
        <f t="shared" si="29"/>
        <v>151</v>
      </c>
      <c r="M15" s="260">
        <f t="shared" si="29"/>
        <v>156.5</v>
      </c>
      <c r="N15" s="260">
        <f t="shared" si="29"/>
        <v>162</v>
      </c>
      <c r="O15" s="260">
        <f t="shared" si="29"/>
        <v>165</v>
      </c>
      <c r="P15" s="260">
        <f t="shared" si="29"/>
        <v>167</v>
      </c>
      <c r="Q15" s="260">
        <f t="shared" si="29"/>
        <v>172</v>
      </c>
      <c r="R15" s="260">
        <f t="shared" si="29"/>
        <v>176.5</v>
      </c>
      <c r="S15" s="262">
        <f t="shared" si="29"/>
        <v>184.5</v>
      </c>
      <c r="T15" s="260">
        <f t="shared" si="29"/>
        <v>190</v>
      </c>
      <c r="U15" s="260">
        <f t="shared" si="29"/>
        <v>188.5</v>
      </c>
      <c r="V15" s="260">
        <f t="shared" si="29"/>
        <v>191.5</v>
      </c>
      <c r="W15" s="260">
        <f t="shared" si="29"/>
        <v>199.5</v>
      </c>
      <c r="X15" s="260">
        <f t="shared" si="29"/>
        <v>203.5</v>
      </c>
      <c r="Y15" s="260">
        <f t="shared" si="29"/>
        <v>206</v>
      </c>
      <c r="Z15" s="260">
        <f t="shared" si="29"/>
        <v>204.5</v>
      </c>
      <c r="AA15" s="260">
        <f t="shared" si="29"/>
        <v>200</v>
      </c>
      <c r="AB15" s="260">
        <f t="shared" si="29"/>
        <v>192.5</v>
      </c>
      <c r="AC15" s="260">
        <f t="shared" si="29"/>
        <v>185.5</v>
      </c>
      <c r="AD15" s="263">
        <f t="shared" si="29"/>
        <v>188</v>
      </c>
    </row>
    <row r="16" spans="2:34" ht="3.95" customHeight="1">
      <c r="B16" s="180"/>
      <c r="C16" s="232"/>
      <c r="D16" s="232"/>
      <c r="E16" s="232"/>
      <c r="F16" s="232"/>
      <c r="H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3"/>
      <c r="AC16" s="233"/>
      <c r="AD16" s="233"/>
    </row>
    <row r="17" spans="2:34" ht="12" customHeight="1">
      <c r="B17" s="234" t="s">
        <v>1525</v>
      </c>
      <c r="C17" s="236">
        <f>(C8+C7)/C7-1</f>
        <v>0.33734939759036142</v>
      </c>
      <c r="D17" s="236">
        <f>(D8+D7)/D7-1</f>
        <v>0.96703296703296693</v>
      </c>
      <c r="E17" s="236">
        <f>(E8+E7)/E7-1</f>
        <v>0.70344827586206904</v>
      </c>
      <c r="F17" s="247">
        <f>(F8+F7)/F7-1</f>
        <v>0.32978723404255317</v>
      </c>
      <c r="G17" s="248"/>
      <c r="H17" s="249">
        <f>(H8+H7)/H7-1</f>
        <v>0.5280898876404494</v>
      </c>
      <c r="J17" s="246">
        <f t="shared" ref="J17:AB17" si="30">(J8+J7)/J7-1</f>
        <v>6.2068965517241281E-2</v>
      </c>
      <c r="K17" s="236">
        <f t="shared" si="30"/>
        <v>3.4013605442176909E-2</v>
      </c>
      <c r="L17" s="236">
        <f t="shared" si="30"/>
        <v>5.4054054054053946E-2</v>
      </c>
      <c r="M17" s="236">
        <f t="shared" si="30"/>
        <v>5.8441558441558517E-2</v>
      </c>
      <c r="N17" s="236">
        <f t="shared" si="30"/>
        <v>5.6603773584905648E-2</v>
      </c>
      <c r="O17" s="236">
        <f t="shared" si="30"/>
        <v>4.2424242424242475E-2</v>
      </c>
      <c r="P17" s="236">
        <f t="shared" si="30"/>
        <v>4.2424242424242475E-2</v>
      </c>
      <c r="Q17" s="236">
        <f t="shared" si="30"/>
        <v>4.7337278106508895E-2</v>
      </c>
      <c r="R17" s="236">
        <f t="shared" si="30"/>
        <v>4.5714285714285818E-2</v>
      </c>
      <c r="S17" s="246">
        <f t="shared" si="30"/>
        <v>7.8651685393258397E-2</v>
      </c>
      <c r="T17" s="236">
        <f t="shared" si="30"/>
        <v>3.6649214659685958E-2</v>
      </c>
      <c r="U17" s="236">
        <f t="shared" si="30"/>
        <v>5.8201058201058142E-2</v>
      </c>
      <c r="V17" s="236">
        <f t="shared" si="30"/>
        <v>5.8510638297872397E-2</v>
      </c>
      <c r="W17" s="236">
        <f t="shared" si="30"/>
        <v>5.6410256410256432E-2</v>
      </c>
      <c r="X17" s="236">
        <f t="shared" si="30"/>
        <v>2.9411764705882248E-2</v>
      </c>
      <c r="Y17" s="236">
        <f t="shared" si="30"/>
        <v>5.4187192118226646E-2</v>
      </c>
      <c r="Z17" s="236">
        <f t="shared" si="30"/>
        <v>3.3492822966507241E-2</v>
      </c>
      <c r="AA17" s="236">
        <f t="shared" si="30"/>
        <v>2.0000000000000018E-2</v>
      </c>
      <c r="AB17" s="236">
        <f t="shared" si="30"/>
        <v>2.4999999999999911E-2</v>
      </c>
      <c r="AC17" s="236">
        <f t="shared" ref="AC17:AD17" si="31">(AC8+AC7)/AC7-1</f>
        <v>1.6216216216216273E-2</v>
      </c>
      <c r="AD17" s="247">
        <f t="shared" si="31"/>
        <v>2.1505376344086002E-2</v>
      </c>
    </row>
    <row r="18" spans="2:34">
      <c r="B18" s="237" t="s">
        <v>1526</v>
      </c>
      <c r="C18" s="239">
        <f>(C12+C7)/C7-1</f>
        <v>-0.24096385542168675</v>
      </c>
      <c r="D18" s="239">
        <f>(D12+D7)/D7-1</f>
        <v>-0.37362637362637363</v>
      </c>
      <c r="E18" s="239">
        <f>(E12+E7)/E7-1</f>
        <v>-0.40689655172413797</v>
      </c>
      <c r="F18" s="240">
        <f>(F12+F7)/F7-1</f>
        <v>-0.31914893617021278</v>
      </c>
      <c r="G18" s="248"/>
      <c r="H18" s="242">
        <f>(H12+H7)/H7-1</f>
        <v>-0.4606741573033708</v>
      </c>
      <c r="J18" s="241">
        <f t="shared" ref="J18:AB18" si="32">(J12+J7)/J7-1</f>
        <v>-4.8275862068965503E-2</v>
      </c>
      <c r="K18" s="239">
        <f t="shared" si="32"/>
        <v>-2.7210884353741527E-2</v>
      </c>
      <c r="L18" s="239">
        <f t="shared" si="32"/>
        <v>-1.3513513513513487E-2</v>
      </c>
      <c r="M18" s="239">
        <f t="shared" si="32"/>
        <v>-2.5974025974025983E-2</v>
      </c>
      <c r="N18" s="239">
        <f t="shared" si="32"/>
        <v>-1.8867924528301883E-2</v>
      </c>
      <c r="O18" s="239">
        <f t="shared" si="32"/>
        <v>-4.2424242424242475E-2</v>
      </c>
      <c r="P18" s="239">
        <f t="shared" si="32"/>
        <v>-1.8181818181818188E-2</v>
      </c>
      <c r="Q18" s="239">
        <f t="shared" si="32"/>
        <v>-1.1834319526627168E-2</v>
      </c>
      <c r="R18" s="239">
        <f t="shared" si="32"/>
        <v>-2.8571428571428581E-2</v>
      </c>
      <c r="S18" s="241">
        <f t="shared" si="32"/>
        <v>-5.6179775280899014E-3</v>
      </c>
      <c r="T18" s="239">
        <f t="shared" si="32"/>
        <v>-4.7120418848167533E-2</v>
      </c>
      <c r="U18" s="239">
        <f t="shared" si="32"/>
        <v>-6.3492063492063489E-2</v>
      </c>
      <c r="V18" s="239">
        <f t="shared" si="32"/>
        <v>-2.1276595744680882E-2</v>
      </c>
      <c r="W18" s="239">
        <f t="shared" si="32"/>
        <v>-1.025641025641022E-2</v>
      </c>
      <c r="X18" s="239">
        <f t="shared" si="32"/>
        <v>-3.4313725490196068E-2</v>
      </c>
      <c r="Y18" s="239">
        <f t="shared" si="32"/>
        <v>-2.4630541871921152E-2</v>
      </c>
      <c r="Z18" s="239">
        <f t="shared" si="32"/>
        <v>-7.6555023923444931E-2</v>
      </c>
      <c r="AA18" s="239">
        <f t="shared" si="32"/>
        <v>-2.0000000000000018E-2</v>
      </c>
      <c r="AB18" s="239">
        <f t="shared" si="32"/>
        <v>-9.9999999999999978E-2</v>
      </c>
      <c r="AC18" s="239">
        <f t="shared" ref="AC18:AD18" si="33">(AC12+AC7)/AC7-1</f>
        <v>-1.0810810810810811E-2</v>
      </c>
      <c r="AD18" s="240">
        <f t="shared" si="33"/>
        <v>0</v>
      </c>
    </row>
    <row r="19" spans="2:34" ht="3.95" customHeight="1">
      <c r="B19" s="180"/>
      <c r="C19" s="184"/>
      <c r="D19" s="184"/>
    </row>
    <row r="20" spans="2:34" ht="24">
      <c r="B20" s="159" t="s">
        <v>1313</v>
      </c>
      <c r="C20" s="176" t="s">
        <v>1321</v>
      </c>
      <c r="D20" s="176" t="s">
        <v>3</v>
      </c>
      <c r="E20" s="176" t="s">
        <v>4</v>
      </c>
      <c r="F20" s="176" t="s">
        <v>1322</v>
      </c>
      <c r="G20" s="193"/>
      <c r="H20" s="176" t="s">
        <v>1534</v>
      </c>
      <c r="J20" s="192">
        <v>45658</v>
      </c>
      <c r="K20" s="192">
        <f t="shared" ref="K20" si="34">EOMONTH(J20,0)+1</f>
        <v>45689</v>
      </c>
      <c r="L20" s="192">
        <f t="shared" ref="L20" si="35">EOMONTH(K20,0)+1</f>
        <v>45717</v>
      </c>
      <c r="M20" s="192">
        <f t="shared" ref="M20" si="36">EOMONTH(L20,0)+1</f>
        <v>45748</v>
      </c>
      <c r="N20" s="192">
        <f t="shared" ref="N20" si="37">EOMONTH(M20,0)+1</f>
        <v>45778</v>
      </c>
      <c r="O20" s="192">
        <f t="shared" ref="O20" si="38">EOMONTH(N20,0)+1</f>
        <v>45809</v>
      </c>
      <c r="P20" s="192">
        <f t="shared" ref="P20" si="39">EOMONTH(O20,0)+1</f>
        <v>45839</v>
      </c>
      <c r="Q20" s="192">
        <v>45870</v>
      </c>
      <c r="R20" s="192">
        <f t="shared" ref="R20" si="40">EOMONTH(Q20,0)+1</f>
        <v>45901</v>
      </c>
      <c r="S20" s="192">
        <f t="shared" ref="S20" si="41">EOMONTH(R20,0)+1</f>
        <v>45931</v>
      </c>
      <c r="T20" s="192">
        <f t="shared" ref="T20" si="42">EOMONTH(S20,0)+1</f>
        <v>45962</v>
      </c>
      <c r="U20" s="192">
        <f t="shared" ref="U20" si="43">EOMONTH(T20,0)+1</f>
        <v>45992</v>
      </c>
      <c r="V20" s="192">
        <f t="shared" ref="V20" si="44">EOMONTH(U20,0)+1</f>
        <v>46023</v>
      </c>
      <c r="W20" s="192">
        <f t="shared" ref="W20" si="45">EOMONTH(V20,0)+1</f>
        <v>46054</v>
      </c>
      <c r="X20" s="192">
        <f t="shared" ref="X20" si="46">EOMONTH(W20,0)+1</f>
        <v>46082</v>
      </c>
      <c r="Y20" s="192">
        <f t="shared" ref="Y20" si="47">EOMONTH(X20,0)+1</f>
        <v>46113</v>
      </c>
      <c r="Z20" s="192">
        <f t="shared" ref="Z20" si="48">EOMONTH(Y20,0)+1</f>
        <v>46143</v>
      </c>
      <c r="AA20" s="192">
        <f t="shared" ref="AA20" si="49">EOMONTH(Z20,0)+1</f>
        <v>46174</v>
      </c>
      <c r="AB20" s="192">
        <f t="shared" ref="AB20" si="50">EOMONTH(AA20,0)+1</f>
        <v>46204</v>
      </c>
      <c r="AC20" s="192">
        <f t="shared" ref="AC20" si="51">EOMONTH(AB20,0)+1</f>
        <v>46235</v>
      </c>
      <c r="AD20" s="192">
        <f t="shared" ref="AD20" si="52">EOMONTH(AC20,0)+1</f>
        <v>46266</v>
      </c>
      <c r="AE20" s="187"/>
      <c r="AF20" s="187"/>
      <c r="AG20" s="187"/>
      <c r="AH20" s="187"/>
    </row>
    <row r="21" spans="2:34">
      <c r="B21" s="186" t="s">
        <v>1548</v>
      </c>
      <c r="C21" s="43"/>
      <c r="D21" s="43"/>
      <c r="E21" s="43"/>
      <c r="F21" s="43"/>
      <c r="G21" s="6"/>
      <c r="H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6"/>
      <c r="AF21" s="6"/>
      <c r="AG21" s="6"/>
      <c r="AH21" s="6"/>
    </row>
    <row r="22" spans="2:34">
      <c r="B22" s="173" t="s">
        <v>1318</v>
      </c>
      <c r="C22" s="182"/>
      <c r="D22" s="182"/>
      <c r="E22" s="182">
        <f>+E28-E23-E27</f>
        <v>113</v>
      </c>
      <c r="F22" s="182">
        <f>+F28-F23-F27</f>
        <v>157</v>
      </c>
      <c r="H22" s="182">
        <f t="shared" ref="H22" si="53">+H28-H23-H27</f>
        <v>151</v>
      </c>
      <c r="J22" s="182">
        <f t="shared" ref="J22:Z22" si="54">+J28-J23-J27</f>
        <v>113</v>
      </c>
      <c r="K22" s="182">
        <f t="shared" si="54"/>
        <v>118</v>
      </c>
      <c r="L22" s="182">
        <f t="shared" si="54"/>
        <v>120</v>
      </c>
      <c r="M22" s="182">
        <f t="shared" si="54"/>
        <v>126</v>
      </c>
      <c r="N22" s="182">
        <f t="shared" si="54"/>
        <v>131</v>
      </c>
      <c r="O22" s="182">
        <f t="shared" si="54"/>
        <v>138</v>
      </c>
      <c r="P22" s="182">
        <f t="shared" si="54"/>
        <v>138</v>
      </c>
      <c r="Q22" s="182">
        <f t="shared" si="54"/>
        <v>143</v>
      </c>
      <c r="R22" s="182">
        <f t="shared" si="54"/>
        <v>148</v>
      </c>
      <c r="S22" s="182">
        <f t="shared" si="54"/>
        <v>151</v>
      </c>
      <c r="T22" s="182">
        <f t="shared" si="54"/>
        <v>156</v>
      </c>
      <c r="U22" s="182">
        <f t="shared" si="54"/>
        <v>155</v>
      </c>
      <c r="V22" s="182">
        <f t="shared" si="54"/>
        <v>157</v>
      </c>
      <c r="W22" s="182">
        <f t="shared" si="54"/>
        <v>164</v>
      </c>
      <c r="X22" s="182">
        <f t="shared" si="54"/>
        <v>172</v>
      </c>
      <c r="Y22" s="182">
        <f t="shared" si="54"/>
        <v>173</v>
      </c>
      <c r="Z22" s="182">
        <f t="shared" si="54"/>
        <v>179</v>
      </c>
      <c r="AA22" s="182">
        <f>+AA28-AA23-AA27</f>
        <v>171</v>
      </c>
      <c r="AB22" s="182">
        <f>+AB28-AB23-AB27</f>
        <v>171</v>
      </c>
      <c r="AC22" s="182">
        <f t="shared" ref="AC22:AD22" si="55">+AC28-AC23-AC27</f>
        <v>172</v>
      </c>
      <c r="AD22" s="182">
        <f t="shared" si="55"/>
        <v>173</v>
      </c>
    </row>
    <row r="23" spans="2:34">
      <c r="B23" s="191" t="s">
        <v>1319</v>
      </c>
      <c r="E23" s="197">
        <f>SUM(J23:U23)</f>
        <v>90</v>
      </c>
      <c r="F23" s="197">
        <f>SUM(V23:AD23)</f>
        <v>59</v>
      </c>
      <c r="H23" s="197">
        <f>SUM(S23:AD23)</f>
        <v>83</v>
      </c>
      <c r="J23" s="195">
        <f>+J38+J53+J83</f>
        <v>9</v>
      </c>
      <c r="K23" s="195">
        <f>+K38+K53+K83</f>
        <v>5</v>
      </c>
      <c r="L23" s="195">
        <f>+L38+L53+L83</f>
        <v>8</v>
      </c>
      <c r="M23" s="195">
        <f>+M38+M53+M83</f>
        <v>9</v>
      </c>
      <c r="N23" s="195">
        <f>+N38+N53+N83</f>
        <v>9</v>
      </c>
      <c r="O23" s="195">
        <f>+O38+O53+O83</f>
        <v>6</v>
      </c>
      <c r="P23" s="195">
        <f>+P38+P53+P83</f>
        <v>7</v>
      </c>
      <c r="Q23" s="195">
        <f>+Q38+Q53+Q83</f>
        <v>7</v>
      </c>
      <c r="R23" s="195">
        <f>+R38+R53+R83</f>
        <v>6</v>
      </c>
      <c r="S23" s="195">
        <f>+S38+S53+S83</f>
        <v>6</v>
      </c>
      <c r="T23" s="195">
        <f>+T38+T53+T83</f>
        <v>7</v>
      </c>
      <c r="U23" s="195">
        <f>+U38+U53+U83</f>
        <v>11</v>
      </c>
      <c r="V23" s="195">
        <f>+V38+V53+V83</f>
        <v>10</v>
      </c>
      <c r="W23" s="195">
        <f>+W38+W53+W83</f>
        <v>9</v>
      </c>
      <c r="X23" s="195">
        <f>+X38+X53+X83</f>
        <v>6</v>
      </c>
      <c r="Y23" s="195">
        <f>+Y38+Y53+Y83</f>
        <v>11</v>
      </c>
      <c r="Z23" s="195">
        <f>+Z38+Z53+Z83</f>
        <v>7</v>
      </c>
      <c r="AA23" s="195">
        <f>+AA38+AA53+AA83</f>
        <v>4</v>
      </c>
      <c r="AB23" s="195">
        <f>+AB38+AB53+AB83</f>
        <v>5</v>
      </c>
      <c r="AC23" s="195">
        <f>+AC38+AC53+AC83</f>
        <v>3</v>
      </c>
      <c r="AD23" s="195">
        <f>+AD38+AD53+AD83</f>
        <v>4</v>
      </c>
    </row>
    <row r="24" spans="2:34">
      <c r="B24" s="265" t="s">
        <v>1535</v>
      </c>
      <c r="E24" s="197">
        <f t="shared" ref="E24:E26" si="56">SUM(J24:U24)</f>
        <v>-26</v>
      </c>
      <c r="F24" s="197">
        <f t="shared" ref="F24:F26" si="57">SUM(V24:AD24)</f>
        <v>-25</v>
      </c>
      <c r="H24" s="197">
        <f t="shared" ref="H24:H26" si="58">SUM(S24:AD24)</f>
        <v>-34</v>
      </c>
      <c r="J24" s="195">
        <f>+J39+J54+J84</f>
        <v>0</v>
      </c>
      <c r="K24" s="195">
        <f>+K39+K54+K84</f>
        <v>-2</v>
      </c>
      <c r="L24" s="195">
        <f>+L39+L54+L84</f>
        <v>-1</v>
      </c>
      <c r="M24" s="195">
        <f>+M39+M54+M84</f>
        <v>-3</v>
      </c>
      <c r="N24" s="195">
        <f>+N39+N54+N84</f>
        <v>0</v>
      </c>
      <c r="O24" s="195">
        <f>+O39+O54+O84</f>
        <v>-5</v>
      </c>
      <c r="P24" s="195">
        <f>+P39+P54+P84</f>
        <v>-2</v>
      </c>
      <c r="Q24" s="195">
        <f>+Q39+Q54+Q84</f>
        <v>-2</v>
      </c>
      <c r="R24" s="195">
        <f>+R39+R54+R84</f>
        <v>-2</v>
      </c>
      <c r="S24" s="195">
        <f>+S39+S54+S84</f>
        <v>-1</v>
      </c>
      <c r="T24" s="195">
        <f>+T39+T54+T84</f>
        <v>-3</v>
      </c>
      <c r="U24" s="195">
        <f>+U39+U54+U84</f>
        <v>-5</v>
      </c>
      <c r="V24" s="195">
        <f>+V39+V54+V84</f>
        <v>-1</v>
      </c>
      <c r="W24" s="195">
        <f>+W39+W54+W84</f>
        <v>-1</v>
      </c>
      <c r="X24" s="195">
        <f>+X39+X54+X84</f>
        <v>-2</v>
      </c>
      <c r="Y24" s="195">
        <f>+Y39+Y54+Y84</f>
        <v>-3</v>
      </c>
      <c r="Z24" s="195">
        <f>+Z39+Z54+Z84</f>
        <v>-12</v>
      </c>
      <c r="AA24" s="195">
        <f>+AA39+AA54+AA84</f>
        <v>-4</v>
      </c>
      <c r="AB24" s="195">
        <f>+AB39+AB54+AB84</f>
        <v>-2</v>
      </c>
      <c r="AC24" s="195">
        <f>+AC39+AC54+AC84</f>
        <v>0</v>
      </c>
      <c r="AD24" s="195">
        <f>+AD39+AD54+AD84</f>
        <v>0</v>
      </c>
    </row>
    <row r="25" spans="2:34">
      <c r="B25" s="265" t="s">
        <v>1536</v>
      </c>
      <c r="E25" s="197">
        <f t="shared" si="56"/>
        <v>-20</v>
      </c>
      <c r="F25" s="197">
        <f t="shared" si="57"/>
        <v>-6</v>
      </c>
      <c r="H25" s="197">
        <f t="shared" si="58"/>
        <v>-15</v>
      </c>
      <c r="J25" s="195">
        <f>+J40+J55+J85</f>
        <v>-4</v>
      </c>
      <c r="K25" s="195">
        <f>+K40+K55+K85</f>
        <v>-1</v>
      </c>
      <c r="L25" s="195">
        <f>+L40+L55+L85</f>
        <v>-1</v>
      </c>
      <c r="M25" s="195">
        <f>+M40+M55+M85</f>
        <v>-1</v>
      </c>
      <c r="N25" s="195">
        <f>+N40+N55+N85</f>
        <v>-2</v>
      </c>
      <c r="O25" s="195">
        <f>+O40+O55+O85</f>
        <v>-1</v>
      </c>
      <c r="P25" s="195">
        <f>+P40+P55+P85</f>
        <v>0</v>
      </c>
      <c r="Q25" s="195">
        <f>+Q40+Q55+Q85</f>
        <v>0</v>
      </c>
      <c r="R25" s="195">
        <f>+R40+R55+R85</f>
        <v>-1</v>
      </c>
      <c r="S25" s="195">
        <f>+S40+S55+S85</f>
        <v>0</v>
      </c>
      <c r="T25" s="195">
        <f>+T40+T55+T85</f>
        <v>-5</v>
      </c>
      <c r="U25" s="195">
        <f>+U40+U55+U85</f>
        <v>-4</v>
      </c>
      <c r="V25" s="195">
        <f>+V40+V55+V85</f>
        <v>-2</v>
      </c>
      <c r="W25" s="195">
        <f>+W40+W55+W85</f>
        <v>0</v>
      </c>
      <c r="X25" s="195">
        <f>+X40+X55+X85</f>
        <v>0</v>
      </c>
      <c r="Y25" s="195">
        <f>+Y40+Y55+Y85</f>
        <v>-1</v>
      </c>
      <c r="Z25" s="195">
        <f>+Z40+Z55+Z85</f>
        <v>-2</v>
      </c>
      <c r="AA25" s="195">
        <f>+AA40+AA55+AA85</f>
        <v>0</v>
      </c>
      <c r="AB25" s="195">
        <f>+AB40+AB55+AB85</f>
        <v>-1</v>
      </c>
      <c r="AC25" s="195">
        <f>+AC40+AC55+AC85</f>
        <v>0</v>
      </c>
      <c r="AD25" s="195">
        <f>+AD40+AD55+AD85</f>
        <v>0</v>
      </c>
    </row>
    <row r="26" spans="2:34">
      <c r="B26" s="265" t="s">
        <v>1537</v>
      </c>
      <c r="E26" s="197">
        <f t="shared" si="56"/>
        <v>0</v>
      </c>
      <c r="F26" s="197">
        <f t="shared" si="57"/>
        <v>-8</v>
      </c>
      <c r="H26" s="197">
        <f t="shared" si="58"/>
        <v>-8</v>
      </c>
      <c r="J26" s="195">
        <f>+J41+J56+J86</f>
        <v>0</v>
      </c>
      <c r="K26" s="195">
        <f>+K41+K56+K86</f>
        <v>0</v>
      </c>
      <c r="L26" s="195">
        <f>+L41+L56+L86</f>
        <v>0</v>
      </c>
      <c r="M26" s="195">
        <f>+M41+M56+M86</f>
        <v>0</v>
      </c>
      <c r="N26" s="195">
        <f>+N41+N56+N86</f>
        <v>0</v>
      </c>
      <c r="O26" s="195">
        <f>+O41+O56+O86</f>
        <v>0</v>
      </c>
      <c r="P26" s="195">
        <f>+P41+P56+P86</f>
        <v>0</v>
      </c>
      <c r="Q26" s="195">
        <f>+Q41+Q56+Q86</f>
        <v>0</v>
      </c>
      <c r="R26" s="195">
        <f>+R41+R56+R86</f>
        <v>0</v>
      </c>
      <c r="S26" s="195">
        <f>+S41+S56+S86</f>
        <v>0</v>
      </c>
      <c r="T26" s="195">
        <f>+T41+T56+T86</f>
        <v>0</v>
      </c>
      <c r="U26" s="195">
        <f>+U41+U56+U86</f>
        <v>0</v>
      </c>
      <c r="V26" s="195">
        <f>+V41+V56+V86</f>
        <v>0</v>
      </c>
      <c r="W26" s="195">
        <f>+W41+W56+W86</f>
        <v>0</v>
      </c>
      <c r="X26" s="195">
        <f>+X41+X56+X86</f>
        <v>-3</v>
      </c>
      <c r="Y26" s="195">
        <f>+Y41+Y56+Y86</f>
        <v>-1</v>
      </c>
      <c r="Z26" s="195">
        <f>+Z41+Z56+Z86</f>
        <v>-1</v>
      </c>
      <c r="AA26" s="195">
        <f>+AA41+AA56+AA86</f>
        <v>0</v>
      </c>
      <c r="AB26" s="195">
        <f>+AB41+AB56+AB86</f>
        <v>-1</v>
      </c>
      <c r="AC26" s="195">
        <f>+AC41+AC56+AC86</f>
        <v>-2</v>
      </c>
      <c r="AD26" s="195">
        <f>+AD41+AD56+AD86</f>
        <v>0</v>
      </c>
    </row>
    <row r="27" spans="2:34" ht="12" customHeight="1">
      <c r="B27" s="255" t="s">
        <v>1539</v>
      </c>
      <c r="C27" s="258"/>
      <c r="D27" s="258"/>
      <c r="E27" s="256">
        <f>SUM(J27:U27)</f>
        <v>-46</v>
      </c>
      <c r="F27" s="256">
        <f>SUM(V27:AD27)</f>
        <v>-39</v>
      </c>
      <c r="G27" s="257"/>
      <c r="H27" s="256">
        <f>SUM(S27:AD27)</f>
        <v>-57</v>
      </c>
      <c r="I27" s="257"/>
      <c r="J27" s="258">
        <f>+J42+J57+J87</f>
        <v>-4</v>
      </c>
      <c r="K27" s="258">
        <f>+K42+K57+K87</f>
        <v>-3</v>
      </c>
      <c r="L27" s="258">
        <f>+L42+L57+L87</f>
        <v>-2</v>
      </c>
      <c r="M27" s="258">
        <f>+M42+M57+M87</f>
        <v>-4</v>
      </c>
      <c r="N27" s="258">
        <f>+N42+N57+N87</f>
        <v>-2</v>
      </c>
      <c r="O27" s="258">
        <f>+O42+O57+O87</f>
        <v>-6</v>
      </c>
      <c r="P27" s="258">
        <f>+P42+P57+P87</f>
        <v>-2</v>
      </c>
      <c r="Q27" s="258">
        <f>+Q42+Q57+Q87</f>
        <v>-2</v>
      </c>
      <c r="R27" s="258">
        <f>+R42+R57+R87</f>
        <v>-3</v>
      </c>
      <c r="S27" s="258">
        <f>+S42+S57+S87</f>
        <v>-1</v>
      </c>
      <c r="T27" s="258">
        <f>+T42+T57+T87</f>
        <v>-8</v>
      </c>
      <c r="U27" s="258">
        <f>+U42+U57+U87</f>
        <v>-9</v>
      </c>
      <c r="V27" s="258">
        <f>+V42+V57+V87</f>
        <v>-3</v>
      </c>
      <c r="W27" s="258">
        <f>+W42+W57+W87</f>
        <v>-1</v>
      </c>
      <c r="X27" s="258">
        <f>+X42+X57+X87</f>
        <v>-5</v>
      </c>
      <c r="Y27" s="258">
        <f>+Y42+Y57+Y87</f>
        <v>-5</v>
      </c>
      <c r="Z27" s="258">
        <f>+Z42+Z57+Z87</f>
        <v>-15</v>
      </c>
      <c r="AA27" s="258">
        <f>+AA42+AA57+AA87</f>
        <v>-4</v>
      </c>
      <c r="AB27" s="258">
        <f>+AB42+AB57+AB87</f>
        <v>-4</v>
      </c>
      <c r="AC27" s="258">
        <f>+AC42+AC57+AC87</f>
        <v>-2</v>
      </c>
      <c r="AD27" s="258">
        <f>+AD42+AD57+AD87</f>
        <v>0</v>
      </c>
      <c r="AF27" s="345">
        <f>AD28/J22-1</f>
        <v>0.5663716814159292</v>
      </c>
    </row>
    <row r="28" spans="2:34">
      <c r="B28" s="259" t="s">
        <v>1320</v>
      </c>
      <c r="C28" s="260"/>
      <c r="D28" s="260"/>
      <c r="E28" s="260">
        <f>+F22</f>
        <v>157</v>
      </c>
      <c r="F28" s="261">
        <f>+$AD28</f>
        <v>177</v>
      </c>
      <c r="H28" s="264">
        <f>+$AD28</f>
        <v>177</v>
      </c>
      <c r="J28" s="262">
        <f t="shared" ref="J28" si="59">+K22</f>
        <v>118</v>
      </c>
      <c r="K28" s="260">
        <f t="shared" ref="K28" si="60">+L22</f>
        <v>120</v>
      </c>
      <c r="L28" s="260">
        <f t="shared" ref="L28" si="61">+M22</f>
        <v>126</v>
      </c>
      <c r="M28" s="260">
        <f t="shared" ref="M28" si="62">+N22</f>
        <v>131</v>
      </c>
      <c r="N28" s="260">
        <f t="shared" ref="N28" si="63">+O22</f>
        <v>138</v>
      </c>
      <c r="O28" s="260">
        <f t="shared" ref="O28" si="64">+P22</f>
        <v>138</v>
      </c>
      <c r="P28" s="260">
        <f>+Q22</f>
        <v>143</v>
      </c>
      <c r="Q28" s="260">
        <f t="shared" ref="Q28" si="65">+R22</f>
        <v>148</v>
      </c>
      <c r="R28" s="260">
        <f t="shared" ref="R28" si="66">+S22</f>
        <v>151</v>
      </c>
      <c r="S28" s="262">
        <f t="shared" ref="S28" si="67">+T22</f>
        <v>156</v>
      </c>
      <c r="T28" s="260">
        <f t="shared" ref="T28" si="68">+U22</f>
        <v>155</v>
      </c>
      <c r="U28" s="260">
        <f t="shared" ref="U28" si="69">+V22</f>
        <v>157</v>
      </c>
      <c r="V28" s="260">
        <f t="shared" ref="V28" si="70">+W22</f>
        <v>164</v>
      </c>
      <c r="W28" s="260">
        <f t="shared" ref="W28" si="71">+X22</f>
        <v>172</v>
      </c>
      <c r="X28" s="260">
        <f t="shared" ref="X28" si="72">+Y22</f>
        <v>173</v>
      </c>
      <c r="Y28" s="260">
        <f t="shared" ref="Y28" si="73">+Z22</f>
        <v>179</v>
      </c>
      <c r="Z28" s="260">
        <f t="shared" ref="Z28" si="74">+AA22</f>
        <v>171</v>
      </c>
      <c r="AA28" s="260">
        <f>+AB22</f>
        <v>171</v>
      </c>
      <c r="AB28" s="260">
        <f>+AB43+AB58</f>
        <v>172</v>
      </c>
      <c r="AC28" s="260">
        <f>+AC43+AC58</f>
        <v>173</v>
      </c>
      <c r="AD28" s="261">
        <f>+AD43+AD58+AD88</f>
        <v>177</v>
      </c>
      <c r="AF28" s="182">
        <f>AD28-J22</f>
        <v>64</v>
      </c>
    </row>
    <row r="29" spans="2:34" ht="3.95" customHeight="1">
      <c r="B29" s="180"/>
      <c r="C29" s="232"/>
      <c r="D29" s="232"/>
      <c r="E29" s="232"/>
      <c r="F29" s="232"/>
      <c r="H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X29" s="232"/>
      <c r="Y29" s="232"/>
      <c r="Z29" s="232"/>
      <c r="AA29" s="232"/>
      <c r="AB29" s="233"/>
      <c r="AC29" s="233"/>
      <c r="AD29" s="233"/>
    </row>
    <row r="30" spans="2:34">
      <c r="B30" s="259" t="s">
        <v>1861</v>
      </c>
      <c r="C30" s="260"/>
      <c r="D30" s="260"/>
      <c r="E30" s="260">
        <f>AVERAGE(E22,E28)</f>
        <v>135</v>
      </c>
      <c r="F30" s="261">
        <f>AVERAGE(F22,F28)</f>
        <v>167</v>
      </c>
      <c r="H30" s="264">
        <f>AVERAGE(H22,H28)</f>
        <v>164</v>
      </c>
      <c r="J30" s="262">
        <f>AVERAGE(J22,J28)</f>
        <v>115.5</v>
      </c>
      <c r="K30" s="260">
        <f t="shared" ref="K30:AD30" si="75">AVERAGE(K22,K28)</f>
        <v>119</v>
      </c>
      <c r="L30" s="260">
        <f t="shared" si="75"/>
        <v>123</v>
      </c>
      <c r="M30" s="260">
        <f t="shared" si="75"/>
        <v>128.5</v>
      </c>
      <c r="N30" s="260">
        <f t="shared" si="75"/>
        <v>134.5</v>
      </c>
      <c r="O30" s="260">
        <f t="shared" si="75"/>
        <v>138</v>
      </c>
      <c r="P30" s="260">
        <f t="shared" si="75"/>
        <v>140.5</v>
      </c>
      <c r="Q30" s="260">
        <f t="shared" si="75"/>
        <v>145.5</v>
      </c>
      <c r="R30" s="260">
        <f t="shared" si="75"/>
        <v>149.5</v>
      </c>
      <c r="S30" s="262">
        <f t="shared" si="75"/>
        <v>153.5</v>
      </c>
      <c r="T30" s="260">
        <f t="shared" si="75"/>
        <v>155.5</v>
      </c>
      <c r="U30" s="260">
        <f t="shared" si="75"/>
        <v>156</v>
      </c>
      <c r="V30" s="260">
        <f t="shared" si="75"/>
        <v>160.5</v>
      </c>
      <c r="W30" s="260">
        <f t="shared" si="75"/>
        <v>168</v>
      </c>
      <c r="X30" s="260">
        <f t="shared" si="75"/>
        <v>172.5</v>
      </c>
      <c r="Y30" s="260">
        <f t="shared" si="75"/>
        <v>176</v>
      </c>
      <c r="Z30" s="260">
        <f t="shared" si="75"/>
        <v>175</v>
      </c>
      <c r="AA30" s="260">
        <f t="shared" si="75"/>
        <v>171</v>
      </c>
      <c r="AB30" s="260">
        <f t="shared" si="75"/>
        <v>171.5</v>
      </c>
      <c r="AC30" s="260">
        <f t="shared" si="75"/>
        <v>172.5</v>
      </c>
      <c r="AD30" s="263">
        <f t="shared" si="75"/>
        <v>175</v>
      </c>
    </row>
    <row r="31" spans="2:34" ht="3.95" customHeight="1">
      <c r="B31" s="180"/>
      <c r="C31" s="232"/>
      <c r="D31" s="232"/>
      <c r="E31" s="232"/>
      <c r="F31" s="232"/>
      <c r="H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  <c r="T31" s="232"/>
      <c r="U31" s="232"/>
      <c r="V31" s="232"/>
      <c r="W31" s="232"/>
      <c r="X31" s="232"/>
      <c r="Y31" s="232"/>
      <c r="Z31" s="232"/>
      <c r="AA31" s="232"/>
      <c r="AB31" s="233"/>
      <c r="AC31" s="233"/>
      <c r="AD31" s="233"/>
    </row>
    <row r="32" spans="2:34">
      <c r="B32" s="234" t="s">
        <v>1525</v>
      </c>
      <c r="C32" s="235"/>
      <c r="D32" s="235"/>
      <c r="E32" s="236">
        <f>(E23+E22)/E22-1</f>
        <v>0.79646017699115035</v>
      </c>
      <c r="F32" s="247">
        <f>(F23+F22)/F22-1</f>
        <v>0.37579617834394896</v>
      </c>
      <c r="G32" s="248"/>
      <c r="H32" s="249">
        <f>(H23+H22)/H22-1</f>
        <v>0.54966887417218535</v>
      </c>
      <c r="J32" s="246">
        <f t="shared" ref="J32:AB32" si="76">(J23+J22)/J22-1</f>
        <v>7.9646017699114946E-2</v>
      </c>
      <c r="K32" s="236">
        <f t="shared" si="76"/>
        <v>4.2372881355932313E-2</v>
      </c>
      <c r="L32" s="236">
        <f t="shared" si="76"/>
        <v>6.6666666666666652E-2</v>
      </c>
      <c r="M32" s="236">
        <f t="shared" si="76"/>
        <v>7.1428571428571397E-2</v>
      </c>
      <c r="N32" s="236">
        <f t="shared" si="76"/>
        <v>6.8702290076335881E-2</v>
      </c>
      <c r="O32" s="236">
        <f t="shared" si="76"/>
        <v>4.3478260869565188E-2</v>
      </c>
      <c r="P32" s="236">
        <f t="shared" si="76"/>
        <v>5.0724637681159424E-2</v>
      </c>
      <c r="Q32" s="236">
        <f t="shared" si="76"/>
        <v>4.8951048951048959E-2</v>
      </c>
      <c r="R32" s="236">
        <f t="shared" si="76"/>
        <v>4.0540540540540571E-2</v>
      </c>
      <c r="S32" s="246">
        <f t="shared" si="76"/>
        <v>3.9735099337748325E-2</v>
      </c>
      <c r="T32" s="236">
        <f t="shared" si="76"/>
        <v>4.4871794871794934E-2</v>
      </c>
      <c r="U32" s="236">
        <f t="shared" si="76"/>
        <v>7.0967741935483941E-2</v>
      </c>
      <c r="V32" s="236">
        <f t="shared" si="76"/>
        <v>6.3694267515923553E-2</v>
      </c>
      <c r="W32" s="236">
        <f t="shared" si="76"/>
        <v>5.4878048780487854E-2</v>
      </c>
      <c r="X32" s="236">
        <f t="shared" si="76"/>
        <v>3.488372093023262E-2</v>
      </c>
      <c r="Y32" s="236">
        <f t="shared" si="76"/>
        <v>6.3583815028901647E-2</v>
      </c>
      <c r="Z32" s="236">
        <f t="shared" si="76"/>
        <v>3.9106145251396551E-2</v>
      </c>
      <c r="AA32" s="236">
        <f t="shared" si="76"/>
        <v>2.3391812865497075E-2</v>
      </c>
      <c r="AB32" s="236">
        <f t="shared" si="76"/>
        <v>2.9239766081871288E-2</v>
      </c>
      <c r="AC32" s="236">
        <f t="shared" ref="AC32:AD32" si="77">(AC23+AC22)/AC22-1</f>
        <v>1.744186046511631E-2</v>
      </c>
      <c r="AD32" s="247">
        <f t="shared" si="77"/>
        <v>2.3121387283236983E-2</v>
      </c>
    </row>
    <row r="33" spans="2:33">
      <c r="B33" s="237" t="s">
        <v>1526</v>
      </c>
      <c r="C33" s="238"/>
      <c r="D33" s="238"/>
      <c r="E33" s="239">
        <f>(E27+E22)/E22-1</f>
        <v>-0.40707964601769908</v>
      </c>
      <c r="F33" s="240">
        <f>(F27+F22)/F22-1</f>
        <v>-0.24840764331210186</v>
      </c>
      <c r="G33" s="248"/>
      <c r="H33" s="242">
        <f>(H27+H22)/H22-1</f>
        <v>-0.37748344370860931</v>
      </c>
      <c r="J33" s="241">
        <f t="shared" ref="J33:AB33" si="78">(J27+J22)/J22-1</f>
        <v>-3.539823008849563E-2</v>
      </c>
      <c r="K33" s="239">
        <f t="shared" si="78"/>
        <v>-2.5423728813559365E-2</v>
      </c>
      <c r="L33" s="239">
        <f t="shared" si="78"/>
        <v>-1.6666666666666718E-2</v>
      </c>
      <c r="M33" s="239">
        <f t="shared" si="78"/>
        <v>-3.1746031746031744E-2</v>
      </c>
      <c r="N33" s="239">
        <f t="shared" si="78"/>
        <v>-1.5267175572519109E-2</v>
      </c>
      <c r="O33" s="239">
        <f t="shared" si="78"/>
        <v>-4.3478260869565188E-2</v>
      </c>
      <c r="P33" s="239">
        <f t="shared" si="78"/>
        <v>-1.4492753623188359E-2</v>
      </c>
      <c r="Q33" s="239">
        <f t="shared" si="78"/>
        <v>-1.3986013986013957E-2</v>
      </c>
      <c r="R33" s="239">
        <f t="shared" si="78"/>
        <v>-2.0270270270270285E-2</v>
      </c>
      <c r="S33" s="241">
        <f t="shared" si="78"/>
        <v>-6.6225165562914245E-3</v>
      </c>
      <c r="T33" s="239">
        <f t="shared" si="78"/>
        <v>-5.1282051282051322E-2</v>
      </c>
      <c r="U33" s="239">
        <f t="shared" si="78"/>
        <v>-5.8064516129032295E-2</v>
      </c>
      <c r="V33" s="239">
        <f t="shared" si="78"/>
        <v>-1.9108280254777066E-2</v>
      </c>
      <c r="W33" s="239">
        <f t="shared" si="78"/>
        <v>-6.0975609756097615E-3</v>
      </c>
      <c r="X33" s="239">
        <f t="shared" si="78"/>
        <v>-2.9069767441860517E-2</v>
      </c>
      <c r="Y33" s="239">
        <f t="shared" si="78"/>
        <v>-2.8901734104046284E-2</v>
      </c>
      <c r="Z33" s="239">
        <f t="shared" si="78"/>
        <v>-8.3798882681564213E-2</v>
      </c>
      <c r="AA33" s="239">
        <f t="shared" si="78"/>
        <v>-2.3391812865497075E-2</v>
      </c>
      <c r="AB33" s="239">
        <f t="shared" si="78"/>
        <v>-2.3391812865497075E-2</v>
      </c>
      <c r="AC33" s="239">
        <f t="shared" ref="AC33:AD33" si="79">(AC27+AC22)/AC22-1</f>
        <v>-1.1627906976744207E-2</v>
      </c>
      <c r="AD33" s="240">
        <f t="shared" si="79"/>
        <v>0</v>
      </c>
    </row>
    <row r="34" spans="2:33" ht="3.95" customHeight="1">
      <c r="B34" s="180"/>
      <c r="C34" s="184"/>
      <c r="D34" s="184"/>
    </row>
    <row r="35" spans="2:33" ht="24">
      <c r="B35" s="159" t="s">
        <v>1313</v>
      </c>
      <c r="C35" s="176" t="s">
        <v>1321</v>
      </c>
      <c r="D35" s="176" t="s">
        <v>3</v>
      </c>
      <c r="E35" s="176" t="s">
        <v>4</v>
      </c>
      <c r="F35" s="176" t="s">
        <v>1322</v>
      </c>
      <c r="G35" s="193"/>
      <c r="H35" s="176" t="s">
        <v>1534</v>
      </c>
      <c r="J35" s="192">
        <v>45658</v>
      </c>
      <c r="K35" s="192">
        <f t="shared" ref="K35" si="80">EOMONTH(J35,0)+1</f>
        <v>45689</v>
      </c>
      <c r="L35" s="192">
        <f t="shared" ref="L35" si="81">EOMONTH(K35,0)+1</f>
        <v>45717</v>
      </c>
      <c r="M35" s="192">
        <f t="shared" ref="M35" si="82">EOMONTH(L35,0)+1</f>
        <v>45748</v>
      </c>
      <c r="N35" s="192">
        <f t="shared" ref="N35" si="83">EOMONTH(M35,0)+1</f>
        <v>45778</v>
      </c>
      <c r="O35" s="192">
        <f t="shared" ref="O35" si="84">EOMONTH(N35,0)+1</f>
        <v>45809</v>
      </c>
      <c r="P35" s="192">
        <f t="shared" ref="P35" si="85">EOMONTH(O35,0)+1</f>
        <v>45839</v>
      </c>
      <c r="Q35" s="192">
        <v>45870</v>
      </c>
      <c r="R35" s="192">
        <f t="shared" ref="R35" si="86">EOMONTH(Q35,0)+1</f>
        <v>45901</v>
      </c>
      <c r="S35" s="192">
        <f t="shared" ref="S35" si="87">EOMONTH(R35,0)+1</f>
        <v>45931</v>
      </c>
      <c r="T35" s="192">
        <f t="shared" ref="T35" si="88">EOMONTH(S35,0)+1</f>
        <v>45962</v>
      </c>
      <c r="U35" s="192">
        <f t="shared" ref="U35" si="89">EOMONTH(T35,0)+1</f>
        <v>45992</v>
      </c>
      <c r="V35" s="192">
        <f t="shared" ref="V35" si="90">EOMONTH(U35,0)+1</f>
        <v>46023</v>
      </c>
      <c r="W35" s="192">
        <f t="shared" ref="W35" si="91">EOMONTH(V35,0)+1</f>
        <v>46054</v>
      </c>
      <c r="X35" s="192">
        <f t="shared" ref="X35" si="92">EOMONTH(W35,0)+1</f>
        <v>46082</v>
      </c>
      <c r="Y35" s="192">
        <f t="shared" ref="Y35" si="93">EOMONTH(X35,0)+1</f>
        <v>46113</v>
      </c>
      <c r="Z35" s="192">
        <f t="shared" ref="Z35" si="94">EOMONTH(Y35,0)+1</f>
        <v>46143</v>
      </c>
      <c r="AA35" s="192">
        <f t="shared" ref="AA35" si="95">EOMONTH(Z35,0)+1</f>
        <v>46174</v>
      </c>
      <c r="AB35" s="192">
        <f t="shared" ref="AB35" si="96">EOMONTH(AA35,0)+1</f>
        <v>46204</v>
      </c>
      <c r="AC35" s="192">
        <f t="shared" ref="AC35" si="97">EOMONTH(AB35,0)+1</f>
        <v>46235</v>
      </c>
      <c r="AD35" s="192">
        <f t="shared" ref="AD35" si="98">EOMONTH(AC35,0)+1</f>
        <v>46266</v>
      </c>
      <c r="AE35" s="187"/>
      <c r="AF35" s="220" t="s">
        <v>1303</v>
      </c>
      <c r="AG35" s="187"/>
    </row>
    <row r="36" spans="2:33">
      <c r="B36" s="186" t="str">
        <f>+AF35</f>
        <v>Property Manager</v>
      </c>
      <c r="C36" s="43"/>
      <c r="D36" s="43"/>
      <c r="E36" s="43"/>
      <c r="F36" s="43"/>
      <c r="G36" s="6"/>
      <c r="H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6"/>
      <c r="AF36" s="6"/>
      <c r="AG36" s="6"/>
    </row>
    <row r="37" spans="2:33">
      <c r="B37" s="173" t="s">
        <v>1318</v>
      </c>
      <c r="C37" s="182"/>
      <c r="D37" s="182"/>
      <c r="E37" s="182">
        <f>+E43-E38-E42</f>
        <v>68</v>
      </c>
      <c r="F37" s="182">
        <f>+F43-F38-F42</f>
        <v>124</v>
      </c>
      <c r="H37" s="182">
        <f>+H43-H38-H42</f>
        <v>109</v>
      </c>
      <c r="J37" s="182">
        <f t="shared" ref="J37:AD37" si="99">+J43-J38-J42</f>
        <v>68</v>
      </c>
      <c r="K37" s="182">
        <f t="shared" si="99"/>
        <v>75</v>
      </c>
      <c r="L37" s="182">
        <f t="shared" si="99"/>
        <v>77</v>
      </c>
      <c r="M37" s="182">
        <f t="shared" si="99"/>
        <v>83</v>
      </c>
      <c r="N37" s="182">
        <f t="shared" si="99"/>
        <v>90</v>
      </c>
      <c r="O37" s="182">
        <f t="shared" si="99"/>
        <v>95</v>
      </c>
      <c r="P37" s="182">
        <f t="shared" si="99"/>
        <v>98</v>
      </c>
      <c r="Q37" s="182">
        <f t="shared" si="99"/>
        <v>101</v>
      </c>
      <c r="R37" s="182">
        <f t="shared" si="99"/>
        <v>105</v>
      </c>
      <c r="S37" s="182">
        <f t="shared" si="99"/>
        <v>109</v>
      </c>
      <c r="T37" s="182">
        <f t="shared" si="99"/>
        <v>113</v>
      </c>
      <c r="U37" s="182">
        <f t="shared" si="99"/>
        <v>118</v>
      </c>
      <c r="V37" s="182">
        <f t="shared" si="99"/>
        <v>124</v>
      </c>
      <c r="W37" s="182">
        <f t="shared" si="99"/>
        <v>130</v>
      </c>
      <c r="X37" s="182">
        <f t="shared" si="99"/>
        <v>135</v>
      </c>
      <c r="Y37" s="182">
        <f t="shared" si="99"/>
        <v>136</v>
      </c>
      <c r="Z37" s="182">
        <f t="shared" si="99"/>
        <v>140</v>
      </c>
      <c r="AA37" s="182">
        <f t="shared" si="99"/>
        <v>140</v>
      </c>
      <c r="AB37" s="182">
        <f t="shared" si="99"/>
        <v>141</v>
      </c>
      <c r="AC37" s="182">
        <f t="shared" si="99"/>
        <v>142</v>
      </c>
      <c r="AD37" s="182">
        <f t="shared" si="99"/>
        <v>143</v>
      </c>
    </row>
    <row r="38" spans="2:33">
      <c r="B38" s="191" t="s">
        <v>1319</v>
      </c>
      <c r="E38" s="197">
        <f>SUM(J38:U38)</f>
        <v>59</v>
      </c>
      <c r="F38" s="197">
        <f>SUM(V38:AD38)</f>
        <v>48</v>
      </c>
      <c r="H38" s="197">
        <f>SUM(S38:AD38)</f>
        <v>64</v>
      </c>
      <c r="J38" s="195">
        <f>COUNTIFS('Full Customer List'!$I:$I,'Client Retention'!J$5,'Full Customer List'!$E:$E,'Client Retention'!$AF$35)</f>
        <v>7</v>
      </c>
      <c r="K38" s="195">
        <f>COUNTIFS('Full Customer List'!$I:$I,'Client Retention'!K$5,'Full Customer List'!$E:$E,'Client Retention'!$AF$35)</f>
        <v>2</v>
      </c>
      <c r="L38" s="195">
        <f>COUNTIFS('Full Customer List'!$I:$I,'Client Retention'!L$5,'Full Customer List'!$E:$E,'Client Retention'!$AF$35)</f>
        <v>6</v>
      </c>
      <c r="M38" s="195">
        <f>COUNTIFS('Full Customer List'!$I:$I,'Client Retention'!M$5,'Full Customer List'!$E:$E,'Client Retention'!$AF$35)</f>
        <v>7</v>
      </c>
      <c r="N38" s="195">
        <f>COUNTIFS('Full Customer List'!$I:$I,'Client Retention'!N$5,'Full Customer List'!$E:$E,'Client Retention'!$AF$35)</f>
        <v>5</v>
      </c>
      <c r="O38" s="195">
        <f>COUNTIFS('Full Customer List'!$I:$I,'Client Retention'!O$5,'Full Customer List'!$E:$E,'Client Retention'!$AF$35)</f>
        <v>3</v>
      </c>
      <c r="P38" s="195">
        <f>COUNTIFS('Full Customer List'!$I:$I,'Client Retention'!P$5,'Full Customer List'!$E:$E,'Client Retention'!$AF$35)</f>
        <v>5</v>
      </c>
      <c r="Q38" s="195">
        <f>COUNTIFS('Full Customer List'!$I:$I,'Client Retention'!Q$5,'Full Customer List'!$E:$E,'Client Retention'!$AF$35)</f>
        <v>4</v>
      </c>
      <c r="R38" s="195">
        <f>COUNTIFS('Full Customer List'!$I:$I,'Client Retention'!R$5,'Full Customer List'!$E:$E,'Client Retention'!$AF$35)</f>
        <v>4</v>
      </c>
      <c r="S38" s="195">
        <f>COUNTIFS('Full Customer List'!$I:$I,'Client Retention'!S$5,'Full Customer List'!$E:$E,'Client Retention'!$AF$35)</f>
        <v>4</v>
      </c>
      <c r="T38" s="195">
        <f>COUNTIFS('Full Customer List'!$I:$I,'Client Retention'!T$5,'Full Customer List'!$E:$E,'Client Retention'!$AF$35)</f>
        <v>5</v>
      </c>
      <c r="U38" s="195">
        <f>COUNTIFS('Full Customer List'!$I:$I,'Client Retention'!U$5,'Full Customer List'!$E:$E,'Client Retention'!$AF$35)</f>
        <v>7</v>
      </c>
      <c r="V38" s="195">
        <f>COUNTIFS('Full Customer List'!$I:$I,'Client Retention'!V$5,'Full Customer List'!$E:$E,'Client Retention'!$AF$35)</f>
        <v>7</v>
      </c>
      <c r="W38" s="195">
        <f>COUNTIFS('Full Customer List'!$I:$I,'Client Retention'!W$5,'Full Customer List'!$E:$E,'Client Retention'!$AF$35)</f>
        <v>6</v>
      </c>
      <c r="X38" s="195">
        <f>COUNTIFS('Full Customer List'!$I:$I,'Client Retention'!X$5,'Full Customer List'!$E:$E,'Client Retention'!$AF$35)</f>
        <v>5</v>
      </c>
      <c r="Y38" s="195">
        <f>COUNTIFS('Full Customer List'!$I:$I,'Client Retention'!Y$5,'Full Customer List'!$E:$E,'Client Retention'!$AF$35)</f>
        <v>8</v>
      </c>
      <c r="Z38" s="195">
        <f>COUNTIFS('Full Customer List'!$I:$I,'Client Retention'!Z$5,'Full Customer List'!$E:$E,'Client Retention'!$AF$35)</f>
        <v>7</v>
      </c>
      <c r="AA38" s="195">
        <f>COUNTIFS('Full Customer List'!$I:$I,'Client Retention'!AA$5,'Full Customer List'!$E:$E,'Client Retention'!$AF$35)</f>
        <v>4</v>
      </c>
      <c r="AB38" s="195">
        <f>COUNTIFS('Full Customer List'!$I:$I,'Client Retention'!AB$5,'Full Customer List'!$E:$E,'Client Retention'!$AF$35)</f>
        <v>4</v>
      </c>
      <c r="AC38" s="195">
        <f>COUNTIFS('Full Customer List'!$I:$I,'Client Retention'!AC$5,'Full Customer List'!$E:$E,'Client Retention'!$AF$35)</f>
        <v>3</v>
      </c>
      <c r="AD38" s="195">
        <f>COUNTIFS('Full Customer List'!$I:$I,'Client Retention'!AD$5,'Full Customer List'!$E:$E,'Client Retention'!$AF$35)</f>
        <v>4</v>
      </c>
    </row>
    <row r="39" spans="2:33">
      <c r="B39" s="265" t="s">
        <v>1535</v>
      </c>
      <c r="E39" s="197">
        <f t="shared" ref="E39" si="100">SUM(J39:U39)</f>
        <v>-2</v>
      </c>
      <c r="F39" s="197">
        <f t="shared" ref="F39" si="101">SUM(V39:AD39)</f>
        <v>-14</v>
      </c>
      <c r="H39" s="197">
        <f t="shared" ref="H39" si="102">SUM(S39:AD39)</f>
        <v>-14</v>
      </c>
      <c r="J39" s="195">
        <f>-COUNTIFS('Full Customer List'!$J:$J,J$1,'Full Customer List'!$E:$E,'Client Retention'!$AF$35,'Full Customer List'!$H:$H,'Client Retention'!$AF39)</f>
        <v>0</v>
      </c>
      <c r="K39" s="195">
        <f>-COUNTIFS('Full Customer List'!$J:$J,K$1,'Full Customer List'!$E:$E,'Client Retention'!$AF$35,'Full Customer List'!$H:$H,'Client Retention'!$AF39)</f>
        <v>0</v>
      </c>
      <c r="L39" s="195">
        <f>-COUNTIFS('Full Customer List'!$J:$J,L$1,'Full Customer List'!$E:$E,'Client Retention'!$AF$35,'Full Customer List'!$H:$H,'Client Retention'!$AF39)</f>
        <v>0</v>
      </c>
      <c r="M39" s="195">
        <f>-COUNTIFS('Full Customer List'!$J:$J,M$1,'Full Customer List'!$E:$E,'Client Retention'!$AF$35,'Full Customer List'!$H:$H,'Client Retention'!$AF39)</f>
        <v>0</v>
      </c>
      <c r="N39" s="195">
        <f>-COUNTIFS('Full Customer List'!$J:$J,N$1,'Full Customer List'!$E:$E,'Client Retention'!$AF$35,'Full Customer List'!$H:$H,'Client Retention'!$AF39)</f>
        <v>0</v>
      </c>
      <c r="O39" s="195">
        <f>-COUNTIFS('Full Customer List'!$J:$J,O$1,'Full Customer List'!$E:$E,'Client Retention'!$AF$35,'Full Customer List'!$H:$H,'Client Retention'!$AF39)</f>
        <v>0</v>
      </c>
      <c r="P39" s="195">
        <f>-COUNTIFS('Full Customer List'!$J:$J,P$1,'Full Customer List'!$E:$E,'Client Retention'!$AF$35,'Full Customer List'!$H:$H,'Client Retention'!$AF39)</f>
        <v>-2</v>
      </c>
      <c r="Q39" s="195">
        <f>-COUNTIFS('Full Customer List'!$J:$J,Q$1,'Full Customer List'!$E:$E,'Client Retention'!$AF$35,'Full Customer List'!$H:$H,'Client Retention'!$AF39)</f>
        <v>0</v>
      </c>
      <c r="R39" s="195">
        <f>-COUNTIFS('Full Customer List'!$J:$J,R$1,'Full Customer List'!$E:$E,'Client Retention'!$AF$35,'Full Customer List'!$H:$H,'Client Retention'!$AF39)</f>
        <v>0</v>
      </c>
      <c r="S39" s="195">
        <f>-COUNTIFS('Full Customer List'!$J:$J,S$1,'Full Customer List'!$E:$E,'Client Retention'!$AF$35,'Full Customer List'!$H:$H,'Client Retention'!$AF39)</f>
        <v>0</v>
      </c>
      <c r="T39" s="195">
        <f>-COUNTIFS('Full Customer List'!$J:$J,T$1,'Full Customer List'!$E:$E,'Client Retention'!$AF$35,'Full Customer List'!$H:$H,'Client Retention'!$AF39)</f>
        <v>0</v>
      </c>
      <c r="U39" s="195">
        <f>-COUNTIFS('Full Customer List'!$J:$J,U$1,'Full Customer List'!$E:$E,'Client Retention'!$AF$35,'Full Customer List'!$H:$H,'Client Retention'!$AF39)</f>
        <v>0</v>
      </c>
      <c r="V39" s="195">
        <f>-COUNTIFS('Full Customer List'!$J:$J,V$1,'Full Customer List'!$E:$E,'Client Retention'!$AF$35,'Full Customer List'!$H:$H,'Client Retention'!$AF39)</f>
        <v>0</v>
      </c>
      <c r="W39" s="195">
        <f>-COUNTIFS('Full Customer List'!$J:$J,W$1,'Full Customer List'!$E:$E,'Client Retention'!$AF$35,'Full Customer List'!$H:$H,'Client Retention'!$AF39)</f>
        <v>-1</v>
      </c>
      <c r="X39" s="195">
        <f>-COUNTIFS('Full Customer List'!$J:$J,X$1,'Full Customer List'!$E:$E,'Client Retention'!$AF$35,'Full Customer List'!$H:$H,'Client Retention'!$AF39)</f>
        <v>-2</v>
      </c>
      <c r="Y39" s="195">
        <f>-COUNTIFS('Full Customer List'!$J:$J,Y$1,'Full Customer List'!$E:$E,'Client Retention'!$AF$35,'Full Customer List'!$H:$H,'Client Retention'!$AF39)</f>
        <v>-2</v>
      </c>
      <c r="Z39" s="195">
        <f>-COUNTIFS('Full Customer List'!$J:$J,Z$1,'Full Customer List'!$E:$E,'Client Retention'!$AF$35,'Full Customer List'!$H:$H,'Client Retention'!$AF39)</f>
        <v>-4</v>
      </c>
      <c r="AA39" s="195">
        <f>-COUNTIFS('Full Customer List'!$J:$J,AA$1,'Full Customer List'!$E:$E,'Client Retention'!$AF$35,'Full Customer List'!$H:$H,'Client Retention'!$AF39)</f>
        <v>-3</v>
      </c>
      <c r="AB39" s="195">
        <f>-COUNTIFS('Full Customer List'!$J:$J,AB$1,'Full Customer List'!$E:$E,'Client Retention'!$AF$35,'Full Customer List'!$H:$H,'Client Retention'!$AF39)</f>
        <v>-2</v>
      </c>
      <c r="AC39" s="195">
        <f>-COUNTIFS('Full Customer List'!$J:$J,AC$1,'Full Customer List'!$E:$E,'Client Retention'!$AF$35,'Full Customer List'!$H:$H,'Client Retention'!$AF39)</f>
        <v>0</v>
      </c>
      <c r="AD39" s="195">
        <f>-COUNTIFS('Full Customer List'!$J:$J,AD$1,'Full Customer List'!$E:$E,'Client Retention'!$AF$35,'Full Customer List'!$H:$H,'Client Retention'!$AF39)</f>
        <v>0</v>
      </c>
      <c r="AF39" s="173" t="s">
        <v>506</v>
      </c>
    </row>
    <row r="40" spans="2:33">
      <c r="B40" s="265" t="s">
        <v>1536</v>
      </c>
      <c r="E40" s="197">
        <f t="shared" ref="E40" si="103">SUM(J40:U40)</f>
        <v>-1</v>
      </c>
      <c r="F40" s="197">
        <f t="shared" ref="F40" si="104">SUM(V40:AD40)</f>
        <v>-4</v>
      </c>
      <c r="H40" s="197">
        <f t="shared" ref="H40" si="105">SUM(S40:AD40)</f>
        <v>-5</v>
      </c>
      <c r="J40" s="195">
        <f>-COUNTIFS('Full Customer List'!$J:$J,J$1,'Full Customer List'!$E:$E,'Client Retention'!$AF$35,'Full Customer List'!$H:$H,'Client Retention'!$AF40)</f>
        <v>0</v>
      </c>
      <c r="K40" s="195">
        <f>-COUNTIFS('Full Customer List'!$J:$J,K$1,'Full Customer List'!$E:$E,'Client Retention'!$AF$35,'Full Customer List'!$H:$H,'Client Retention'!$AF40)</f>
        <v>0</v>
      </c>
      <c r="L40" s="195">
        <f>-COUNTIFS('Full Customer List'!$J:$J,L$1,'Full Customer List'!$E:$E,'Client Retention'!$AF$35,'Full Customer List'!$H:$H,'Client Retention'!$AF40)</f>
        <v>0</v>
      </c>
      <c r="M40" s="195">
        <f>-COUNTIFS('Full Customer List'!$J:$J,M$1,'Full Customer List'!$E:$E,'Client Retention'!$AF$35,'Full Customer List'!$H:$H,'Client Retention'!$AF40)</f>
        <v>0</v>
      </c>
      <c r="N40" s="195">
        <f>-COUNTIFS('Full Customer List'!$J:$J,N$1,'Full Customer List'!$E:$E,'Client Retention'!$AF$35,'Full Customer List'!$H:$H,'Client Retention'!$AF40)</f>
        <v>0</v>
      </c>
      <c r="O40" s="195">
        <f>-COUNTIFS('Full Customer List'!$J:$J,O$1,'Full Customer List'!$E:$E,'Client Retention'!$AF$35,'Full Customer List'!$H:$H,'Client Retention'!$AF40)</f>
        <v>0</v>
      </c>
      <c r="P40" s="195">
        <f>-COUNTIFS('Full Customer List'!$J:$J,P$1,'Full Customer List'!$E:$E,'Client Retention'!$AF$35,'Full Customer List'!$H:$H,'Client Retention'!$AF40)</f>
        <v>0</v>
      </c>
      <c r="Q40" s="195">
        <f>-COUNTIFS('Full Customer List'!$J:$J,Q$1,'Full Customer List'!$E:$E,'Client Retention'!$AF$35,'Full Customer List'!$H:$H,'Client Retention'!$AF40)</f>
        <v>0</v>
      </c>
      <c r="R40" s="195">
        <f>-COUNTIFS('Full Customer List'!$J:$J,R$1,'Full Customer List'!$E:$E,'Client Retention'!$AF$35,'Full Customer List'!$H:$H,'Client Retention'!$AF40)</f>
        <v>0</v>
      </c>
      <c r="S40" s="195">
        <f>-COUNTIFS('Full Customer List'!$J:$J,S$1,'Full Customer List'!$E:$E,'Client Retention'!$AF$35,'Full Customer List'!$H:$H,'Client Retention'!$AF40)</f>
        <v>0</v>
      </c>
      <c r="T40" s="195">
        <f>-COUNTIFS('Full Customer List'!$J:$J,T$1,'Full Customer List'!$E:$E,'Client Retention'!$AF$35,'Full Customer List'!$H:$H,'Client Retention'!$AF40)</f>
        <v>0</v>
      </c>
      <c r="U40" s="195">
        <f>-COUNTIFS('Full Customer List'!$J:$J,U$1,'Full Customer List'!$E:$E,'Client Retention'!$AF$35,'Full Customer List'!$H:$H,'Client Retention'!$AF40)</f>
        <v>-1</v>
      </c>
      <c r="V40" s="195">
        <f>-COUNTIFS('Full Customer List'!$J:$J,V$1,'Full Customer List'!$E:$E,'Client Retention'!$AF$35,'Full Customer List'!$H:$H,'Client Retention'!$AF40)</f>
        <v>-1</v>
      </c>
      <c r="W40" s="195">
        <f>-COUNTIFS('Full Customer List'!$J:$J,W$1,'Full Customer List'!$E:$E,'Client Retention'!$AF$35,'Full Customer List'!$H:$H,'Client Retention'!$AF40)</f>
        <v>0</v>
      </c>
      <c r="X40" s="195">
        <f>-COUNTIFS('Full Customer List'!$J:$J,X$1,'Full Customer List'!$E:$E,'Client Retention'!$AF$35,'Full Customer List'!$H:$H,'Client Retention'!$AF40)</f>
        <v>0</v>
      </c>
      <c r="Y40" s="195">
        <f>-COUNTIFS('Full Customer List'!$J:$J,Y$1,'Full Customer List'!$E:$E,'Client Retention'!$AF$35,'Full Customer List'!$H:$H,'Client Retention'!$AF40)</f>
        <v>-1</v>
      </c>
      <c r="Z40" s="195">
        <f>-COUNTIFS('Full Customer List'!$J:$J,Z$1,'Full Customer List'!$E:$E,'Client Retention'!$AF$35,'Full Customer List'!$H:$H,'Client Retention'!$AF40)</f>
        <v>-2</v>
      </c>
      <c r="AA40" s="195">
        <f>-COUNTIFS('Full Customer List'!$J:$J,AA$1,'Full Customer List'!$E:$E,'Client Retention'!$AF$35,'Full Customer List'!$H:$H,'Client Retention'!$AF40)</f>
        <v>0</v>
      </c>
      <c r="AB40" s="195">
        <f>-COUNTIFS('Full Customer List'!$J:$J,AB$1,'Full Customer List'!$E:$E,'Client Retention'!$AF$35,'Full Customer List'!$H:$H,'Client Retention'!$AF40)</f>
        <v>0</v>
      </c>
      <c r="AC40" s="195">
        <f>-COUNTIFS('Full Customer List'!$J:$J,AC$1,'Full Customer List'!$E:$E,'Client Retention'!$AF$35,'Full Customer List'!$H:$H,'Client Retention'!$AF40)</f>
        <v>0</v>
      </c>
      <c r="AD40" s="195">
        <f>-COUNTIFS('Full Customer List'!$J:$J,AD$1,'Full Customer List'!$E:$E,'Client Retention'!$AF$35,'Full Customer List'!$H:$H,'Client Retention'!$AF40)</f>
        <v>0</v>
      </c>
      <c r="AF40" s="173" t="s">
        <v>507</v>
      </c>
    </row>
    <row r="41" spans="2:33">
      <c r="B41" s="265" t="s">
        <v>1537</v>
      </c>
      <c r="E41" s="197">
        <f t="shared" ref="E41" si="106">SUM(J41:U41)</f>
        <v>0</v>
      </c>
      <c r="F41" s="197">
        <f t="shared" ref="F41" si="107">SUM(V41:AD41)</f>
        <v>-7</v>
      </c>
      <c r="H41" s="197">
        <f t="shared" ref="H41" si="108">SUM(S41:AD41)</f>
        <v>-7</v>
      </c>
      <c r="J41" s="195">
        <f>-COUNTIFS('Full Customer List'!$J:$J,J$1,'Full Customer List'!$E:$E,'Client Retention'!$AF$35,'Full Customer List'!$H:$H,'Client Retention'!$AF41)</f>
        <v>0</v>
      </c>
      <c r="K41" s="195">
        <f>-COUNTIFS('Full Customer List'!$J:$J,K$1,'Full Customer List'!$E:$E,'Client Retention'!$AF$35,'Full Customer List'!$H:$H,'Client Retention'!$AF41)</f>
        <v>0</v>
      </c>
      <c r="L41" s="195">
        <f>-COUNTIFS('Full Customer List'!$J:$J,L$1,'Full Customer List'!$E:$E,'Client Retention'!$AF$35,'Full Customer List'!$H:$H,'Client Retention'!$AF41)</f>
        <v>0</v>
      </c>
      <c r="M41" s="195">
        <f>-COUNTIFS('Full Customer List'!$J:$J,M$1,'Full Customer List'!$E:$E,'Client Retention'!$AF$35,'Full Customer List'!$H:$H,'Client Retention'!$AF41)</f>
        <v>0</v>
      </c>
      <c r="N41" s="195">
        <f>-COUNTIFS('Full Customer List'!$J:$J,N$1,'Full Customer List'!$E:$E,'Client Retention'!$AF$35,'Full Customer List'!$H:$H,'Client Retention'!$AF41)</f>
        <v>0</v>
      </c>
      <c r="O41" s="195">
        <f>-COUNTIFS('Full Customer List'!$J:$J,O$1,'Full Customer List'!$E:$E,'Client Retention'!$AF$35,'Full Customer List'!$H:$H,'Client Retention'!$AF41)</f>
        <v>0</v>
      </c>
      <c r="P41" s="195">
        <f>-COUNTIFS('Full Customer List'!$J:$J,P$1,'Full Customer List'!$E:$E,'Client Retention'!$AF$35,'Full Customer List'!$H:$H,'Client Retention'!$AF41)</f>
        <v>0</v>
      </c>
      <c r="Q41" s="195">
        <f>-COUNTIFS('Full Customer List'!$J:$J,Q$1,'Full Customer List'!$E:$E,'Client Retention'!$AF$35,'Full Customer List'!$H:$H,'Client Retention'!$AF41)</f>
        <v>0</v>
      </c>
      <c r="R41" s="195">
        <f>-COUNTIFS('Full Customer List'!$J:$J,R$1,'Full Customer List'!$E:$E,'Client Retention'!$AF$35,'Full Customer List'!$H:$H,'Client Retention'!$AF41)</f>
        <v>0</v>
      </c>
      <c r="S41" s="195">
        <f>-COUNTIFS('Full Customer List'!$J:$J,S$1,'Full Customer List'!$E:$E,'Client Retention'!$AF$35,'Full Customer List'!$H:$H,'Client Retention'!$AF41)</f>
        <v>0</v>
      </c>
      <c r="T41" s="195">
        <f>-COUNTIFS('Full Customer List'!$J:$J,T$1,'Full Customer List'!$E:$E,'Client Retention'!$AF$35,'Full Customer List'!$H:$H,'Client Retention'!$AF41)</f>
        <v>0</v>
      </c>
      <c r="U41" s="195">
        <f>-COUNTIFS('Full Customer List'!$J:$J,U$1,'Full Customer List'!$E:$E,'Client Retention'!$AF$35,'Full Customer List'!$H:$H,'Client Retention'!$AF41)</f>
        <v>0</v>
      </c>
      <c r="V41" s="195">
        <f>-COUNTIFS('Full Customer List'!$J:$J,V$1,'Full Customer List'!$E:$E,'Client Retention'!$AF$35,'Full Customer List'!$H:$H,'Client Retention'!$AF41)</f>
        <v>0</v>
      </c>
      <c r="W41" s="195">
        <f>-COUNTIFS('Full Customer List'!$J:$J,W$1,'Full Customer List'!$E:$E,'Client Retention'!$AF$35,'Full Customer List'!$H:$H,'Client Retention'!$AF41)</f>
        <v>0</v>
      </c>
      <c r="X41" s="195">
        <f>-COUNTIFS('Full Customer List'!$J:$J,X$1,'Full Customer List'!$E:$E,'Client Retention'!$AF$35,'Full Customer List'!$H:$H,'Client Retention'!$AF41)</f>
        <v>-2</v>
      </c>
      <c r="Y41" s="195">
        <f>-COUNTIFS('Full Customer List'!$J:$J,Y$1,'Full Customer List'!$E:$E,'Client Retention'!$AF$35,'Full Customer List'!$H:$H,'Client Retention'!$AF41)</f>
        <v>-1</v>
      </c>
      <c r="Z41" s="195">
        <f>-COUNTIFS('Full Customer List'!$J:$J,Z$1,'Full Customer List'!$E:$E,'Client Retention'!$AF$35,'Full Customer List'!$H:$H,'Client Retention'!$AF41)</f>
        <v>-1</v>
      </c>
      <c r="AA41" s="195">
        <f>-COUNTIFS('Full Customer List'!$J:$J,AA$1,'Full Customer List'!$E:$E,'Client Retention'!$AF$35,'Full Customer List'!$H:$H,'Client Retention'!$AF41)</f>
        <v>0</v>
      </c>
      <c r="AB41" s="195">
        <f>-COUNTIFS('Full Customer List'!$J:$J,AB$1,'Full Customer List'!$E:$E,'Client Retention'!$AF$35,'Full Customer List'!$H:$H,'Client Retention'!$AF41)</f>
        <v>-1</v>
      </c>
      <c r="AC41" s="195">
        <f>-COUNTIFS('Full Customer List'!$J:$J,AC$1,'Full Customer List'!$E:$E,'Client Retention'!$AF$35,'Full Customer List'!$H:$H,'Client Retention'!$AF41)</f>
        <v>-2</v>
      </c>
      <c r="AD41" s="195">
        <f>-COUNTIFS('Full Customer List'!$J:$J,AD$1,'Full Customer List'!$E:$E,'Client Retention'!$AF$35,'Full Customer List'!$H:$H,'Client Retention'!$AF41)</f>
        <v>0</v>
      </c>
      <c r="AF41" s="173" t="s">
        <v>1538</v>
      </c>
    </row>
    <row r="42" spans="2:33" ht="12" customHeight="1">
      <c r="B42" s="255" t="s">
        <v>1539</v>
      </c>
      <c r="C42" s="258"/>
      <c r="D42" s="258"/>
      <c r="E42" s="256">
        <f>SUM(J42:U42)</f>
        <v>-3</v>
      </c>
      <c r="F42" s="256">
        <f>SUM(V42:AD42)</f>
        <v>-25</v>
      </c>
      <c r="G42" s="257"/>
      <c r="H42" s="256">
        <f>SUM(S42:AD42)</f>
        <v>-26</v>
      </c>
      <c r="I42" s="257"/>
      <c r="J42" s="258">
        <f>-COUNTIFS('Full Customer List'!$J:$J,J$1,'Full Customer List'!$E:$E,'Client Retention'!$AF$35)</f>
        <v>0</v>
      </c>
      <c r="K42" s="258">
        <f>-COUNTIFS('Full Customer List'!$J:$J,K$1,'Full Customer List'!$E:$E,'Client Retention'!$AF$35)</f>
        <v>0</v>
      </c>
      <c r="L42" s="258">
        <f>-COUNTIFS('Full Customer List'!$J:$J,L$1,'Full Customer List'!$E:$E,'Client Retention'!$AF$35)</f>
        <v>0</v>
      </c>
      <c r="M42" s="258">
        <f>-COUNTIFS('Full Customer List'!$J:$J,M$1,'Full Customer List'!$E:$E,'Client Retention'!$AF$35)</f>
        <v>0</v>
      </c>
      <c r="N42" s="258">
        <f>-COUNTIFS('Full Customer List'!$J:$J,N$1,'Full Customer List'!$E:$E,'Client Retention'!$AF$35)</f>
        <v>0</v>
      </c>
      <c r="O42" s="258">
        <f>-COUNTIFS('Full Customer List'!$J:$J,O$1,'Full Customer List'!$E:$E,'Client Retention'!$AF$35)</f>
        <v>0</v>
      </c>
      <c r="P42" s="258">
        <f>-COUNTIFS('Full Customer List'!$J:$J,P$1,'Full Customer List'!$E:$E,'Client Retention'!$AF$35)</f>
        <v>-2</v>
      </c>
      <c r="Q42" s="258">
        <f>-COUNTIFS('Full Customer List'!$J:$J,Q$1,'Full Customer List'!$E:$E,'Client Retention'!$AF$35)</f>
        <v>0</v>
      </c>
      <c r="R42" s="258">
        <f>-COUNTIFS('Full Customer List'!$J:$J,R$1,'Full Customer List'!$E:$E,'Client Retention'!$AF$35)</f>
        <v>0</v>
      </c>
      <c r="S42" s="258">
        <f>-COUNTIFS('Full Customer List'!$J:$J,S$1,'Full Customer List'!$E:$E,'Client Retention'!$AF$35)</f>
        <v>0</v>
      </c>
      <c r="T42" s="258">
        <f>-COUNTIFS('Full Customer List'!$J:$J,T$1,'Full Customer List'!$E:$E,'Client Retention'!$AF$35)</f>
        <v>0</v>
      </c>
      <c r="U42" s="258">
        <f>-COUNTIFS('Full Customer List'!$J:$J,U$1,'Full Customer List'!$E:$E,'Client Retention'!$AF$35)</f>
        <v>-1</v>
      </c>
      <c r="V42" s="258">
        <f>-COUNTIFS('Full Customer List'!$J:$J,V$1,'Full Customer List'!$E:$E,'Client Retention'!$AF$35)</f>
        <v>-1</v>
      </c>
      <c r="W42" s="258">
        <f>-COUNTIFS('Full Customer List'!$J:$J,W$1,'Full Customer List'!$E:$E,'Client Retention'!$AF$35)</f>
        <v>-1</v>
      </c>
      <c r="X42" s="258">
        <f>-COUNTIFS('Full Customer List'!$J:$J,X$1,'Full Customer List'!$E:$E,'Client Retention'!$AF$35)</f>
        <v>-4</v>
      </c>
      <c r="Y42" s="258">
        <f>-COUNTIFS('Full Customer List'!$J:$J,Y$1,'Full Customer List'!$E:$E,'Client Retention'!$AF$35)</f>
        <v>-4</v>
      </c>
      <c r="Z42" s="258">
        <f>-COUNTIFS('Full Customer List'!$J:$J,Z$1,'Full Customer List'!$E:$E,'Client Retention'!$AF$35)</f>
        <v>-7</v>
      </c>
      <c r="AA42" s="258">
        <f>-COUNTIFS('Full Customer List'!$J:$J,AA$1,'Full Customer List'!$E:$E,'Client Retention'!$AF$35)</f>
        <v>-3</v>
      </c>
      <c r="AB42" s="258">
        <f>-COUNTIFS('Full Customer List'!$J:$J,AB$1,'Full Customer List'!$E:$E,'Client Retention'!$AF$35)</f>
        <v>-3</v>
      </c>
      <c r="AC42" s="258">
        <f>-COUNTIFS('Full Customer List'!$J:$J,AC$1,'Full Customer List'!$E:$E,'Client Retention'!$AF$35)</f>
        <v>-2</v>
      </c>
      <c r="AD42" s="258">
        <f>-COUNTIFS('Full Customer List'!$J:$J,AD$1,'Full Customer List'!$E:$E,'Client Retention'!$AF$35)</f>
        <v>0</v>
      </c>
    </row>
    <row r="43" spans="2:33">
      <c r="B43" s="259" t="s">
        <v>1320</v>
      </c>
      <c r="C43" s="260"/>
      <c r="D43" s="260"/>
      <c r="E43" s="260">
        <f>+F37</f>
        <v>124</v>
      </c>
      <c r="F43" s="261">
        <f>+$AD43</f>
        <v>147</v>
      </c>
      <c r="H43" s="264">
        <f>+$AD43</f>
        <v>147</v>
      </c>
      <c r="J43" s="262">
        <f t="shared" ref="J43:AC43" si="109">+K37</f>
        <v>75</v>
      </c>
      <c r="K43" s="260">
        <f t="shared" si="109"/>
        <v>77</v>
      </c>
      <c r="L43" s="260">
        <f t="shared" si="109"/>
        <v>83</v>
      </c>
      <c r="M43" s="260">
        <f t="shared" si="109"/>
        <v>90</v>
      </c>
      <c r="N43" s="260">
        <f t="shared" si="109"/>
        <v>95</v>
      </c>
      <c r="O43" s="260">
        <f t="shared" si="109"/>
        <v>98</v>
      </c>
      <c r="P43" s="260">
        <f t="shared" si="109"/>
        <v>101</v>
      </c>
      <c r="Q43" s="260">
        <f t="shared" si="109"/>
        <v>105</v>
      </c>
      <c r="R43" s="260">
        <f t="shared" si="109"/>
        <v>109</v>
      </c>
      <c r="S43" s="262">
        <f t="shared" si="109"/>
        <v>113</v>
      </c>
      <c r="T43" s="260">
        <f t="shared" si="109"/>
        <v>118</v>
      </c>
      <c r="U43" s="260">
        <f t="shared" si="109"/>
        <v>124</v>
      </c>
      <c r="V43" s="260">
        <f t="shared" si="109"/>
        <v>130</v>
      </c>
      <c r="W43" s="260">
        <f t="shared" si="109"/>
        <v>135</v>
      </c>
      <c r="X43" s="260">
        <f t="shared" si="109"/>
        <v>136</v>
      </c>
      <c r="Y43" s="260">
        <f t="shared" si="109"/>
        <v>140</v>
      </c>
      <c r="Z43" s="260">
        <f t="shared" si="109"/>
        <v>140</v>
      </c>
      <c r="AA43" s="260">
        <f t="shared" si="109"/>
        <v>141</v>
      </c>
      <c r="AB43" s="260">
        <f t="shared" si="109"/>
        <v>142</v>
      </c>
      <c r="AC43" s="260">
        <f t="shared" si="109"/>
        <v>143</v>
      </c>
      <c r="AD43" s="263">
        <f>COUNTIFS('Full Customer List'!$C:$C,"Active",'Full Customer List'!$E:$E,'Client Retention'!$AF35)</f>
        <v>147</v>
      </c>
    </row>
    <row r="44" spans="2:33" ht="3.95" customHeight="1">
      <c r="B44" s="180"/>
      <c r="C44" s="232"/>
      <c r="D44" s="232"/>
      <c r="E44" s="232"/>
      <c r="F44" s="232"/>
      <c r="H44" s="232"/>
      <c r="J44" s="232"/>
      <c r="K44" s="232"/>
      <c r="L44" s="232"/>
      <c r="M44" s="232"/>
      <c r="N44" s="232"/>
      <c r="O44" s="232"/>
      <c r="P44" s="232"/>
      <c r="Q44" s="232"/>
      <c r="R44" s="232"/>
      <c r="S44" s="232"/>
      <c r="T44" s="232"/>
      <c r="U44" s="232"/>
      <c r="V44" s="232"/>
      <c r="W44" s="232"/>
      <c r="X44" s="232"/>
      <c r="Y44" s="232"/>
      <c r="Z44" s="232"/>
      <c r="AA44" s="232"/>
      <c r="AB44" s="233"/>
      <c r="AC44" s="233"/>
      <c r="AD44" s="233"/>
    </row>
    <row r="45" spans="2:33">
      <c r="B45" s="259" t="s">
        <v>1861</v>
      </c>
      <c r="C45" s="260"/>
      <c r="D45" s="260"/>
      <c r="E45" s="260">
        <f>AVERAGE(E37,E43)</f>
        <v>96</v>
      </c>
      <c r="F45" s="261">
        <f>AVERAGE(F37,F43)</f>
        <v>135.5</v>
      </c>
      <c r="H45" s="264">
        <f>AVERAGE(H37,H43)</f>
        <v>128</v>
      </c>
      <c r="J45" s="262">
        <f>AVERAGE(J37,J43)</f>
        <v>71.5</v>
      </c>
      <c r="K45" s="260">
        <f t="shared" ref="K45:AD45" si="110">AVERAGE(K37,K43)</f>
        <v>76</v>
      </c>
      <c r="L45" s="260">
        <f t="shared" si="110"/>
        <v>80</v>
      </c>
      <c r="M45" s="260">
        <f t="shared" si="110"/>
        <v>86.5</v>
      </c>
      <c r="N45" s="260">
        <f t="shared" si="110"/>
        <v>92.5</v>
      </c>
      <c r="O45" s="260">
        <f t="shared" si="110"/>
        <v>96.5</v>
      </c>
      <c r="P45" s="260">
        <f t="shared" si="110"/>
        <v>99.5</v>
      </c>
      <c r="Q45" s="260">
        <f t="shared" si="110"/>
        <v>103</v>
      </c>
      <c r="R45" s="260">
        <f t="shared" si="110"/>
        <v>107</v>
      </c>
      <c r="S45" s="262">
        <f t="shared" si="110"/>
        <v>111</v>
      </c>
      <c r="T45" s="260">
        <f t="shared" si="110"/>
        <v>115.5</v>
      </c>
      <c r="U45" s="260">
        <f t="shared" si="110"/>
        <v>121</v>
      </c>
      <c r="V45" s="260">
        <f t="shared" si="110"/>
        <v>127</v>
      </c>
      <c r="W45" s="260">
        <f t="shared" si="110"/>
        <v>132.5</v>
      </c>
      <c r="X45" s="260">
        <f t="shared" si="110"/>
        <v>135.5</v>
      </c>
      <c r="Y45" s="260">
        <f t="shared" si="110"/>
        <v>138</v>
      </c>
      <c r="Z45" s="260">
        <f t="shared" si="110"/>
        <v>140</v>
      </c>
      <c r="AA45" s="260">
        <f t="shared" si="110"/>
        <v>140.5</v>
      </c>
      <c r="AB45" s="260">
        <f t="shared" si="110"/>
        <v>141.5</v>
      </c>
      <c r="AC45" s="260">
        <f t="shared" si="110"/>
        <v>142.5</v>
      </c>
      <c r="AD45" s="263">
        <f t="shared" si="110"/>
        <v>145</v>
      </c>
    </row>
    <row r="46" spans="2:33" ht="3.95" customHeight="1">
      <c r="B46" s="180"/>
      <c r="C46" s="232"/>
      <c r="D46" s="232"/>
      <c r="E46" s="232"/>
      <c r="F46" s="232"/>
      <c r="H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32"/>
      <c r="W46" s="232"/>
      <c r="X46" s="232"/>
      <c r="Y46" s="232"/>
      <c r="Z46" s="232"/>
      <c r="AA46" s="232"/>
      <c r="AB46" s="233"/>
      <c r="AC46" s="233"/>
      <c r="AD46" s="233"/>
    </row>
    <row r="47" spans="2:33">
      <c r="B47" s="234" t="s">
        <v>1525</v>
      </c>
      <c r="C47" s="235"/>
      <c r="D47" s="235"/>
      <c r="E47" s="236">
        <f>(E38+E37)/E37-1</f>
        <v>0.86764705882352944</v>
      </c>
      <c r="F47" s="247">
        <f>(F38+F37)/F37-1</f>
        <v>0.38709677419354849</v>
      </c>
      <c r="G47" s="248"/>
      <c r="H47" s="249">
        <f>(H38+H37)/H37-1</f>
        <v>0.58715596330275233</v>
      </c>
      <c r="J47" s="246">
        <f>(J38+J37)/J37-1</f>
        <v>0.10294117647058831</v>
      </c>
      <c r="K47" s="236">
        <f>(K38+K37)/K37-1</f>
        <v>2.6666666666666616E-2</v>
      </c>
      <c r="L47" s="236">
        <f>(L38+L37)/L37-1</f>
        <v>7.7922077922077948E-2</v>
      </c>
      <c r="M47" s="236">
        <f>(M38+M37)/M37-1</f>
        <v>8.43373493975903E-2</v>
      </c>
      <c r="N47" s="236">
        <f>(N38+N37)/N37-1</f>
        <v>5.555555555555558E-2</v>
      </c>
      <c r="O47" s="236">
        <f>(O38+O37)/O37-1</f>
        <v>3.1578947368421151E-2</v>
      </c>
      <c r="P47" s="236">
        <f>(P38+P37)/P37-1</f>
        <v>5.1020408163265252E-2</v>
      </c>
      <c r="Q47" s="236">
        <f>(Q38+Q37)/Q37-1</f>
        <v>3.9603960396039639E-2</v>
      </c>
      <c r="R47" s="236">
        <f>(R38+R37)/R37-1</f>
        <v>3.8095238095238182E-2</v>
      </c>
      <c r="S47" s="246">
        <f>(S38+S37)/S37-1</f>
        <v>3.669724770642202E-2</v>
      </c>
      <c r="T47" s="236">
        <f>(T38+T37)/T37-1</f>
        <v>4.4247787610619538E-2</v>
      </c>
      <c r="U47" s="236">
        <f>(U38+U37)/U37-1</f>
        <v>5.9322033898305149E-2</v>
      </c>
      <c r="V47" s="236">
        <f>(V38+V37)/V37-1</f>
        <v>5.6451612903225756E-2</v>
      </c>
      <c r="W47" s="236">
        <f>(W38+W37)/W37-1</f>
        <v>4.6153846153846212E-2</v>
      </c>
      <c r="X47" s="236">
        <f>(X38+X37)/X37-1</f>
        <v>3.7037037037036979E-2</v>
      </c>
      <c r="Y47" s="236">
        <f>(Y38+Y37)/Y37-1</f>
        <v>5.8823529411764719E-2</v>
      </c>
      <c r="Z47" s="236">
        <f>(Z38+Z37)/Z37-1</f>
        <v>5.0000000000000044E-2</v>
      </c>
      <c r="AA47" s="236">
        <f>(AA38+AA37)/AA37-1</f>
        <v>2.857142857142847E-2</v>
      </c>
      <c r="AB47" s="236">
        <f>(AB38+AB37)/AB37-1</f>
        <v>2.8368794326241176E-2</v>
      </c>
      <c r="AC47" s="236">
        <f>(AC38+AC37)/AC37-1</f>
        <v>2.1126760563380254E-2</v>
      </c>
      <c r="AD47" s="247">
        <f>(AD38+AD37)/AD37-1</f>
        <v>2.7972027972027913E-2</v>
      </c>
    </row>
    <row r="48" spans="2:33">
      <c r="B48" s="237" t="s">
        <v>1526</v>
      </c>
      <c r="C48" s="238"/>
      <c r="D48" s="238"/>
      <c r="E48" s="239">
        <f>(E42+E37)/E37-1</f>
        <v>-4.4117647058823484E-2</v>
      </c>
      <c r="F48" s="240">
        <f>(F42+F37)/F37-1</f>
        <v>-0.20161290322580649</v>
      </c>
      <c r="G48" s="248"/>
      <c r="H48" s="242">
        <f>(H42+H37)/H37-1</f>
        <v>-0.23853211009174313</v>
      </c>
      <c r="J48" s="241">
        <f>(J42+J37)/J37-1</f>
        <v>0</v>
      </c>
      <c r="K48" s="239">
        <f>(K42+K37)/K37-1</f>
        <v>0</v>
      </c>
      <c r="L48" s="239">
        <f>(L42+L37)/L37-1</f>
        <v>0</v>
      </c>
      <c r="M48" s="239">
        <f>(M42+M37)/M37-1</f>
        <v>0</v>
      </c>
      <c r="N48" s="239">
        <f>(N42+N37)/N37-1</f>
        <v>0</v>
      </c>
      <c r="O48" s="239">
        <f>(O42+O37)/O37-1</f>
        <v>0</v>
      </c>
      <c r="P48" s="239">
        <f>(P42+P37)/P37-1</f>
        <v>-2.0408163265306145E-2</v>
      </c>
      <c r="Q48" s="239">
        <f>(Q42+Q37)/Q37-1</f>
        <v>0</v>
      </c>
      <c r="R48" s="239">
        <f>(R42+R37)/R37-1</f>
        <v>0</v>
      </c>
      <c r="S48" s="241">
        <f>(S42+S37)/S37-1</f>
        <v>0</v>
      </c>
      <c r="T48" s="239">
        <f>(T42+T37)/T37-1</f>
        <v>0</v>
      </c>
      <c r="U48" s="239">
        <f>(U42+U37)/U37-1</f>
        <v>-8.4745762711864181E-3</v>
      </c>
      <c r="V48" s="239">
        <f>(V42+V37)/V37-1</f>
        <v>-8.0645161290322509E-3</v>
      </c>
      <c r="W48" s="239">
        <f>(W42+W37)/W37-1</f>
        <v>-7.692307692307665E-3</v>
      </c>
      <c r="X48" s="239">
        <f>(X42+X37)/X37-1</f>
        <v>-2.9629629629629672E-2</v>
      </c>
      <c r="Y48" s="239">
        <f>(Y42+Y37)/Y37-1</f>
        <v>-2.9411764705882359E-2</v>
      </c>
      <c r="Z48" s="239">
        <f>(Z42+Z37)/Z37-1</f>
        <v>-5.0000000000000044E-2</v>
      </c>
      <c r="AA48" s="239">
        <f>(AA42+AA37)/AA37-1</f>
        <v>-2.1428571428571463E-2</v>
      </c>
      <c r="AB48" s="239">
        <f>(AB42+AB37)/AB37-1</f>
        <v>-2.1276595744680882E-2</v>
      </c>
      <c r="AC48" s="239">
        <f>(AC42+AC37)/AC37-1</f>
        <v>-1.4084507042253502E-2</v>
      </c>
      <c r="AD48" s="240">
        <f>(AD42+AD37)/AD37-1</f>
        <v>0</v>
      </c>
    </row>
    <row r="49" spans="2:34" ht="3.95" customHeight="1"/>
    <row r="50" spans="2:34" ht="24">
      <c r="B50" s="159" t="s">
        <v>1313</v>
      </c>
      <c r="C50" s="176" t="s">
        <v>1321</v>
      </c>
      <c r="D50" s="176" t="s">
        <v>3</v>
      </c>
      <c r="E50" s="176" t="s">
        <v>4</v>
      </c>
      <c r="F50" s="176" t="s">
        <v>1322</v>
      </c>
      <c r="G50" s="193"/>
      <c r="H50" s="176" t="s">
        <v>1534</v>
      </c>
      <c r="J50" s="192">
        <v>45658</v>
      </c>
      <c r="K50" s="192">
        <f t="shared" ref="K50" si="111">EOMONTH(J50,0)+1</f>
        <v>45689</v>
      </c>
      <c r="L50" s="192">
        <f t="shared" ref="L50" si="112">EOMONTH(K50,0)+1</f>
        <v>45717</v>
      </c>
      <c r="M50" s="192">
        <f t="shared" ref="M50" si="113">EOMONTH(L50,0)+1</f>
        <v>45748</v>
      </c>
      <c r="N50" s="192">
        <f t="shared" ref="N50" si="114">EOMONTH(M50,0)+1</f>
        <v>45778</v>
      </c>
      <c r="O50" s="192">
        <f t="shared" ref="O50" si="115">EOMONTH(N50,0)+1</f>
        <v>45809</v>
      </c>
      <c r="P50" s="192">
        <f t="shared" ref="P50" si="116">EOMONTH(O50,0)+1</f>
        <v>45839</v>
      </c>
      <c r="Q50" s="192">
        <v>45870</v>
      </c>
      <c r="R50" s="192">
        <f t="shared" ref="R50" si="117">EOMONTH(Q50,0)+1</f>
        <v>45901</v>
      </c>
      <c r="S50" s="192">
        <f t="shared" ref="S50" si="118">EOMONTH(R50,0)+1</f>
        <v>45931</v>
      </c>
      <c r="T50" s="192">
        <f t="shared" ref="T50" si="119">EOMONTH(S50,0)+1</f>
        <v>45962</v>
      </c>
      <c r="U50" s="192">
        <f t="shared" ref="U50" si="120">EOMONTH(T50,0)+1</f>
        <v>45992</v>
      </c>
      <c r="V50" s="192">
        <f t="shared" ref="V50" si="121">EOMONTH(U50,0)+1</f>
        <v>46023</v>
      </c>
      <c r="W50" s="192">
        <f t="shared" ref="W50" si="122">EOMONTH(V50,0)+1</f>
        <v>46054</v>
      </c>
      <c r="X50" s="192">
        <f t="shared" ref="X50" si="123">EOMONTH(W50,0)+1</f>
        <v>46082</v>
      </c>
      <c r="Y50" s="192">
        <f t="shared" ref="Y50" si="124">EOMONTH(X50,0)+1</f>
        <v>46113</v>
      </c>
      <c r="Z50" s="192">
        <f t="shared" ref="Z50" si="125">EOMONTH(Y50,0)+1</f>
        <v>46143</v>
      </c>
      <c r="AA50" s="192">
        <f t="shared" ref="AA50" si="126">EOMONTH(Z50,0)+1</f>
        <v>46174</v>
      </c>
      <c r="AB50" s="192">
        <f t="shared" ref="AB50" si="127">EOMONTH(AA50,0)+1</f>
        <v>46204</v>
      </c>
      <c r="AC50" s="192">
        <f t="shared" ref="AC50" si="128">EOMONTH(AB50,0)+1</f>
        <v>46235</v>
      </c>
      <c r="AD50" s="192">
        <f t="shared" ref="AD50" si="129">EOMONTH(AC50,0)+1</f>
        <v>46266</v>
      </c>
      <c r="AE50" s="187"/>
      <c r="AF50" s="220" t="s">
        <v>1180</v>
      </c>
      <c r="AG50" s="187"/>
      <c r="AH50" s="187"/>
    </row>
    <row r="51" spans="2:34">
      <c r="B51" s="186" t="str">
        <f>+AF50</f>
        <v>STR Owner</v>
      </c>
      <c r="C51" s="43"/>
      <c r="D51" s="43"/>
      <c r="E51" s="43"/>
      <c r="F51" s="43"/>
      <c r="G51" s="6"/>
      <c r="H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6"/>
      <c r="AF51" s="6"/>
      <c r="AG51" s="6"/>
      <c r="AH51" s="6"/>
    </row>
    <row r="52" spans="2:34">
      <c r="B52" s="173" t="s">
        <v>1318</v>
      </c>
      <c r="C52" s="182"/>
      <c r="D52" s="182"/>
      <c r="E52" s="182">
        <f>+E58-E53-E57</f>
        <v>15</v>
      </c>
      <c r="F52" s="182">
        <f>+F58-F53-F57</f>
        <v>30</v>
      </c>
      <c r="H52" s="182">
        <f t="shared" ref="H52" si="130">+H58-H53-H57</f>
        <v>25</v>
      </c>
      <c r="J52" s="182">
        <f t="shared" ref="J52:Z52" si="131">+J58-J53-J57</f>
        <v>15</v>
      </c>
      <c r="K52" s="182">
        <f t="shared" si="131"/>
        <v>17</v>
      </c>
      <c r="L52" s="182">
        <f t="shared" si="131"/>
        <v>17</v>
      </c>
      <c r="M52" s="182">
        <f t="shared" si="131"/>
        <v>17</v>
      </c>
      <c r="N52" s="182">
        <f t="shared" si="131"/>
        <v>18</v>
      </c>
      <c r="O52" s="182">
        <f t="shared" si="131"/>
        <v>20</v>
      </c>
      <c r="P52" s="182">
        <f t="shared" si="131"/>
        <v>22</v>
      </c>
      <c r="Q52" s="182">
        <f t="shared" si="131"/>
        <v>23</v>
      </c>
      <c r="R52" s="182">
        <f t="shared" si="131"/>
        <v>25</v>
      </c>
      <c r="S52" s="182">
        <f t="shared" si="131"/>
        <v>25</v>
      </c>
      <c r="T52" s="182">
        <f t="shared" si="131"/>
        <v>26</v>
      </c>
      <c r="U52" s="182">
        <f t="shared" si="131"/>
        <v>27</v>
      </c>
      <c r="V52" s="182">
        <f t="shared" si="131"/>
        <v>30</v>
      </c>
      <c r="W52" s="182">
        <f t="shared" si="131"/>
        <v>33</v>
      </c>
      <c r="X52" s="182">
        <f t="shared" si="131"/>
        <v>36</v>
      </c>
      <c r="Y52" s="182">
        <f t="shared" si="131"/>
        <v>36</v>
      </c>
      <c r="Z52" s="182">
        <f t="shared" si="131"/>
        <v>37</v>
      </c>
      <c r="AA52" s="182">
        <f>+AA58-AA53-AA57</f>
        <v>30</v>
      </c>
      <c r="AB52" s="182">
        <f>+AB58-AB53-AB57</f>
        <v>29</v>
      </c>
      <c r="AC52" s="182">
        <f t="shared" ref="AC52:AD52" si="132">+AC58-AC53-AC57</f>
        <v>30</v>
      </c>
      <c r="AD52" s="182">
        <f t="shared" si="132"/>
        <v>30</v>
      </c>
    </row>
    <row r="53" spans="2:34">
      <c r="B53" s="191" t="s">
        <v>1319</v>
      </c>
      <c r="E53" s="197">
        <f>SUM(J53:U53)</f>
        <v>15</v>
      </c>
      <c r="F53" s="197">
        <f>SUM(V53:AD53)</f>
        <v>10</v>
      </c>
      <c r="H53" s="197">
        <f>SUM(S53:AD53)</f>
        <v>15</v>
      </c>
      <c r="J53" s="195">
        <f>COUNTIFS('Full Customer List'!$I:$I,'Client Retention'!J$5,'Full Customer List'!$E:$E,$AF50)</f>
        <v>2</v>
      </c>
      <c r="K53" s="195">
        <f>COUNTIFS('Full Customer List'!$I:$I,'Client Retention'!K$5,'Full Customer List'!$E:$E,$AF50)</f>
        <v>0</v>
      </c>
      <c r="L53" s="195">
        <f>COUNTIFS('Full Customer List'!$I:$I,'Client Retention'!L$5,'Full Customer List'!$E:$E,$AF50)</f>
        <v>0</v>
      </c>
      <c r="M53" s="195">
        <f>COUNTIFS('Full Customer List'!$I:$I,'Client Retention'!M$5,'Full Customer List'!$E:$E,$AF50)</f>
        <v>1</v>
      </c>
      <c r="N53" s="195">
        <f>COUNTIFS('Full Customer List'!$I:$I,'Client Retention'!N$5,'Full Customer List'!$E:$E,$AF50)</f>
        <v>2</v>
      </c>
      <c r="O53" s="195">
        <f>COUNTIFS('Full Customer List'!$I:$I,'Client Retention'!O$5,'Full Customer List'!$E:$E,$AF50)</f>
        <v>2</v>
      </c>
      <c r="P53" s="195">
        <f>COUNTIFS('Full Customer List'!$I:$I,'Client Retention'!P$5,'Full Customer List'!$E:$E,$AF50)</f>
        <v>1</v>
      </c>
      <c r="Q53" s="195">
        <f>COUNTIFS('Full Customer List'!$I:$I,'Client Retention'!Q$5,'Full Customer List'!$E:$E,$AF50)</f>
        <v>2</v>
      </c>
      <c r="R53" s="195">
        <f>COUNTIFS('Full Customer List'!$I:$I,'Client Retention'!R$5,'Full Customer List'!$E:$E,$AF50)</f>
        <v>0</v>
      </c>
      <c r="S53" s="195">
        <f>COUNTIFS('Full Customer List'!$I:$I,'Client Retention'!S$5,'Full Customer List'!$E:$E,$AF50)</f>
        <v>1</v>
      </c>
      <c r="T53" s="195">
        <f>COUNTIFS('Full Customer List'!$I:$I,'Client Retention'!T$5,'Full Customer List'!$E:$E,$AF50)</f>
        <v>1</v>
      </c>
      <c r="U53" s="195">
        <f>COUNTIFS('Full Customer List'!$I:$I,'Client Retention'!U$5,'Full Customer List'!$E:$E,$AF50)</f>
        <v>3</v>
      </c>
      <c r="V53" s="195">
        <f>COUNTIFS('Full Customer List'!$I:$I,'Client Retention'!V$5,'Full Customer List'!$E:$E,$AF50)</f>
        <v>3</v>
      </c>
      <c r="W53" s="195">
        <f>COUNTIFS('Full Customer List'!$I:$I,'Client Retention'!W$5,'Full Customer List'!$E:$E,$AF50)</f>
        <v>3</v>
      </c>
      <c r="X53" s="195">
        <f>COUNTIFS('Full Customer List'!$I:$I,'Client Retention'!X$5,'Full Customer List'!$E:$E,$AF50)</f>
        <v>1</v>
      </c>
      <c r="Y53" s="195">
        <f>COUNTIFS('Full Customer List'!$I:$I,'Client Retention'!Y$5,'Full Customer List'!$E:$E,$AF50)</f>
        <v>2</v>
      </c>
      <c r="Z53" s="195">
        <f>COUNTIFS('Full Customer List'!$I:$I,'Client Retention'!Z$5,'Full Customer List'!$E:$E,$AF50)</f>
        <v>0</v>
      </c>
      <c r="AA53" s="195">
        <f>COUNTIFS('Full Customer List'!$I:$I,'Client Retention'!AA$5,'Full Customer List'!$E:$E,$AF50)</f>
        <v>0</v>
      </c>
      <c r="AB53" s="195">
        <f>COUNTIFS('Full Customer List'!$I:$I,'Client Retention'!AB$5,'Full Customer List'!$E:$E,$AF50)</f>
        <v>1</v>
      </c>
      <c r="AC53" s="195">
        <f>COUNTIFS('Full Customer List'!$I:$I,'Client Retention'!AC$5,'Full Customer List'!$E:$E,$AF50)</f>
        <v>0</v>
      </c>
      <c r="AD53" s="195">
        <f>COUNTIFS('Full Customer List'!$I:$I,'Client Retention'!AD$5,'Full Customer List'!$E:$E,$AF50)</f>
        <v>0</v>
      </c>
    </row>
    <row r="54" spans="2:34">
      <c r="B54" s="265" t="s">
        <v>1535</v>
      </c>
      <c r="E54" s="197">
        <f t="shared" ref="E54:E56" si="133">SUM(J54:U54)</f>
        <v>0</v>
      </c>
      <c r="F54" s="197">
        <f t="shared" ref="F54:F56" si="134">SUM(V54:AD54)</f>
        <v>-9</v>
      </c>
      <c r="H54" s="197">
        <f t="shared" ref="H54:H56" si="135">SUM(S54:AD54)</f>
        <v>-9</v>
      </c>
      <c r="J54" s="195">
        <f>-COUNTIFS('Full Customer List'!$J:$J,J$1,'Full Customer List'!$E:$E,$AF50,'Full Customer List'!$H:$H,'Client Retention'!$AF54)</f>
        <v>0</v>
      </c>
      <c r="K54" s="195">
        <f>-COUNTIFS('Full Customer List'!$J:$J,K$1,'Full Customer List'!$E:$E,$AF50,'Full Customer List'!$H:$H,'Client Retention'!$AF54)</f>
        <v>0</v>
      </c>
      <c r="L54" s="195">
        <f>-COUNTIFS('Full Customer List'!$J:$J,L$1,'Full Customer List'!$E:$E,$AF50,'Full Customer List'!$H:$H,'Client Retention'!$AF54)</f>
        <v>0</v>
      </c>
      <c r="M54" s="195">
        <f>-COUNTIFS('Full Customer List'!$J:$J,M$1,'Full Customer List'!$E:$E,$AF50,'Full Customer List'!$H:$H,'Client Retention'!$AF54)</f>
        <v>0</v>
      </c>
      <c r="N54" s="195">
        <f>-COUNTIFS('Full Customer List'!$J:$J,N$1,'Full Customer List'!$E:$E,$AF50,'Full Customer List'!$H:$H,'Client Retention'!$AF54)</f>
        <v>0</v>
      </c>
      <c r="O54" s="195">
        <f>-COUNTIFS('Full Customer List'!$J:$J,O$1,'Full Customer List'!$E:$E,$AF50,'Full Customer List'!$H:$H,'Client Retention'!$AF54)</f>
        <v>0</v>
      </c>
      <c r="P54" s="195">
        <f>-COUNTIFS('Full Customer List'!$J:$J,P$1,'Full Customer List'!$E:$E,$AF50,'Full Customer List'!$H:$H,'Client Retention'!$AF54)</f>
        <v>0</v>
      </c>
      <c r="Q54" s="195">
        <f>-COUNTIFS('Full Customer List'!$J:$J,Q$1,'Full Customer List'!$E:$E,$AF50,'Full Customer List'!$H:$H,'Client Retention'!$AF54)</f>
        <v>0</v>
      </c>
      <c r="R54" s="195">
        <f>-COUNTIFS('Full Customer List'!$J:$J,R$1,'Full Customer List'!$E:$E,$AF50,'Full Customer List'!$H:$H,'Client Retention'!$AF54)</f>
        <v>0</v>
      </c>
      <c r="S54" s="195">
        <f>-COUNTIFS('Full Customer List'!$J:$J,S$1,'Full Customer List'!$E:$E,$AF50,'Full Customer List'!$H:$H,'Client Retention'!$AF54)</f>
        <v>0</v>
      </c>
      <c r="T54" s="195">
        <f>-COUNTIFS('Full Customer List'!$J:$J,T$1,'Full Customer List'!$E:$E,$AF50,'Full Customer List'!$H:$H,'Client Retention'!$AF54)</f>
        <v>0</v>
      </c>
      <c r="U54" s="195">
        <f>-COUNTIFS('Full Customer List'!$J:$J,U$1,'Full Customer List'!$E:$E,$AF50,'Full Customer List'!$H:$H,'Client Retention'!$AF54)</f>
        <v>0</v>
      </c>
      <c r="V54" s="195">
        <f>-COUNTIFS('Full Customer List'!$J:$J,V$1,'Full Customer List'!$E:$E,$AF50,'Full Customer List'!$H:$H,'Client Retention'!$AF54)</f>
        <v>0</v>
      </c>
      <c r="W54" s="195">
        <f>-COUNTIFS('Full Customer List'!$J:$J,W$1,'Full Customer List'!$E:$E,$AF50,'Full Customer List'!$H:$H,'Client Retention'!$AF54)</f>
        <v>0</v>
      </c>
      <c r="X54" s="195">
        <f>-COUNTIFS('Full Customer List'!$J:$J,X$1,'Full Customer List'!$E:$E,$AF50,'Full Customer List'!$H:$H,'Client Retention'!$AF54)</f>
        <v>0</v>
      </c>
      <c r="Y54" s="195">
        <f>-COUNTIFS('Full Customer List'!$J:$J,Y$1,'Full Customer List'!$E:$E,$AF50,'Full Customer List'!$H:$H,'Client Retention'!$AF54)</f>
        <v>-1</v>
      </c>
      <c r="Z54" s="195">
        <f>-COUNTIFS('Full Customer List'!$J:$J,Z$1,'Full Customer List'!$E:$E,$AF50,'Full Customer List'!$H:$H,'Client Retention'!$AF54)</f>
        <v>-7</v>
      </c>
      <c r="AA54" s="195">
        <f>-COUNTIFS('Full Customer List'!$J:$J,AA$1,'Full Customer List'!$E:$E,$AF50,'Full Customer List'!$H:$H,'Client Retention'!$AF54)</f>
        <v>-1</v>
      </c>
      <c r="AB54" s="195">
        <f>-COUNTIFS('Full Customer List'!$J:$J,AB$1,'Full Customer List'!$E:$E,$AF50,'Full Customer List'!$H:$H,'Client Retention'!$AF54)</f>
        <v>0</v>
      </c>
      <c r="AC54" s="195">
        <f>-COUNTIFS('Full Customer List'!$J:$J,AC$1,'Full Customer List'!$E:$E,$AF50,'Full Customer List'!$H:$H,'Client Retention'!$AF54)</f>
        <v>0</v>
      </c>
      <c r="AD54" s="195">
        <f>-COUNTIFS('Full Customer List'!$J:$J,AD$1,'Full Customer List'!$E:$E,$AF50,'Full Customer List'!$H:$H,'Client Retention'!$AF54)</f>
        <v>0</v>
      </c>
      <c r="AF54" s="173" t="s">
        <v>506</v>
      </c>
    </row>
    <row r="55" spans="2:34">
      <c r="B55" s="265" t="s">
        <v>1536</v>
      </c>
      <c r="E55" s="197">
        <f t="shared" si="133"/>
        <v>0</v>
      </c>
      <c r="F55" s="197">
        <f t="shared" si="134"/>
        <v>0</v>
      </c>
      <c r="H55" s="197">
        <f t="shared" si="135"/>
        <v>0</v>
      </c>
      <c r="J55" s="195">
        <f>-COUNTIFS('Full Customer List'!$J:$J,J$1,'Full Customer List'!$E:$E,$AF50,'Full Customer List'!$H:$H,'Client Retention'!$AF55)</f>
        <v>0</v>
      </c>
      <c r="K55" s="195">
        <f>-COUNTIFS('Full Customer List'!$J:$J,K$1,'Full Customer List'!$E:$E,$AF50,'Full Customer List'!$H:$H,'Client Retention'!$AF55)</f>
        <v>0</v>
      </c>
      <c r="L55" s="195">
        <f>-COUNTIFS('Full Customer List'!$J:$J,L$1,'Full Customer List'!$E:$E,$AF50,'Full Customer List'!$H:$H,'Client Retention'!$AF55)</f>
        <v>0</v>
      </c>
      <c r="M55" s="195">
        <f>-COUNTIFS('Full Customer List'!$J:$J,M$1,'Full Customer List'!$E:$E,$AF50,'Full Customer List'!$H:$H,'Client Retention'!$AF55)</f>
        <v>0</v>
      </c>
      <c r="N55" s="195">
        <f>-COUNTIFS('Full Customer List'!$J:$J,N$1,'Full Customer List'!$E:$E,$AF50,'Full Customer List'!$H:$H,'Client Retention'!$AF55)</f>
        <v>0</v>
      </c>
      <c r="O55" s="195">
        <f>-COUNTIFS('Full Customer List'!$J:$J,O$1,'Full Customer List'!$E:$E,$AF50,'Full Customer List'!$H:$H,'Client Retention'!$AF55)</f>
        <v>0</v>
      </c>
      <c r="P55" s="195">
        <f>-COUNTIFS('Full Customer List'!$J:$J,P$1,'Full Customer List'!$E:$E,$AF50,'Full Customer List'!$H:$H,'Client Retention'!$AF55)</f>
        <v>0</v>
      </c>
      <c r="Q55" s="195">
        <f>-COUNTIFS('Full Customer List'!$J:$J,Q$1,'Full Customer List'!$E:$E,$AF50,'Full Customer List'!$H:$H,'Client Retention'!$AF55)</f>
        <v>0</v>
      </c>
      <c r="R55" s="195">
        <f>-COUNTIFS('Full Customer List'!$J:$J,R$1,'Full Customer List'!$E:$E,$AF50,'Full Customer List'!$H:$H,'Client Retention'!$AF55)</f>
        <v>0</v>
      </c>
      <c r="S55" s="195">
        <f>-COUNTIFS('Full Customer List'!$J:$J,S$1,'Full Customer List'!$E:$E,$AF50,'Full Customer List'!$H:$H,'Client Retention'!$AF55)</f>
        <v>0</v>
      </c>
      <c r="T55" s="195">
        <f>-COUNTIFS('Full Customer List'!$J:$J,T$1,'Full Customer List'!$E:$E,$AF50,'Full Customer List'!$H:$H,'Client Retention'!$AF55)</f>
        <v>0</v>
      </c>
      <c r="U55" s="195">
        <f>-COUNTIFS('Full Customer List'!$J:$J,U$1,'Full Customer List'!$E:$E,$AF50,'Full Customer List'!$H:$H,'Client Retention'!$AF55)</f>
        <v>0</v>
      </c>
      <c r="V55" s="195">
        <f>-COUNTIFS('Full Customer List'!$J:$J,V$1,'Full Customer List'!$E:$E,$AF50,'Full Customer List'!$H:$H,'Client Retention'!$AF55)</f>
        <v>0</v>
      </c>
      <c r="W55" s="195">
        <f>-COUNTIFS('Full Customer List'!$J:$J,W$1,'Full Customer List'!$E:$E,$AF50,'Full Customer List'!$H:$H,'Client Retention'!$AF55)</f>
        <v>0</v>
      </c>
      <c r="X55" s="195">
        <f>-COUNTIFS('Full Customer List'!$J:$J,X$1,'Full Customer List'!$E:$E,$AF50,'Full Customer List'!$H:$H,'Client Retention'!$AF55)</f>
        <v>0</v>
      </c>
      <c r="Y55" s="195">
        <f>-COUNTIFS('Full Customer List'!$J:$J,Y$1,'Full Customer List'!$E:$E,$AF50,'Full Customer List'!$H:$H,'Client Retention'!$AF55)</f>
        <v>0</v>
      </c>
      <c r="Z55" s="195">
        <f>-COUNTIFS('Full Customer List'!$J:$J,Z$1,'Full Customer List'!$E:$E,$AF50,'Full Customer List'!$H:$H,'Client Retention'!$AF55)</f>
        <v>0</v>
      </c>
      <c r="AA55" s="195">
        <f>-COUNTIFS('Full Customer List'!$J:$J,AA$1,'Full Customer List'!$E:$E,$AF50,'Full Customer List'!$H:$H,'Client Retention'!$AF55)</f>
        <v>0</v>
      </c>
      <c r="AB55" s="195">
        <f>-COUNTIFS('Full Customer List'!$J:$J,AB$1,'Full Customer List'!$E:$E,$AF50,'Full Customer List'!$H:$H,'Client Retention'!$AF55)</f>
        <v>0</v>
      </c>
      <c r="AC55" s="195">
        <f>-COUNTIFS('Full Customer List'!$J:$J,AC$1,'Full Customer List'!$E:$E,$AF50,'Full Customer List'!$H:$H,'Client Retention'!$AF55)</f>
        <v>0</v>
      </c>
      <c r="AD55" s="195">
        <f>-COUNTIFS('Full Customer List'!$J:$J,AD$1,'Full Customer List'!$E:$E,$AF50,'Full Customer List'!$H:$H,'Client Retention'!$AF55)</f>
        <v>0</v>
      </c>
      <c r="AF55" s="173" t="s">
        <v>507</v>
      </c>
    </row>
    <row r="56" spans="2:34">
      <c r="B56" s="265" t="s">
        <v>1537</v>
      </c>
      <c r="E56" s="197">
        <f t="shared" si="133"/>
        <v>0</v>
      </c>
      <c r="F56" s="197">
        <f t="shared" si="134"/>
        <v>-1</v>
      </c>
      <c r="H56" s="197">
        <f t="shared" si="135"/>
        <v>-1</v>
      </c>
      <c r="J56" s="195">
        <f>-COUNTIFS('Full Customer List'!$J:$J,J$1,'Full Customer List'!$E:$E,$AF50,'Full Customer List'!$H:$H,'Client Retention'!$AF56)</f>
        <v>0</v>
      </c>
      <c r="K56" s="195">
        <f>-COUNTIFS('Full Customer List'!$J:$J,K$1,'Full Customer List'!$E:$E,$AF50,'Full Customer List'!$H:$H,'Client Retention'!$AF56)</f>
        <v>0</v>
      </c>
      <c r="L56" s="195">
        <f>-COUNTIFS('Full Customer List'!$J:$J,L$1,'Full Customer List'!$E:$E,$AF50,'Full Customer List'!$H:$H,'Client Retention'!$AF56)</f>
        <v>0</v>
      </c>
      <c r="M56" s="195">
        <f>-COUNTIFS('Full Customer List'!$J:$J,M$1,'Full Customer List'!$E:$E,$AF50,'Full Customer List'!$H:$H,'Client Retention'!$AF56)</f>
        <v>0</v>
      </c>
      <c r="N56" s="195">
        <f>-COUNTIFS('Full Customer List'!$J:$J,N$1,'Full Customer List'!$E:$E,$AF50,'Full Customer List'!$H:$H,'Client Retention'!$AF56)</f>
        <v>0</v>
      </c>
      <c r="O56" s="195">
        <f>-COUNTIFS('Full Customer List'!$J:$J,O$1,'Full Customer List'!$E:$E,$AF50,'Full Customer List'!$H:$H,'Client Retention'!$AF56)</f>
        <v>0</v>
      </c>
      <c r="P56" s="195">
        <f>-COUNTIFS('Full Customer List'!$J:$J,P$1,'Full Customer List'!$E:$E,$AF50,'Full Customer List'!$H:$H,'Client Retention'!$AF56)</f>
        <v>0</v>
      </c>
      <c r="Q56" s="195">
        <f>-COUNTIFS('Full Customer List'!$J:$J,Q$1,'Full Customer List'!$E:$E,$AF50,'Full Customer List'!$H:$H,'Client Retention'!$AF56)</f>
        <v>0</v>
      </c>
      <c r="R56" s="195">
        <f>-COUNTIFS('Full Customer List'!$J:$J,R$1,'Full Customer List'!$E:$E,$AF50,'Full Customer List'!$H:$H,'Client Retention'!$AF56)</f>
        <v>0</v>
      </c>
      <c r="S56" s="195">
        <f>-COUNTIFS('Full Customer List'!$J:$J,S$1,'Full Customer List'!$E:$E,$AF50,'Full Customer List'!$H:$H,'Client Retention'!$AF56)</f>
        <v>0</v>
      </c>
      <c r="T56" s="195">
        <f>-COUNTIFS('Full Customer List'!$J:$J,T$1,'Full Customer List'!$E:$E,$AF50,'Full Customer List'!$H:$H,'Client Retention'!$AF56)</f>
        <v>0</v>
      </c>
      <c r="U56" s="195">
        <f>-COUNTIFS('Full Customer List'!$J:$J,U$1,'Full Customer List'!$E:$E,$AF50,'Full Customer List'!$H:$H,'Client Retention'!$AF56)</f>
        <v>0</v>
      </c>
      <c r="V56" s="195">
        <f>-COUNTIFS('Full Customer List'!$J:$J,V$1,'Full Customer List'!$E:$E,$AF50,'Full Customer List'!$H:$H,'Client Retention'!$AF56)</f>
        <v>0</v>
      </c>
      <c r="W56" s="195">
        <f>-COUNTIFS('Full Customer List'!$J:$J,W$1,'Full Customer List'!$E:$E,$AF50,'Full Customer List'!$H:$H,'Client Retention'!$AF56)</f>
        <v>0</v>
      </c>
      <c r="X56" s="195">
        <f>-COUNTIFS('Full Customer List'!$J:$J,X$1,'Full Customer List'!$E:$E,$AF50,'Full Customer List'!$H:$H,'Client Retention'!$AF56)</f>
        <v>-1</v>
      </c>
      <c r="Y56" s="195">
        <f>-COUNTIFS('Full Customer List'!$J:$J,Y$1,'Full Customer List'!$E:$E,$AF50,'Full Customer List'!$H:$H,'Client Retention'!$AF56)</f>
        <v>0</v>
      </c>
      <c r="Z56" s="195">
        <f>-COUNTIFS('Full Customer List'!$J:$J,Z$1,'Full Customer List'!$E:$E,$AF50,'Full Customer List'!$H:$H,'Client Retention'!$AF56)</f>
        <v>0</v>
      </c>
      <c r="AA56" s="195">
        <f>-COUNTIFS('Full Customer List'!$J:$J,AA$1,'Full Customer List'!$E:$E,$AF50,'Full Customer List'!$H:$H,'Client Retention'!$AF56)</f>
        <v>0</v>
      </c>
      <c r="AB56" s="195">
        <f>-COUNTIFS('Full Customer List'!$J:$J,AB$1,'Full Customer List'!$E:$E,$AF50,'Full Customer List'!$H:$H,'Client Retention'!$AF56)</f>
        <v>0</v>
      </c>
      <c r="AC56" s="195">
        <f>-COUNTIFS('Full Customer List'!$J:$J,AC$1,'Full Customer List'!$E:$E,$AF50,'Full Customer List'!$H:$H,'Client Retention'!$AF56)</f>
        <v>0</v>
      </c>
      <c r="AD56" s="195">
        <f>-COUNTIFS('Full Customer List'!$J:$J,AD$1,'Full Customer List'!$E:$E,$AF50,'Full Customer List'!$H:$H,'Client Retention'!$AF56)</f>
        <v>0</v>
      </c>
      <c r="AF56" s="173" t="s">
        <v>1538</v>
      </c>
    </row>
    <row r="57" spans="2:34" ht="12" customHeight="1">
      <c r="B57" s="255" t="s">
        <v>1539</v>
      </c>
      <c r="C57" s="258"/>
      <c r="D57" s="258"/>
      <c r="E57" s="256">
        <f>SUM(J57:U57)</f>
        <v>0</v>
      </c>
      <c r="F57" s="256">
        <f>SUM(V57:AD57)</f>
        <v>-10</v>
      </c>
      <c r="G57" s="257"/>
      <c r="H57" s="256">
        <f>SUM(S57:AD57)</f>
        <v>-10</v>
      </c>
      <c r="I57" s="257"/>
      <c r="J57" s="258">
        <f>-COUNTIFS('Full Customer List'!$J:$J,J$1,'Full Customer List'!$E:$E,$AF50)</f>
        <v>0</v>
      </c>
      <c r="K57" s="258">
        <f>-COUNTIFS('Full Customer List'!$J:$J,K$1,'Full Customer List'!$E:$E,$AF50)</f>
        <v>0</v>
      </c>
      <c r="L57" s="258">
        <f>-COUNTIFS('Full Customer List'!$J:$J,L$1,'Full Customer List'!$E:$E,$AF50)</f>
        <v>0</v>
      </c>
      <c r="M57" s="258">
        <f>-COUNTIFS('Full Customer List'!$J:$J,M$1,'Full Customer List'!$E:$E,$AF50)</f>
        <v>0</v>
      </c>
      <c r="N57" s="258">
        <f>-COUNTIFS('Full Customer List'!$J:$J,N$1,'Full Customer List'!$E:$E,$AF50)</f>
        <v>0</v>
      </c>
      <c r="O57" s="258">
        <f>-COUNTIFS('Full Customer List'!$J:$J,O$1,'Full Customer List'!$E:$E,$AF50)</f>
        <v>0</v>
      </c>
      <c r="P57" s="258">
        <f>-COUNTIFS('Full Customer List'!$J:$J,P$1,'Full Customer List'!$E:$E,$AF50)</f>
        <v>0</v>
      </c>
      <c r="Q57" s="258">
        <f>-COUNTIFS('Full Customer List'!$J:$J,Q$1,'Full Customer List'!$E:$E,$AF50)</f>
        <v>0</v>
      </c>
      <c r="R57" s="258">
        <f>-COUNTIFS('Full Customer List'!$J:$J,R$1,'Full Customer List'!$E:$E,$AF50)</f>
        <v>0</v>
      </c>
      <c r="S57" s="258">
        <f>-COUNTIFS('Full Customer List'!$J:$J,S$1,'Full Customer List'!$E:$E,$AF50)</f>
        <v>0</v>
      </c>
      <c r="T57" s="258">
        <f>-COUNTIFS('Full Customer List'!$J:$J,T$1,'Full Customer List'!$E:$E,$AF50)</f>
        <v>0</v>
      </c>
      <c r="U57" s="258">
        <f>-COUNTIFS('Full Customer List'!$J:$J,U$1,'Full Customer List'!$E:$E,$AF50)</f>
        <v>0</v>
      </c>
      <c r="V57" s="258">
        <f>-COUNTIFS('Full Customer List'!$J:$J,V$1,'Full Customer List'!$E:$E,$AF50)</f>
        <v>0</v>
      </c>
      <c r="W57" s="258">
        <f>-COUNTIFS('Full Customer List'!$J:$J,W$1,'Full Customer List'!$E:$E,$AF50)</f>
        <v>0</v>
      </c>
      <c r="X57" s="258">
        <f>-COUNTIFS('Full Customer List'!$J:$J,X$1,'Full Customer List'!$E:$E,$AF50)</f>
        <v>-1</v>
      </c>
      <c r="Y57" s="258">
        <f>-COUNTIFS('Full Customer List'!$J:$J,Y$1,'Full Customer List'!$E:$E,$AF50)</f>
        <v>-1</v>
      </c>
      <c r="Z57" s="258">
        <f>-COUNTIFS('Full Customer List'!$J:$J,Z$1,'Full Customer List'!$E:$E,$AF50)</f>
        <v>-7</v>
      </c>
      <c r="AA57" s="258">
        <f>-COUNTIFS('Full Customer List'!$J:$J,AA$1,'Full Customer List'!$E:$E,$AF50)</f>
        <v>-1</v>
      </c>
      <c r="AB57" s="258">
        <f>-COUNTIFS('Full Customer List'!$J:$J,AB$1,'Full Customer List'!$E:$E,$AF50)</f>
        <v>0</v>
      </c>
      <c r="AC57" s="258">
        <f>-COUNTIFS('Full Customer List'!$J:$J,AC$1,'Full Customer List'!$E:$E,$AF50)</f>
        <v>0</v>
      </c>
      <c r="AD57" s="258">
        <f>-COUNTIFS('Full Customer List'!$J:$J,AD$1,'Full Customer List'!$E:$E,$AF50)</f>
        <v>0</v>
      </c>
    </row>
    <row r="58" spans="2:34">
      <c r="B58" s="259" t="s">
        <v>1320</v>
      </c>
      <c r="C58" s="260"/>
      <c r="D58" s="260"/>
      <c r="E58" s="260">
        <f>+F52</f>
        <v>30</v>
      </c>
      <c r="F58" s="261">
        <f>+$AD58</f>
        <v>30</v>
      </c>
      <c r="H58" s="264">
        <f>+$AD58</f>
        <v>30</v>
      </c>
      <c r="J58" s="262">
        <f t="shared" ref="J58:AC58" si="136">+K52</f>
        <v>17</v>
      </c>
      <c r="K58" s="260">
        <f t="shared" si="136"/>
        <v>17</v>
      </c>
      <c r="L58" s="260">
        <f t="shared" si="136"/>
        <v>17</v>
      </c>
      <c r="M58" s="260">
        <f t="shared" si="136"/>
        <v>18</v>
      </c>
      <c r="N58" s="260">
        <f t="shared" si="136"/>
        <v>20</v>
      </c>
      <c r="O58" s="260">
        <f t="shared" si="136"/>
        <v>22</v>
      </c>
      <c r="P58" s="260">
        <f t="shared" si="136"/>
        <v>23</v>
      </c>
      <c r="Q58" s="260">
        <f t="shared" si="136"/>
        <v>25</v>
      </c>
      <c r="R58" s="260">
        <f t="shared" si="136"/>
        <v>25</v>
      </c>
      <c r="S58" s="262">
        <f t="shared" si="136"/>
        <v>26</v>
      </c>
      <c r="T58" s="260">
        <f t="shared" si="136"/>
        <v>27</v>
      </c>
      <c r="U58" s="260">
        <f t="shared" si="136"/>
        <v>30</v>
      </c>
      <c r="V58" s="260">
        <f t="shared" si="136"/>
        <v>33</v>
      </c>
      <c r="W58" s="260">
        <f t="shared" si="136"/>
        <v>36</v>
      </c>
      <c r="X58" s="260">
        <f t="shared" si="136"/>
        <v>36</v>
      </c>
      <c r="Y58" s="260">
        <f t="shared" si="136"/>
        <v>37</v>
      </c>
      <c r="Z58" s="260">
        <f t="shared" si="136"/>
        <v>30</v>
      </c>
      <c r="AA58" s="260">
        <f t="shared" si="136"/>
        <v>29</v>
      </c>
      <c r="AB58" s="260">
        <f t="shared" si="136"/>
        <v>30</v>
      </c>
      <c r="AC58" s="260">
        <f t="shared" si="136"/>
        <v>30</v>
      </c>
      <c r="AD58" s="263">
        <f>COUNTIFS('Full Customer List'!$C:$C,"Active",'Full Customer List'!$E:$E,'Client Retention'!$AF50)</f>
        <v>30</v>
      </c>
    </row>
    <row r="59" spans="2:34" ht="3.95" customHeight="1">
      <c r="B59" s="180"/>
      <c r="C59" s="232"/>
      <c r="D59" s="232"/>
      <c r="E59" s="232"/>
      <c r="F59" s="232"/>
      <c r="H59" s="232"/>
      <c r="J59" s="232"/>
      <c r="K59" s="232"/>
      <c r="L59" s="232"/>
      <c r="M59" s="232"/>
      <c r="N59" s="232"/>
      <c r="O59" s="232"/>
      <c r="P59" s="232"/>
      <c r="Q59" s="232"/>
      <c r="R59" s="232"/>
      <c r="S59" s="232"/>
      <c r="T59" s="232"/>
      <c r="U59" s="232"/>
      <c r="V59" s="232"/>
      <c r="W59" s="232"/>
      <c r="X59" s="232"/>
      <c r="Y59" s="232"/>
      <c r="Z59" s="232"/>
      <c r="AA59" s="232"/>
      <c r="AB59" s="233"/>
      <c r="AC59" s="233"/>
      <c r="AD59" s="233"/>
    </row>
    <row r="60" spans="2:34">
      <c r="B60" s="259" t="s">
        <v>1861</v>
      </c>
      <c r="C60" s="260"/>
      <c r="D60" s="260"/>
      <c r="E60" s="260">
        <f>AVERAGE(E52,E58)</f>
        <v>22.5</v>
      </c>
      <c r="F60" s="261">
        <f>AVERAGE(F52,F58)</f>
        <v>30</v>
      </c>
      <c r="H60" s="264">
        <f>AVERAGE(H52,H58)</f>
        <v>27.5</v>
      </c>
      <c r="J60" s="262">
        <f>AVERAGE(J52,J58)</f>
        <v>16</v>
      </c>
      <c r="K60" s="260">
        <f t="shared" ref="K60:AD60" si="137">AVERAGE(K52,K58)</f>
        <v>17</v>
      </c>
      <c r="L60" s="260">
        <f t="shared" si="137"/>
        <v>17</v>
      </c>
      <c r="M60" s="260">
        <f t="shared" si="137"/>
        <v>17.5</v>
      </c>
      <c r="N60" s="260">
        <f t="shared" si="137"/>
        <v>19</v>
      </c>
      <c r="O60" s="260">
        <f t="shared" si="137"/>
        <v>21</v>
      </c>
      <c r="P60" s="260">
        <f t="shared" si="137"/>
        <v>22.5</v>
      </c>
      <c r="Q60" s="260">
        <f t="shared" si="137"/>
        <v>24</v>
      </c>
      <c r="R60" s="260">
        <f t="shared" si="137"/>
        <v>25</v>
      </c>
      <c r="S60" s="262">
        <f t="shared" si="137"/>
        <v>25.5</v>
      </c>
      <c r="T60" s="260">
        <f t="shared" si="137"/>
        <v>26.5</v>
      </c>
      <c r="U60" s="260">
        <f t="shared" si="137"/>
        <v>28.5</v>
      </c>
      <c r="V60" s="260">
        <f t="shared" si="137"/>
        <v>31.5</v>
      </c>
      <c r="W60" s="260">
        <f t="shared" si="137"/>
        <v>34.5</v>
      </c>
      <c r="X60" s="260">
        <f t="shared" si="137"/>
        <v>36</v>
      </c>
      <c r="Y60" s="260">
        <f t="shared" si="137"/>
        <v>36.5</v>
      </c>
      <c r="Z60" s="260">
        <f t="shared" si="137"/>
        <v>33.5</v>
      </c>
      <c r="AA60" s="260">
        <f t="shared" si="137"/>
        <v>29.5</v>
      </c>
      <c r="AB60" s="260">
        <f t="shared" si="137"/>
        <v>29.5</v>
      </c>
      <c r="AC60" s="260">
        <f t="shared" si="137"/>
        <v>30</v>
      </c>
      <c r="AD60" s="263">
        <f t="shared" si="137"/>
        <v>30</v>
      </c>
    </row>
    <row r="61" spans="2:34" ht="3.95" customHeight="1">
      <c r="B61" s="180"/>
      <c r="C61" s="232"/>
      <c r="D61" s="232"/>
      <c r="E61" s="232"/>
      <c r="F61" s="232"/>
      <c r="H61" s="232"/>
      <c r="J61" s="232"/>
      <c r="K61" s="232"/>
      <c r="L61" s="232"/>
      <c r="M61" s="232"/>
      <c r="N61" s="232"/>
      <c r="O61" s="232"/>
      <c r="P61" s="232"/>
      <c r="Q61" s="232"/>
      <c r="R61" s="232"/>
      <c r="S61" s="232"/>
      <c r="T61" s="232"/>
      <c r="U61" s="232"/>
      <c r="V61" s="232"/>
      <c r="W61" s="232"/>
      <c r="X61" s="232"/>
      <c r="Y61" s="232"/>
      <c r="Z61" s="232"/>
      <c r="AA61" s="232"/>
      <c r="AB61" s="233"/>
      <c r="AC61" s="233"/>
      <c r="AD61" s="233"/>
    </row>
    <row r="62" spans="2:34">
      <c r="B62" s="234" t="s">
        <v>1525</v>
      </c>
      <c r="C62" s="235"/>
      <c r="D62" s="235"/>
      <c r="E62" s="236">
        <f>(E53+E52)/E52-1</f>
        <v>1</v>
      </c>
      <c r="F62" s="247">
        <f>(F53+F52)/F52-1</f>
        <v>0.33333333333333326</v>
      </c>
      <c r="G62" s="248"/>
      <c r="H62" s="249">
        <f>(H53+H52)/H52-1</f>
        <v>0.60000000000000009</v>
      </c>
      <c r="J62" s="246">
        <f t="shared" ref="J62:AB62" si="138">(J53+J52)/J52-1</f>
        <v>0.1333333333333333</v>
      </c>
      <c r="K62" s="236">
        <f t="shared" si="138"/>
        <v>0</v>
      </c>
      <c r="L62" s="236">
        <f t="shared" si="138"/>
        <v>0</v>
      </c>
      <c r="M62" s="236">
        <f t="shared" si="138"/>
        <v>5.8823529411764719E-2</v>
      </c>
      <c r="N62" s="236">
        <f t="shared" si="138"/>
        <v>0.11111111111111116</v>
      </c>
      <c r="O62" s="236">
        <f t="shared" si="138"/>
        <v>0.10000000000000009</v>
      </c>
      <c r="P62" s="236">
        <f t="shared" si="138"/>
        <v>4.5454545454545414E-2</v>
      </c>
      <c r="Q62" s="236">
        <f t="shared" si="138"/>
        <v>8.6956521739130377E-2</v>
      </c>
      <c r="R62" s="236">
        <f t="shared" si="138"/>
        <v>0</v>
      </c>
      <c r="S62" s="246">
        <f t="shared" si="138"/>
        <v>4.0000000000000036E-2</v>
      </c>
      <c r="T62" s="236">
        <f t="shared" si="138"/>
        <v>3.8461538461538547E-2</v>
      </c>
      <c r="U62" s="236">
        <f t="shared" si="138"/>
        <v>0.11111111111111116</v>
      </c>
      <c r="V62" s="236">
        <f t="shared" si="138"/>
        <v>0.10000000000000009</v>
      </c>
      <c r="W62" s="236">
        <f t="shared" si="138"/>
        <v>9.0909090909090828E-2</v>
      </c>
      <c r="X62" s="236">
        <f t="shared" si="138"/>
        <v>2.7777777777777679E-2</v>
      </c>
      <c r="Y62" s="236">
        <f t="shared" si="138"/>
        <v>5.555555555555558E-2</v>
      </c>
      <c r="Z62" s="236">
        <f t="shared" si="138"/>
        <v>0</v>
      </c>
      <c r="AA62" s="236">
        <f t="shared" si="138"/>
        <v>0</v>
      </c>
      <c r="AB62" s="236">
        <f t="shared" si="138"/>
        <v>3.4482758620689724E-2</v>
      </c>
      <c r="AC62" s="236">
        <f t="shared" ref="AC62:AD62" si="139">(AC53+AC52)/AC52-1</f>
        <v>0</v>
      </c>
      <c r="AD62" s="247">
        <f t="shared" si="139"/>
        <v>0</v>
      </c>
    </row>
    <row r="63" spans="2:34" ht="12" customHeight="1">
      <c r="B63" s="237" t="s">
        <v>1526</v>
      </c>
      <c r="C63" s="238"/>
      <c r="D63" s="238"/>
      <c r="E63" s="239">
        <f>(E57+E52)/E52-1</f>
        <v>0</v>
      </c>
      <c r="F63" s="240">
        <f>(F57+F52)/F52-1</f>
        <v>-0.33333333333333337</v>
      </c>
      <c r="G63" s="248"/>
      <c r="H63" s="242">
        <f>(H57+H52)/H52-1</f>
        <v>-0.4</v>
      </c>
      <c r="J63" s="241">
        <f t="shared" ref="J63:AB63" si="140">(J57+J52)/J52-1</f>
        <v>0</v>
      </c>
      <c r="K63" s="239">
        <f t="shared" si="140"/>
        <v>0</v>
      </c>
      <c r="L63" s="239">
        <f t="shared" si="140"/>
        <v>0</v>
      </c>
      <c r="M63" s="239">
        <f t="shared" si="140"/>
        <v>0</v>
      </c>
      <c r="N63" s="239">
        <f t="shared" si="140"/>
        <v>0</v>
      </c>
      <c r="O63" s="239">
        <f t="shared" si="140"/>
        <v>0</v>
      </c>
      <c r="P63" s="239">
        <f t="shared" si="140"/>
        <v>0</v>
      </c>
      <c r="Q63" s="239">
        <f t="shared" si="140"/>
        <v>0</v>
      </c>
      <c r="R63" s="239">
        <f t="shared" si="140"/>
        <v>0</v>
      </c>
      <c r="S63" s="241">
        <f t="shared" si="140"/>
        <v>0</v>
      </c>
      <c r="T63" s="239">
        <f t="shared" si="140"/>
        <v>0</v>
      </c>
      <c r="U63" s="239">
        <f t="shared" si="140"/>
        <v>0</v>
      </c>
      <c r="V63" s="239">
        <f t="shared" si="140"/>
        <v>0</v>
      </c>
      <c r="W63" s="239">
        <f t="shared" si="140"/>
        <v>0</v>
      </c>
      <c r="X63" s="239">
        <f t="shared" si="140"/>
        <v>-2.777777777777779E-2</v>
      </c>
      <c r="Y63" s="239">
        <f t="shared" si="140"/>
        <v>-2.777777777777779E-2</v>
      </c>
      <c r="Z63" s="239">
        <f t="shared" si="140"/>
        <v>-0.18918918918918914</v>
      </c>
      <c r="AA63" s="239">
        <f t="shared" si="140"/>
        <v>-3.3333333333333326E-2</v>
      </c>
      <c r="AB63" s="239">
        <f t="shared" si="140"/>
        <v>0</v>
      </c>
      <c r="AC63" s="239">
        <f t="shared" ref="AC63:AD63" si="141">(AC57+AC52)/AC52-1</f>
        <v>0</v>
      </c>
      <c r="AD63" s="240">
        <f t="shared" si="141"/>
        <v>0</v>
      </c>
    </row>
    <row r="64" spans="2:34" ht="3.95" customHeight="1">
      <c r="AF64" s="220"/>
    </row>
    <row r="65" spans="2:34" ht="24">
      <c r="B65" s="159" t="s">
        <v>1313</v>
      </c>
      <c r="C65" s="176" t="s">
        <v>1321</v>
      </c>
      <c r="D65" s="176" t="s">
        <v>3</v>
      </c>
      <c r="E65" s="176" t="s">
        <v>4</v>
      </c>
      <c r="F65" s="176" t="s">
        <v>1322</v>
      </c>
      <c r="G65" s="193"/>
      <c r="H65" s="176" t="s">
        <v>1534</v>
      </c>
      <c r="J65" s="192">
        <v>45658</v>
      </c>
      <c r="K65" s="192">
        <f t="shared" ref="K65" si="142">EOMONTH(J65,0)+1</f>
        <v>45689</v>
      </c>
      <c r="L65" s="192">
        <f t="shared" ref="L65" si="143">EOMONTH(K65,0)+1</f>
        <v>45717</v>
      </c>
      <c r="M65" s="192">
        <f t="shared" ref="M65" si="144">EOMONTH(L65,0)+1</f>
        <v>45748</v>
      </c>
      <c r="N65" s="192">
        <f t="shared" ref="N65" si="145">EOMONTH(M65,0)+1</f>
        <v>45778</v>
      </c>
      <c r="O65" s="192">
        <f t="shared" ref="O65" si="146">EOMONTH(N65,0)+1</f>
        <v>45809</v>
      </c>
      <c r="P65" s="192">
        <f t="shared" ref="P65" si="147">EOMONTH(O65,0)+1</f>
        <v>45839</v>
      </c>
      <c r="Q65" s="192">
        <v>45870</v>
      </c>
      <c r="R65" s="192">
        <f t="shared" ref="R65" si="148">EOMONTH(Q65,0)+1</f>
        <v>45901</v>
      </c>
      <c r="S65" s="192">
        <f t="shared" ref="S65" si="149">EOMONTH(R65,0)+1</f>
        <v>45931</v>
      </c>
      <c r="T65" s="192">
        <f t="shared" ref="T65" si="150">EOMONTH(S65,0)+1</f>
        <v>45962</v>
      </c>
      <c r="U65" s="192">
        <f t="shared" ref="U65" si="151">EOMONTH(T65,0)+1</f>
        <v>45992</v>
      </c>
      <c r="V65" s="192">
        <f t="shared" ref="V65" si="152">EOMONTH(U65,0)+1</f>
        <v>46023</v>
      </c>
      <c r="W65" s="192">
        <f t="shared" ref="W65" si="153">EOMONTH(V65,0)+1</f>
        <v>46054</v>
      </c>
      <c r="X65" s="192">
        <f t="shared" ref="X65" si="154">EOMONTH(W65,0)+1</f>
        <v>46082</v>
      </c>
      <c r="Y65" s="192">
        <f t="shared" ref="Y65" si="155">EOMONTH(X65,0)+1</f>
        <v>46113</v>
      </c>
      <c r="Z65" s="192">
        <f t="shared" ref="Z65" si="156">EOMONTH(Y65,0)+1</f>
        <v>46143</v>
      </c>
      <c r="AA65" s="192">
        <f t="shared" ref="AA65" si="157">EOMONTH(Z65,0)+1</f>
        <v>46174</v>
      </c>
      <c r="AB65" s="192">
        <f t="shared" ref="AB65" si="158">EOMONTH(AA65,0)+1</f>
        <v>46204</v>
      </c>
      <c r="AC65" s="192">
        <f t="shared" ref="AC65" si="159">EOMONTH(AB65,0)+1</f>
        <v>46235</v>
      </c>
      <c r="AD65" s="192">
        <f t="shared" ref="AD65" si="160">EOMONTH(AC65,0)+1</f>
        <v>46266</v>
      </c>
      <c r="AE65" s="187"/>
      <c r="AF65" s="220" t="s">
        <v>1304</v>
      </c>
      <c r="AG65" s="187"/>
      <c r="AH65" s="187"/>
    </row>
    <row r="66" spans="2:34">
      <c r="B66" s="186" t="str">
        <f>+AF65</f>
        <v>Small Business</v>
      </c>
      <c r="C66" s="43"/>
      <c r="D66" s="43"/>
      <c r="E66" s="43"/>
      <c r="F66" s="43"/>
      <c r="G66" s="6"/>
      <c r="H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6"/>
      <c r="AF66" s="220"/>
      <c r="AG66" s="6"/>
      <c r="AH66" s="6"/>
    </row>
    <row r="67" spans="2:34">
      <c r="B67" s="173" t="s">
        <v>1318</v>
      </c>
      <c r="C67" s="182"/>
      <c r="D67" s="182"/>
      <c r="E67" s="182">
        <f>+E73-E68-E72</f>
        <v>32</v>
      </c>
      <c r="F67" s="182">
        <f>+F73-F68-F72</f>
        <v>23</v>
      </c>
      <c r="H67" s="182">
        <f t="shared" ref="H67" si="161">+H73-H68-H72</f>
        <v>26</v>
      </c>
      <c r="J67" s="182">
        <f t="shared" ref="J67:Z67" si="162">+J73-J68-J72</f>
        <v>32</v>
      </c>
      <c r="K67" s="182">
        <f t="shared" si="162"/>
        <v>29</v>
      </c>
      <c r="L67" s="182">
        <f t="shared" si="162"/>
        <v>28</v>
      </c>
      <c r="M67" s="182">
        <f t="shared" si="162"/>
        <v>28</v>
      </c>
      <c r="N67" s="182">
        <f t="shared" si="162"/>
        <v>28</v>
      </c>
      <c r="O67" s="182">
        <f t="shared" si="162"/>
        <v>27</v>
      </c>
      <c r="P67" s="182">
        <f t="shared" si="162"/>
        <v>27</v>
      </c>
      <c r="Q67" s="182">
        <f t="shared" si="162"/>
        <v>26</v>
      </c>
      <c r="R67" s="182">
        <f t="shared" si="162"/>
        <v>27</v>
      </c>
      <c r="S67" s="182">
        <f t="shared" si="162"/>
        <v>26</v>
      </c>
      <c r="T67" s="182">
        <f t="shared" si="162"/>
        <v>26</v>
      </c>
      <c r="U67" s="182">
        <f t="shared" si="162"/>
        <v>26</v>
      </c>
      <c r="V67" s="182">
        <f t="shared" si="162"/>
        <v>23</v>
      </c>
      <c r="W67" s="182">
        <f t="shared" si="162"/>
        <v>22</v>
      </c>
      <c r="X67" s="182">
        <f t="shared" si="162"/>
        <v>21</v>
      </c>
      <c r="Y67" s="182">
        <f t="shared" si="162"/>
        <v>19</v>
      </c>
      <c r="Z67" s="182">
        <f t="shared" si="162"/>
        <v>19</v>
      </c>
      <c r="AA67" s="182">
        <f>+AA73-AA68-AA72</f>
        <v>18</v>
      </c>
      <c r="AB67" s="182">
        <f>+AB73-AB68-AB72</f>
        <v>18</v>
      </c>
      <c r="AC67" s="182">
        <f t="shared" ref="AC67:AD67" si="163">+AC73-AC68-AC72</f>
        <v>2</v>
      </c>
      <c r="AD67" s="182">
        <f t="shared" si="163"/>
        <v>2</v>
      </c>
      <c r="AF67" s="220"/>
    </row>
    <row r="68" spans="2:34">
      <c r="B68" s="191" t="s">
        <v>1319</v>
      </c>
      <c r="E68" s="197">
        <f>SUM(J68:U68)</f>
        <v>2</v>
      </c>
      <c r="F68" s="197">
        <f>SUM(V68:AD68)</f>
        <v>0</v>
      </c>
      <c r="H68" s="197">
        <f>SUM(S68:AD68)</f>
        <v>0</v>
      </c>
      <c r="J68" s="195">
        <f>COUNTIFS('Full Customer List'!$I:$I,'Client Retention'!J$5,'Full Customer List'!$E:$E,$AF65)</f>
        <v>0</v>
      </c>
      <c r="K68" s="195">
        <f>COUNTIFS('Full Customer List'!$I:$I,'Client Retention'!K$5,'Full Customer List'!$E:$E,$AF65)</f>
        <v>0</v>
      </c>
      <c r="L68" s="195">
        <f>COUNTIFS('Full Customer List'!$I:$I,'Client Retention'!L$5,'Full Customer List'!$E:$E,$AF65)</f>
        <v>0</v>
      </c>
      <c r="M68" s="195">
        <f>COUNTIFS('Full Customer List'!$I:$I,'Client Retention'!M$5,'Full Customer List'!$E:$E,$AF65)</f>
        <v>0</v>
      </c>
      <c r="N68" s="195">
        <f>COUNTIFS('Full Customer List'!$I:$I,'Client Retention'!N$5,'Full Customer List'!$E:$E,$AF65)</f>
        <v>0</v>
      </c>
      <c r="O68" s="195">
        <f>COUNTIFS('Full Customer List'!$I:$I,'Client Retention'!O$5,'Full Customer List'!$E:$E,$AF65)</f>
        <v>1</v>
      </c>
      <c r="P68" s="195">
        <f>COUNTIFS('Full Customer List'!$I:$I,'Client Retention'!P$5,'Full Customer List'!$E:$E,$AF65)</f>
        <v>0</v>
      </c>
      <c r="Q68" s="195">
        <f>COUNTIFS('Full Customer List'!$I:$I,'Client Retention'!Q$5,'Full Customer List'!$E:$E,$AF65)</f>
        <v>1</v>
      </c>
      <c r="R68" s="195">
        <f>COUNTIFS('Full Customer List'!$I:$I,'Client Retention'!R$5,'Full Customer List'!$E:$E,$AF65)</f>
        <v>0</v>
      </c>
      <c r="S68" s="195">
        <f>COUNTIFS('Full Customer List'!$I:$I,'Client Retention'!S$5,'Full Customer List'!$E:$E,$AF65)</f>
        <v>0</v>
      </c>
      <c r="T68" s="195">
        <f>COUNTIFS('Full Customer List'!$I:$I,'Client Retention'!T$5,'Full Customer List'!$E:$E,$AF65)</f>
        <v>0</v>
      </c>
      <c r="U68" s="195">
        <f>COUNTIFS('Full Customer List'!$I:$I,'Client Retention'!U$5,'Full Customer List'!$E:$E,$AF65)</f>
        <v>0</v>
      </c>
      <c r="V68" s="195">
        <f>COUNTIFS('Full Customer List'!$I:$I,'Client Retention'!V$5,'Full Customer List'!$E:$E,$AF65)</f>
        <v>0</v>
      </c>
      <c r="W68" s="195">
        <f>COUNTIFS('Full Customer List'!$I:$I,'Client Retention'!W$5,'Full Customer List'!$E:$E,$AF65)</f>
        <v>0</v>
      </c>
      <c r="X68" s="195">
        <f>COUNTIFS('Full Customer List'!$I:$I,'Client Retention'!X$5,'Full Customer List'!$E:$E,$AF65)</f>
        <v>0</v>
      </c>
      <c r="Y68" s="195">
        <f>COUNTIFS('Full Customer List'!$I:$I,'Client Retention'!Y$5,'Full Customer List'!$E:$E,$AF65)</f>
        <v>0</v>
      </c>
      <c r="Z68" s="195">
        <f>COUNTIFS('Full Customer List'!$I:$I,'Client Retention'!Z$5,'Full Customer List'!$E:$E,$AF65)</f>
        <v>0</v>
      </c>
      <c r="AA68" s="195">
        <f>COUNTIFS('Full Customer List'!$I:$I,'Client Retention'!AA$5,'Full Customer List'!$E:$E,$AF65)</f>
        <v>0</v>
      </c>
      <c r="AB68" s="195">
        <f>COUNTIFS('Full Customer List'!$I:$I,'Client Retention'!AB$5,'Full Customer List'!$E:$E,$AF65)</f>
        <v>0</v>
      </c>
      <c r="AC68" s="195">
        <f>COUNTIFS('Full Customer List'!$I:$I,'Client Retention'!AC$5,'Full Customer List'!$E:$E,$AF65)</f>
        <v>0</v>
      </c>
      <c r="AD68" s="195">
        <f>COUNTIFS('Full Customer List'!$I:$I,'Client Retention'!AD$5,'Full Customer List'!$E:$E,$AF65)</f>
        <v>0</v>
      </c>
      <c r="AF68" s="220"/>
    </row>
    <row r="69" spans="2:34">
      <c r="B69" s="265" t="s">
        <v>1535</v>
      </c>
      <c r="E69" s="197">
        <f t="shared" ref="E69:E71" si="164">SUM(J69:U69)</f>
        <v>-7</v>
      </c>
      <c r="F69" s="197">
        <f t="shared" ref="F69:F71" si="165">SUM(V69:AD69)</f>
        <v>-5</v>
      </c>
      <c r="H69" s="197">
        <f t="shared" ref="H69:H71" si="166">SUM(S69:AD69)</f>
        <v>-8</v>
      </c>
      <c r="J69" s="195">
        <f>-COUNTIFS('Full Customer List'!$J:$J,J$1,'Full Customer List'!$E:$E,$AF65,'Full Customer List'!$H:$H,'Client Retention'!$AF69)</f>
        <v>-1</v>
      </c>
      <c r="K69" s="195">
        <f>-COUNTIFS('Full Customer List'!$J:$J,K$1,'Full Customer List'!$E:$E,$AF65,'Full Customer List'!$H:$H,'Client Retention'!$AF69)</f>
        <v>0</v>
      </c>
      <c r="L69" s="195">
        <f>-COUNTIFS('Full Customer List'!$J:$J,L$1,'Full Customer List'!$E:$E,$AF65,'Full Customer List'!$H:$H,'Client Retention'!$AF69)</f>
        <v>0</v>
      </c>
      <c r="M69" s="195">
        <f>-COUNTIFS('Full Customer List'!$J:$J,M$1,'Full Customer List'!$E:$E,$AF65,'Full Customer List'!$H:$H,'Client Retention'!$AF69)</f>
        <v>0</v>
      </c>
      <c r="N69" s="195">
        <f>-COUNTIFS('Full Customer List'!$J:$J,N$1,'Full Customer List'!$E:$E,$AF65,'Full Customer List'!$H:$H,'Client Retention'!$AF69)</f>
        <v>-1</v>
      </c>
      <c r="O69" s="195">
        <f>-COUNTIFS('Full Customer List'!$J:$J,O$1,'Full Customer List'!$E:$E,$AF65,'Full Customer List'!$H:$H,'Client Retention'!$AF69)</f>
        <v>-1</v>
      </c>
      <c r="P69" s="195">
        <f>-COUNTIFS('Full Customer List'!$J:$J,P$1,'Full Customer List'!$E:$E,$AF65,'Full Customer List'!$H:$H,'Client Retention'!$AF69)</f>
        <v>-1</v>
      </c>
      <c r="Q69" s="195">
        <f>-COUNTIFS('Full Customer List'!$J:$J,Q$1,'Full Customer List'!$E:$E,$AF65,'Full Customer List'!$H:$H,'Client Retention'!$AF69)</f>
        <v>0</v>
      </c>
      <c r="R69" s="195">
        <f>-COUNTIFS('Full Customer List'!$J:$J,R$1,'Full Customer List'!$E:$E,$AF65,'Full Customer List'!$H:$H,'Client Retention'!$AF69)</f>
        <v>0</v>
      </c>
      <c r="S69" s="195">
        <f>-COUNTIFS('Full Customer List'!$J:$J,S$1,'Full Customer List'!$E:$E,$AF65,'Full Customer List'!$H:$H,'Client Retention'!$AF69)</f>
        <v>0</v>
      </c>
      <c r="T69" s="195">
        <f>-COUNTIFS('Full Customer List'!$J:$J,T$1,'Full Customer List'!$E:$E,$AF65,'Full Customer List'!$H:$H,'Client Retention'!$AF69)</f>
        <v>0</v>
      </c>
      <c r="U69" s="195">
        <f>-COUNTIFS('Full Customer List'!$J:$J,U$1,'Full Customer List'!$E:$E,$AF65,'Full Customer List'!$H:$H,'Client Retention'!$AF69)</f>
        <v>-3</v>
      </c>
      <c r="V69" s="195">
        <f>-COUNTIFS('Full Customer List'!$J:$J,V$1,'Full Customer List'!$E:$E,$AF65,'Full Customer List'!$H:$H,'Client Retention'!$AF69)</f>
        <v>-1</v>
      </c>
      <c r="W69" s="195">
        <f>-COUNTIFS('Full Customer List'!$J:$J,W$1,'Full Customer List'!$E:$E,$AF65,'Full Customer List'!$H:$H,'Client Retention'!$AF69)</f>
        <v>-1</v>
      </c>
      <c r="X69" s="195">
        <f>-COUNTIFS('Full Customer List'!$J:$J,X$1,'Full Customer List'!$E:$E,$AF65,'Full Customer List'!$H:$H,'Client Retention'!$AF69)</f>
        <v>-2</v>
      </c>
      <c r="Y69" s="195">
        <f>-COUNTIFS('Full Customer List'!$J:$J,Y$1,'Full Customer List'!$E:$E,$AF65,'Full Customer List'!$H:$H,'Client Retention'!$AF69)</f>
        <v>0</v>
      </c>
      <c r="Z69" s="195">
        <f>-COUNTIFS('Full Customer List'!$J:$J,Z$1,'Full Customer List'!$E:$E,$AF65,'Full Customer List'!$H:$H,'Client Retention'!$AF69)</f>
        <v>-1</v>
      </c>
      <c r="AA69" s="195">
        <f>-COUNTIFS('Full Customer List'!$J:$J,AA$1,'Full Customer List'!$E:$E,$AF65,'Full Customer List'!$H:$H,'Client Retention'!$AF69)</f>
        <v>0</v>
      </c>
      <c r="AB69" s="195">
        <f>-COUNTIFS('Full Customer List'!$J:$J,AB$1,'Full Customer List'!$E:$E,$AF65,'Full Customer List'!$H:$H,'Client Retention'!$AF69)</f>
        <v>0</v>
      </c>
      <c r="AC69" s="195">
        <f>-COUNTIFS('Full Customer List'!$J:$J,AC$1,'Full Customer List'!$E:$E,$AF65,'Full Customer List'!$H:$H,'Client Retention'!$AF69)</f>
        <v>0</v>
      </c>
      <c r="AD69" s="195">
        <f>-COUNTIFS('Full Customer List'!$J:$J,AD$1,'Full Customer List'!$E:$E,$AF65,'Full Customer List'!$H:$H,'Client Retention'!$AF69)</f>
        <v>0</v>
      </c>
      <c r="AF69" s="173" t="s">
        <v>506</v>
      </c>
    </row>
    <row r="70" spans="2:34">
      <c r="B70" s="265" t="s">
        <v>1536</v>
      </c>
      <c r="E70" s="197">
        <f t="shared" si="164"/>
        <v>-4</v>
      </c>
      <c r="F70" s="197">
        <f t="shared" si="165"/>
        <v>-15</v>
      </c>
      <c r="H70" s="197">
        <f t="shared" si="166"/>
        <v>-15</v>
      </c>
      <c r="J70" s="195">
        <f>-COUNTIFS('Full Customer List'!$J:$J,J$1,'Full Customer List'!$E:$E,$AF65,'Full Customer List'!$H:$H,'Client Retention'!$AF70)</f>
        <v>-2</v>
      </c>
      <c r="K70" s="195">
        <f>-COUNTIFS('Full Customer List'!$J:$J,K$1,'Full Customer List'!$E:$E,$AF65,'Full Customer List'!$H:$H,'Client Retention'!$AF70)</f>
        <v>-1</v>
      </c>
      <c r="L70" s="195">
        <f>-COUNTIFS('Full Customer List'!$J:$J,L$1,'Full Customer List'!$E:$E,$AF65,'Full Customer List'!$H:$H,'Client Retention'!$AF70)</f>
        <v>0</v>
      </c>
      <c r="M70" s="195">
        <f>-COUNTIFS('Full Customer List'!$J:$J,M$1,'Full Customer List'!$E:$E,$AF65,'Full Customer List'!$H:$H,'Client Retention'!$AF70)</f>
        <v>0</v>
      </c>
      <c r="N70" s="195">
        <f>-COUNTIFS('Full Customer List'!$J:$J,N$1,'Full Customer List'!$E:$E,$AF65,'Full Customer List'!$H:$H,'Client Retention'!$AF70)</f>
        <v>0</v>
      </c>
      <c r="O70" s="195">
        <f>-COUNTIFS('Full Customer List'!$J:$J,O$1,'Full Customer List'!$E:$E,$AF65,'Full Customer List'!$H:$H,'Client Retention'!$AF70)</f>
        <v>0</v>
      </c>
      <c r="P70" s="195">
        <f>-COUNTIFS('Full Customer List'!$J:$J,P$1,'Full Customer List'!$E:$E,$AF65,'Full Customer List'!$H:$H,'Client Retention'!$AF70)</f>
        <v>0</v>
      </c>
      <c r="Q70" s="195">
        <f>-COUNTIFS('Full Customer List'!$J:$J,Q$1,'Full Customer List'!$E:$E,$AF65,'Full Customer List'!$H:$H,'Client Retention'!$AF70)</f>
        <v>0</v>
      </c>
      <c r="R70" s="195">
        <f>-COUNTIFS('Full Customer List'!$J:$J,R$1,'Full Customer List'!$E:$E,$AF65,'Full Customer List'!$H:$H,'Client Retention'!$AF70)</f>
        <v>-1</v>
      </c>
      <c r="S70" s="195">
        <f>-COUNTIFS('Full Customer List'!$J:$J,S$1,'Full Customer List'!$E:$E,$AF65,'Full Customer List'!$H:$H,'Client Retention'!$AF70)</f>
        <v>0</v>
      </c>
      <c r="T70" s="195">
        <f>-COUNTIFS('Full Customer List'!$J:$J,T$1,'Full Customer List'!$E:$E,$AF65,'Full Customer List'!$H:$H,'Client Retention'!$AF70)</f>
        <v>0</v>
      </c>
      <c r="U70" s="195">
        <f>-COUNTIFS('Full Customer List'!$J:$J,U$1,'Full Customer List'!$E:$E,$AF65,'Full Customer List'!$H:$H,'Client Retention'!$AF70)</f>
        <v>0</v>
      </c>
      <c r="V70" s="195">
        <f>-COUNTIFS('Full Customer List'!$J:$J,V$1,'Full Customer List'!$E:$E,$AF65,'Full Customer List'!$H:$H,'Client Retention'!$AF70)</f>
        <v>0</v>
      </c>
      <c r="W70" s="195">
        <f>-COUNTIFS('Full Customer List'!$J:$J,W$1,'Full Customer List'!$E:$E,$AF65,'Full Customer List'!$H:$H,'Client Retention'!$AF70)</f>
        <v>0</v>
      </c>
      <c r="X70" s="195">
        <f>-COUNTIFS('Full Customer List'!$J:$J,X$1,'Full Customer List'!$E:$E,$AF65,'Full Customer List'!$H:$H,'Client Retention'!$AF70)</f>
        <v>0</v>
      </c>
      <c r="Y70" s="195">
        <f>-COUNTIFS('Full Customer List'!$J:$J,Y$1,'Full Customer List'!$E:$E,$AF65,'Full Customer List'!$H:$H,'Client Retention'!$AF70)</f>
        <v>0</v>
      </c>
      <c r="Z70" s="195">
        <f>-COUNTIFS('Full Customer List'!$J:$J,Z$1,'Full Customer List'!$E:$E,$AF65,'Full Customer List'!$H:$H,'Client Retention'!$AF70)</f>
        <v>0</v>
      </c>
      <c r="AA70" s="195">
        <f>-COUNTIFS('Full Customer List'!$J:$J,AA$1,'Full Customer List'!$E:$E,$AF65,'Full Customer List'!$H:$H,'Client Retention'!$AF70)</f>
        <v>0</v>
      </c>
      <c r="AB70" s="195">
        <f>-COUNTIFS('Full Customer List'!$J:$J,AB$1,'Full Customer List'!$E:$E,$AF65,'Full Customer List'!$H:$H,'Client Retention'!$AF70)</f>
        <v>-15</v>
      </c>
      <c r="AC70" s="195">
        <f>-COUNTIFS('Full Customer List'!$J:$J,AC$1,'Full Customer List'!$E:$E,$AF65,'Full Customer List'!$H:$H,'Client Retention'!$AF70)</f>
        <v>0</v>
      </c>
      <c r="AD70" s="195">
        <f>-COUNTIFS('Full Customer List'!$J:$J,AD$1,'Full Customer List'!$E:$E,$AF65,'Full Customer List'!$H:$H,'Client Retention'!$AF70)</f>
        <v>0</v>
      </c>
      <c r="AF70" s="173" t="s">
        <v>507</v>
      </c>
    </row>
    <row r="71" spans="2:34">
      <c r="B71" s="265" t="s">
        <v>1537</v>
      </c>
      <c r="E71" s="197">
        <f t="shared" si="164"/>
        <v>0</v>
      </c>
      <c r="F71" s="197">
        <f t="shared" si="165"/>
        <v>-1</v>
      </c>
      <c r="H71" s="197">
        <f t="shared" si="166"/>
        <v>-1</v>
      </c>
      <c r="J71" s="195">
        <f>-COUNTIFS('Full Customer List'!$J:$J,J$1,'Full Customer List'!$E:$E,$AF65,'Full Customer List'!$H:$H,'Client Retention'!$AF71)</f>
        <v>0</v>
      </c>
      <c r="K71" s="195">
        <f>-COUNTIFS('Full Customer List'!$J:$J,K$1,'Full Customer List'!$E:$E,$AF65,'Full Customer List'!$H:$H,'Client Retention'!$AF71)</f>
        <v>0</v>
      </c>
      <c r="L71" s="195">
        <f>-COUNTIFS('Full Customer List'!$J:$J,L$1,'Full Customer List'!$E:$E,$AF65,'Full Customer List'!$H:$H,'Client Retention'!$AF71)</f>
        <v>0</v>
      </c>
      <c r="M71" s="195">
        <f>-COUNTIFS('Full Customer List'!$J:$J,M$1,'Full Customer List'!$E:$E,$AF65,'Full Customer List'!$H:$H,'Client Retention'!$AF71)</f>
        <v>0</v>
      </c>
      <c r="N71" s="195">
        <f>-COUNTIFS('Full Customer List'!$J:$J,N$1,'Full Customer List'!$E:$E,$AF65,'Full Customer List'!$H:$H,'Client Retention'!$AF71)</f>
        <v>0</v>
      </c>
      <c r="O71" s="195">
        <f>-COUNTIFS('Full Customer List'!$J:$J,O$1,'Full Customer List'!$E:$E,$AF65,'Full Customer List'!$H:$H,'Client Retention'!$AF71)</f>
        <v>0</v>
      </c>
      <c r="P71" s="195">
        <f>-COUNTIFS('Full Customer List'!$J:$J,P$1,'Full Customer List'!$E:$E,$AF65,'Full Customer List'!$H:$H,'Client Retention'!$AF71)</f>
        <v>0</v>
      </c>
      <c r="Q71" s="195">
        <f>-COUNTIFS('Full Customer List'!$J:$J,Q$1,'Full Customer List'!$E:$E,$AF65,'Full Customer List'!$H:$H,'Client Retention'!$AF71)</f>
        <v>0</v>
      </c>
      <c r="R71" s="195">
        <f>-COUNTIFS('Full Customer List'!$J:$J,R$1,'Full Customer List'!$E:$E,$AF65,'Full Customer List'!$H:$H,'Client Retention'!$AF71)</f>
        <v>0</v>
      </c>
      <c r="S71" s="195">
        <f>-COUNTIFS('Full Customer List'!$J:$J,S$1,'Full Customer List'!$E:$E,$AF65,'Full Customer List'!$H:$H,'Client Retention'!$AF71)</f>
        <v>0</v>
      </c>
      <c r="T71" s="195">
        <f>-COUNTIFS('Full Customer List'!$J:$J,T$1,'Full Customer List'!$E:$E,$AF65,'Full Customer List'!$H:$H,'Client Retention'!$AF71)</f>
        <v>0</v>
      </c>
      <c r="U71" s="195">
        <f>-COUNTIFS('Full Customer List'!$J:$J,U$1,'Full Customer List'!$E:$E,$AF65,'Full Customer List'!$H:$H,'Client Retention'!$AF71)</f>
        <v>0</v>
      </c>
      <c r="V71" s="195">
        <f>-COUNTIFS('Full Customer List'!$J:$J,V$1,'Full Customer List'!$E:$E,$AF65,'Full Customer List'!$H:$H,'Client Retention'!$AF71)</f>
        <v>0</v>
      </c>
      <c r="W71" s="195">
        <f>-COUNTIFS('Full Customer List'!$J:$J,W$1,'Full Customer List'!$E:$E,$AF65,'Full Customer List'!$H:$H,'Client Retention'!$AF71)</f>
        <v>0</v>
      </c>
      <c r="X71" s="195">
        <f>-COUNTIFS('Full Customer List'!$J:$J,X$1,'Full Customer List'!$E:$E,$AF65,'Full Customer List'!$H:$H,'Client Retention'!$AF71)</f>
        <v>0</v>
      </c>
      <c r="Y71" s="195">
        <f>-COUNTIFS('Full Customer List'!$J:$J,Y$1,'Full Customer List'!$E:$E,$AF65,'Full Customer List'!$H:$H,'Client Retention'!$AF71)</f>
        <v>0</v>
      </c>
      <c r="Z71" s="195">
        <f>-COUNTIFS('Full Customer List'!$J:$J,Z$1,'Full Customer List'!$E:$E,$AF65,'Full Customer List'!$H:$H,'Client Retention'!$AF71)</f>
        <v>0</v>
      </c>
      <c r="AA71" s="195">
        <f>-COUNTIFS('Full Customer List'!$J:$J,AA$1,'Full Customer List'!$E:$E,$AF65,'Full Customer List'!$H:$H,'Client Retention'!$AF71)</f>
        <v>0</v>
      </c>
      <c r="AB71" s="195">
        <f>-COUNTIFS('Full Customer List'!$J:$J,AB$1,'Full Customer List'!$E:$E,$AF65,'Full Customer List'!$H:$H,'Client Retention'!$AF71)</f>
        <v>-1</v>
      </c>
      <c r="AC71" s="195">
        <f>-COUNTIFS('Full Customer List'!$J:$J,AC$1,'Full Customer List'!$E:$E,$AF65,'Full Customer List'!$H:$H,'Client Retention'!$AF71)</f>
        <v>0</v>
      </c>
      <c r="AD71" s="195">
        <f>-COUNTIFS('Full Customer List'!$J:$J,AD$1,'Full Customer List'!$E:$E,$AF65,'Full Customer List'!$H:$H,'Client Retention'!$AF71)</f>
        <v>0</v>
      </c>
      <c r="AF71" s="173" t="s">
        <v>1538</v>
      </c>
    </row>
    <row r="72" spans="2:34" ht="12" customHeight="1">
      <c r="B72" s="255" t="s">
        <v>1539</v>
      </c>
      <c r="C72" s="258"/>
      <c r="D72" s="258"/>
      <c r="E72" s="256">
        <f>SUM(J72:U72)</f>
        <v>-11</v>
      </c>
      <c r="F72" s="256">
        <f>SUM(V72:AD72)</f>
        <v>-21</v>
      </c>
      <c r="G72" s="257"/>
      <c r="H72" s="256">
        <f>SUM(S72:AD72)</f>
        <v>-24</v>
      </c>
      <c r="I72" s="257"/>
      <c r="J72" s="258">
        <f>-COUNTIFS('Full Customer List'!$J:$J,J$1,'Full Customer List'!$E:$E,$AF65)</f>
        <v>-3</v>
      </c>
      <c r="K72" s="258">
        <f>-COUNTIFS('Full Customer List'!$J:$J,K$1,'Full Customer List'!$E:$E,$AF65)</f>
        <v>-1</v>
      </c>
      <c r="L72" s="258">
        <f>-COUNTIFS('Full Customer List'!$J:$J,L$1,'Full Customer List'!$E:$E,$AF65)</f>
        <v>0</v>
      </c>
      <c r="M72" s="258">
        <f>-COUNTIFS('Full Customer List'!$J:$J,M$1,'Full Customer List'!$E:$E,$AF65)</f>
        <v>0</v>
      </c>
      <c r="N72" s="258">
        <f>-COUNTIFS('Full Customer List'!$J:$J,N$1,'Full Customer List'!$E:$E,$AF65)</f>
        <v>-1</v>
      </c>
      <c r="O72" s="258">
        <f>-COUNTIFS('Full Customer List'!$J:$J,O$1,'Full Customer List'!$E:$E,$AF65)</f>
        <v>-1</v>
      </c>
      <c r="P72" s="258">
        <f>-COUNTIFS('Full Customer List'!$J:$J,P$1,'Full Customer List'!$E:$E,$AF65)</f>
        <v>-1</v>
      </c>
      <c r="Q72" s="258">
        <f>-COUNTIFS('Full Customer List'!$J:$J,Q$1,'Full Customer List'!$E:$E,$AF65)</f>
        <v>0</v>
      </c>
      <c r="R72" s="258">
        <f>-COUNTIFS('Full Customer List'!$J:$J,R$1,'Full Customer List'!$E:$E,$AF65)</f>
        <v>-1</v>
      </c>
      <c r="S72" s="258">
        <f>-COUNTIFS('Full Customer List'!$J:$J,S$1,'Full Customer List'!$E:$E,$AF65)</f>
        <v>0</v>
      </c>
      <c r="T72" s="258">
        <f>-COUNTIFS('Full Customer List'!$J:$J,T$1,'Full Customer List'!$E:$E,$AF65)</f>
        <v>0</v>
      </c>
      <c r="U72" s="258">
        <f>-COUNTIFS('Full Customer List'!$J:$J,U$1,'Full Customer List'!$E:$E,$AF65)</f>
        <v>-3</v>
      </c>
      <c r="V72" s="258">
        <f>-COUNTIFS('Full Customer List'!$J:$J,V$1,'Full Customer List'!$E:$E,$AF65)</f>
        <v>-1</v>
      </c>
      <c r="W72" s="258">
        <f>-COUNTIFS('Full Customer List'!$J:$J,W$1,'Full Customer List'!$E:$E,$AF65)</f>
        <v>-1</v>
      </c>
      <c r="X72" s="258">
        <f>-COUNTIFS('Full Customer List'!$J:$J,X$1,'Full Customer List'!$E:$E,$AF65)</f>
        <v>-2</v>
      </c>
      <c r="Y72" s="258">
        <f>-COUNTIFS('Full Customer List'!$J:$J,Y$1,'Full Customer List'!$E:$E,$AF65)</f>
        <v>0</v>
      </c>
      <c r="Z72" s="258">
        <f>-COUNTIFS('Full Customer List'!$J:$J,Z$1,'Full Customer List'!$E:$E,$AF65)</f>
        <v>-1</v>
      </c>
      <c r="AA72" s="258">
        <f>-COUNTIFS('Full Customer List'!$J:$J,AA$1,'Full Customer List'!$E:$E,$AF65)</f>
        <v>0</v>
      </c>
      <c r="AB72" s="258">
        <f>-COUNTIFS('Full Customer List'!$J:$J,AB$1,'Full Customer List'!$E:$E,$AF65)</f>
        <v>-16</v>
      </c>
      <c r="AC72" s="258">
        <f>-COUNTIFS('Full Customer List'!$J:$J,AC$1,'Full Customer List'!$E:$E,$AF65)</f>
        <v>0</v>
      </c>
      <c r="AD72" s="258">
        <f>-COUNTIFS('Full Customer List'!$J:$J,AD$1,'Full Customer List'!$E:$E,$AF65)</f>
        <v>0</v>
      </c>
    </row>
    <row r="73" spans="2:34">
      <c r="B73" s="259" t="s">
        <v>1320</v>
      </c>
      <c r="C73" s="260"/>
      <c r="D73" s="260"/>
      <c r="E73" s="260">
        <f>+F67</f>
        <v>23</v>
      </c>
      <c r="F73" s="261">
        <f>+$AD73</f>
        <v>2</v>
      </c>
      <c r="H73" s="264">
        <f>+$AD73</f>
        <v>2</v>
      </c>
      <c r="J73" s="262">
        <f t="shared" ref="J73:AC73" si="167">+K67</f>
        <v>29</v>
      </c>
      <c r="K73" s="260">
        <f t="shared" si="167"/>
        <v>28</v>
      </c>
      <c r="L73" s="260">
        <f t="shared" si="167"/>
        <v>28</v>
      </c>
      <c r="M73" s="260">
        <f t="shared" si="167"/>
        <v>28</v>
      </c>
      <c r="N73" s="260">
        <f t="shared" si="167"/>
        <v>27</v>
      </c>
      <c r="O73" s="260">
        <f t="shared" si="167"/>
        <v>27</v>
      </c>
      <c r="P73" s="260">
        <f t="shared" si="167"/>
        <v>26</v>
      </c>
      <c r="Q73" s="260">
        <f t="shared" si="167"/>
        <v>27</v>
      </c>
      <c r="R73" s="260">
        <f t="shared" si="167"/>
        <v>26</v>
      </c>
      <c r="S73" s="262">
        <f t="shared" si="167"/>
        <v>26</v>
      </c>
      <c r="T73" s="260">
        <f t="shared" si="167"/>
        <v>26</v>
      </c>
      <c r="U73" s="260">
        <f t="shared" si="167"/>
        <v>23</v>
      </c>
      <c r="V73" s="260">
        <f t="shared" si="167"/>
        <v>22</v>
      </c>
      <c r="W73" s="260">
        <f t="shared" si="167"/>
        <v>21</v>
      </c>
      <c r="X73" s="260">
        <f t="shared" si="167"/>
        <v>19</v>
      </c>
      <c r="Y73" s="260">
        <f t="shared" si="167"/>
        <v>19</v>
      </c>
      <c r="Z73" s="260">
        <f t="shared" si="167"/>
        <v>18</v>
      </c>
      <c r="AA73" s="260">
        <f t="shared" si="167"/>
        <v>18</v>
      </c>
      <c r="AB73" s="260">
        <f t="shared" si="167"/>
        <v>2</v>
      </c>
      <c r="AC73" s="260">
        <f t="shared" si="167"/>
        <v>2</v>
      </c>
      <c r="AD73" s="263">
        <f>COUNTIFS('Full Customer List'!$C:$C,"Active",'Full Customer List'!$E:$E,'Client Retention'!$AF65)</f>
        <v>2</v>
      </c>
    </row>
    <row r="74" spans="2:34" ht="3.95" customHeight="1">
      <c r="B74" s="180"/>
      <c r="C74" s="232"/>
      <c r="D74" s="232"/>
      <c r="E74" s="232"/>
      <c r="F74" s="232"/>
      <c r="H74" s="232"/>
      <c r="J74" s="232"/>
      <c r="K74" s="232"/>
      <c r="L74" s="232"/>
      <c r="M74" s="232"/>
      <c r="N74" s="232"/>
      <c r="O74" s="232"/>
      <c r="P74" s="232"/>
      <c r="Q74" s="232"/>
      <c r="R74" s="232"/>
      <c r="S74" s="232"/>
      <c r="T74" s="232"/>
      <c r="U74" s="232"/>
      <c r="V74" s="232"/>
      <c r="W74" s="232"/>
      <c r="X74" s="232"/>
      <c r="Y74" s="232"/>
      <c r="Z74" s="232"/>
      <c r="AA74" s="232"/>
      <c r="AB74" s="233"/>
      <c r="AC74" s="233"/>
      <c r="AD74" s="233"/>
    </row>
    <row r="75" spans="2:34">
      <c r="B75" s="259" t="s">
        <v>1861</v>
      </c>
      <c r="C75" s="260"/>
      <c r="D75" s="260"/>
      <c r="E75" s="260">
        <f>AVERAGE(E67,E73)</f>
        <v>27.5</v>
      </c>
      <c r="F75" s="261">
        <f>AVERAGE(F67,F73)</f>
        <v>12.5</v>
      </c>
      <c r="H75" s="264">
        <f>AVERAGE(H67,H73)</f>
        <v>14</v>
      </c>
      <c r="J75" s="262">
        <f>AVERAGE(J67,J73)</f>
        <v>30.5</v>
      </c>
      <c r="K75" s="260">
        <f t="shared" ref="K75:AD75" si="168">AVERAGE(K67,K73)</f>
        <v>28.5</v>
      </c>
      <c r="L75" s="260">
        <f t="shared" si="168"/>
        <v>28</v>
      </c>
      <c r="M75" s="260">
        <f t="shared" si="168"/>
        <v>28</v>
      </c>
      <c r="N75" s="260">
        <f t="shared" si="168"/>
        <v>27.5</v>
      </c>
      <c r="O75" s="260">
        <f t="shared" si="168"/>
        <v>27</v>
      </c>
      <c r="P75" s="260">
        <f t="shared" si="168"/>
        <v>26.5</v>
      </c>
      <c r="Q75" s="260">
        <f t="shared" si="168"/>
        <v>26.5</v>
      </c>
      <c r="R75" s="260">
        <f t="shared" si="168"/>
        <v>26.5</v>
      </c>
      <c r="S75" s="262">
        <f t="shared" si="168"/>
        <v>26</v>
      </c>
      <c r="T75" s="260">
        <f t="shared" si="168"/>
        <v>26</v>
      </c>
      <c r="U75" s="260">
        <f t="shared" si="168"/>
        <v>24.5</v>
      </c>
      <c r="V75" s="260">
        <f t="shared" si="168"/>
        <v>22.5</v>
      </c>
      <c r="W75" s="260">
        <f t="shared" si="168"/>
        <v>21.5</v>
      </c>
      <c r="X75" s="260">
        <f t="shared" si="168"/>
        <v>20</v>
      </c>
      <c r="Y75" s="260">
        <f t="shared" si="168"/>
        <v>19</v>
      </c>
      <c r="Z75" s="260">
        <f t="shared" si="168"/>
        <v>18.5</v>
      </c>
      <c r="AA75" s="260">
        <f t="shared" si="168"/>
        <v>18</v>
      </c>
      <c r="AB75" s="260">
        <f t="shared" si="168"/>
        <v>10</v>
      </c>
      <c r="AC75" s="260">
        <f t="shared" si="168"/>
        <v>2</v>
      </c>
      <c r="AD75" s="263">
        <f t="shared" si="168"/>
        <v>2</v>
      </c>
    </row>
    <row r="76" spans="2:34" ht="3.95" customHeight="1">
      <c r="B76" s="180"/>
      <c r="C76" s="232"/>
      <c r="D76" s="232"/>
      <c r="E76" s="232"/>
      <c r="F76" s="232"/>
      <c r="H76" s="232"/>
      <c r="J76" s="232"/>
      <c r="K76" s="232"/>
      <c r="L76" s="232"/>
      <c r="M76" s="232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3"/>
      <c r="AC76" s="233"/>
      <c r="AD76" s="233"/>
    </row>
    <row r="77" spans="2:34">
      <c r="B77" s="234" t="s">
        <v>1525</v>
      </c>
      <c r="C77" s="235"/>
      <c r="D77" s="235"/>
      <c r="E77" s="236">
        <f>(E68+E67)/E67-1</f>
        <v>6.25E-2</v>
      </c>
      <c r="F77" s="247">
        <f>(F68+F67)/F67-1</f>
        <v>0</v>
      </c>
      <c r="G77" s="248"/>
      <c r="H77" s="249">
        <f>(H68+H67)/H67-1</f>
        <v>0</v>
      </c>
      <c r="J77" s="246">
        <f t="shared" ref="J77:AB77" si="169">(J68+J67)/J67-1</f>
        <v>0</v>
      </c>
      <c r="K77" s="236">
        <f t="shared" si="169"/>
        <v>0</v>
      </c>
      <c r="L77" s="236">
        <f t="shared" si="169"/>
        <v>0</v>
      </c>
      <c r="M77" s="236">
        <f t="shared" si="169"/>
        <v>0</v>
      </c>
      <c r="N77" s="236">
        <f t="shared" si="169"/>
        <v>0</v>
      </c>
      <c r="O77" s="236">
        <f t="shared" si="169"/>
        <v>3.7037037037036979E-2</v>
      </c>
      <c r="P77" s="236">
        <f t="shared" si="169"/>
        <v>0</v>
      </c>
      <c r="Q77" s="236">
        <f t="shared" si="169"/>
        <v>3.8461538461538547E-2</v>
      </c>
      <c r="R77" s="236">
        <f t="shared" si="169"/>
        <v>0</v>
      </c>
      <c r="S77" s="246">
        <f t="shared" si="169"/>
        <v>0</v>
      </c>
      <c r="T77" s="236">
        <f t="shared" si="169"/>
        <v>0</v>
      </c>
      <c r="U77" s="236">
        <f t="shared" si="169"/>
        <v>0</v>
      </c>
      <c r="V77" s="236">
        <f t="shared" si="169"/>
        <v>0</v>
      </c>
      <c r="W77" s="236">
        <f t="shared" si="169"/>
        <v>0</v>
      </c>
      <c r="X77" s="236">
        <f t="shared" si="169"/>
        <v>0</v>
      </c>
      <c r="Y77" s="236">
        <f t="shared" si="169"/>
        <v>0</v>
      </c>
      <c r="Z77" s="236">
        <f t="shared" si="169"/>
        <v>0</v>
      </c>
      <c r="AA77" s="236">
        <f t="shared" si="169"/>
        <v>0</v>
      </c>
      <c r="AB77" s="236">
        <f t="shared" si="169"/>
        <v>0</v>
      </c>
      <c r="AC77" s="236">
        <f t="shared" ref="AC77:AD77" si="170">(AC68+AC67)/AC67-1</f>
        <v>0</v>
      </c>
      <c r="AD77" s="247">
        <f t="shared" si="170"/>
        <v>0</v>
      </c>
      <c r="AF77" s="220"/>
    </row>
    <row r="78" spans="2:34" ht="12" customHeight="1">
      <c r="B78" s="237" t="s">
        <v>1526</v>
      </c>
      <c r="C78" s="238"/>
      <c r="D78" s="238"/>
      <c r="E78" s="239">
        <f>(E72+E67)/E67-1</f>
        <v>-0.34375</v>
      </c>
      <c r="F78" s="240">
        <f>(F72+F67)/F67-1</f>
        <v>-0.91304347826086962</v>
      </c>
      <c r="G78" s="248"/>
      <c r="H78" s="242">
        <f>(H72+H67)/H67-1</f>
        <v>-0.92307692307692313</v>
      </c>
      <c r="J78" s="241">
        <f t="shared" ref="J78:AB78" si="171">(J72+J67)/J67-1</f>
        <v>-9.375E-2</v>
      </c>
      <c r="K78" s="239">
        <f t="shared" si="171"/>
        <v>-3.4482758620689613E-2</v>
      </c>
      <c r="L78" s="239">
        <f t="shared" si="171"/>
        <v>0</v>
      </c>
      <c r="M78" s="239">
        <f t="shared" si="171"/>
        <v>0</v>
      </c>
      <c r="N78" s="239">
        <f t="shared" si="171"/>
        <v>-3.5714285714285698E-2</v>
      </c>
      <c r="O78" s="239">
        <f t="shared" si="171"/>
        <v>-3.703703703703709E-2</v>
      </c>
      <c r="P78" s="239">
        <f t="shared" si="171"/>
        <v>-3.703703703703709E-2</v>
      </c>
      <c r="Q78" s="239">
        <f t="shared" si="171"/>
        <v>0</v>
      </c>
      <c r="R78" s="239">
        <f t="shared" si="171"/>
        <v>-3.703703703703709E-2</v>
      </c>
      <c r="S78" s="241">
        <f t="shared" si="171"/>
        <v>0</v>
      </c>
      <c r="T78" s="239">
        <f t="shared" si="171"/>
        <v>0</v>
      </c>
      <c r="U78" s="239">
        <f t="shared" si="171"/>
        <v>-0.11538461538461542</v>
      </c>
      <c r="V78" s="239">
        <f t="shared" si="171"/>
        <v>-4.3478260869565188E-2</v>
      </c>
      <c r="W78" s="239">
        <f t="shared" si="171"/>
        <v>-4.5454545454545414E-2</v>
      </c>
      <c r="X78" s="239">
        <f t="shared" si="171"/>
        <v>-9.5238095238095233E-2</v>
      </c>
      <c r="Y78" s="239">
        <f t="shared" si="171"/>
        <v>0</v>
      </c>
      <c r="Z78" s="239">
        <f t="shared" si="171"/>
        <v>-5.2631578947368474E-2</v>
      </c>
      <c r="AA78" s="239">
        <f t="shared" si="171"/>
        <v>0</v>
      </c>
      <c r="AB78" s="239">
        <f t="shared" si="171"/>
        <v>-0.88888888888888884</v>
      </c>
      <c r="AC78" s="239">
        <f t="shared" ref="AC78:AD78" si="172">(AC72+AC67)/AC67-1</f>
        <v>0</v>
      </c>
      <c r="AD78" s="240">
        <f t="shared" si="172"/>
        <v>0</v>
      </c>
      <c r="AF78" s="220"/>
    </row>
    <row r="79" spans="2:34" ht="3.95" customHeight="1">
      <c r="AF79" s="220"/>
    </row>
    <row r="80" spans="2:34" ht="24">
      <c r="B80" s="159" t="s">
        <v>1313</v>
      </c>
      <c r="C80" s="176" t="s">
        <v>1321</v>
      </c>
      <c r="D80" s="176" t="s">
        <v>3</v>
      </c>
      <c r="E80" s="176" t="s">
        <v>4</v>
      </c>
      <c r="F80" s="176" t="s">
        <v>1322</v>
      </c>
      <c r="G80" s="193"/>
      <c r="H80" s="176" t="s">
        <v>1534</v>
      </c>
      <c r="J80" s="192">
        <v>45658</v>
      </c>
      <c r="K80" s="192">
        <f t="shared" ref="K80" si="173">EOMONTH(J80,0)+1</f>
        <v>45689</v>
      </c>
      <c r="L80" s="192">
        <f t="shared" ref="L80" si="174">EOMONTH(K80,0)+1</f>
        <v>45717</v>
      </c>
      <c r="M80" s="192">
        <f t="shared" ref="M80" si="175">EOMONTH(L80,0)+1</f>
        <v>45748</v>
      </c>
      <c r="N80" s="192">
        <f t="shared" ref="N80" si="176">EOMONTH(M80,0)+1</f>
        <v>45778</v>
      </c>
      <c r="O80" s="192">
        <f t="shared" ref="O80" si="177">EOMONTH(N80,0)+1</f>
        <v>45809</v>
      </c>
      <c r="P80" s="192">
        <f t="shared" ref="P80" si="178">EOMONTH(O80,0)+1</f>
        <v>45839</v>
      </c>
      <c r="Q80" s="192">
        <v>45870</v>
      </c>
      <c r="R80" s="192">
        <f t="shared" ref="R80" si="179">EOMONTH(Q80,0)+1</f>
        <v>45901</v>
      </c>
      <c r="S80" s="192">
        <f t="shared" ref="S80" si="180">EOMONTH(R80,0)+1</f>
        <v>45931</v>
      </c>
      <c r="T80" s="192">
        <f t="shared" ref="T80" si="181">EOMONTH(S80,0)+1</f>
        <v>45962</v>
      </c>
      <c r="U80" s="192">
        <f t="shared" ref="U80" si="182">EOMONTH(T80,0)+1</f>
        <v>45992</v>
      </c>
      <c r="V80" s="192">
        <f t="shared" ref="V80" si="183">EOMONTH(U80,0)+1</f>
        <v>46023</v>
      </c>
      <c r="W80" s="192">
        <f t="shared" ref="W80" si="184">EOMONTH(V80,0)+1</f>
        <v>46054</v>
      </c>
      <c r="X80" s="192">
        <f t="shared" ref="X80" si="185">EOMONTH(W80,0)+1</f>
        <v>46082</v>
      </c>
      <c r="Y80" s="192">
        <f t="shared" ref="Y80" si="186">EOMONTH(X80,0)+1</f>
        <v>46113</v>
      </c>
      <c r="Z80" s="192">
        <f t="shared" ref="Z80" si="187">EOMONTH(Y80,0)+1</f>
        <v>46143</v>
      </c>
      <c r="AA80" s="192">
        <f t="shared" ref="AA80" si="188">EOMONTH(Z80,0)+1</f>
        <v>46174</v>
      </c>
      <c r="AB80" s="192">
        <f t="shared" ref="AB80" si="189">EOMONTH(AA80,0)+1</f>
        <v>46204</v>
      </c>
      <c r="AC80" s="192">
        <f t="shared" ref="AC80" si="190">EOMONTH(AB80,0)+1</f>
        <v>46235</v>
      </c>
      <c r="AD80" s="192">
        <f t="shared" ref="AD80" si="191">EOMONTH(AC80,0)+1</f>
        <v>46266</v>
      </c>
      <c r="AE80" s="187"/>
      <c r="AF80" s="220" t="s">
        <v>1305</v>
      </c>
      <c r="AG80" s="187"/>
      <c r="AH80" s="187"/>
    </row>
    <row r="81" spans="2:34">
      <c r="B81" s="186" t="str">
        <f>+AF80</f>
        <v>Short-Term Rental</v>
      </c>
      <c r="C81" s="43"/>
      <c r="D81" s="43"/>
      <c r="E81" s="43"/>
      <c r="F81" s="43"/>
      <c r="G81" s="6"/>
      <c r="H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6"/>
      <c r="AF81" s="6"/>
      <c r="AG81" s="6"/>
      <c r="AH81" s="6"/>
    </row>
    <row r="82" spans="2:34">
      <c r="B82" s="173" t="s">
        <v>1318</v>
      </c>
      <c r="C82" s="182"/>
      <c r="D82" s="182"/>
      <c r="E82" s="182">
        <f>+E88-E83-E87</f>
        <v>30</v>
      </c>
      <c r="F82" s="182">
        <f>+F88-F83-F87</f>
        <v>3</v>
      </c>
      <c r="H82" s="182">
        <f t="shared" ref="H82" si="192">+H88-H83-H87</f>
        <v>17</v>
      </c>
      <c r="J82" s="182">
        <f t="shared" ref="J82:Z82" si="193">+J88-J83-J87</f>
        <v>30</v>
      </c>
      <c r="K82" s="182">
        <f t="shared" si="193"/>
        <v>26</v>
      </c>
      <c r="L82" s="182">
        <f t="shared" si="193"/>
        <v>26</v>
      </c>
      <c r="M82" s="182">
        <f t="shared" si="193"/>
        <v>26</v>
      </c>
      <c r="N82" s="182">
        <f t="shared" si="193"/>
        <v>23</v>
      </c>
      <c r="O82" s="182">
        <f t="shared" si="193"/>
        <v>23</v>
      </c>
      <c r="P82" s="182">
        <f t="shared" si="193"/>
        <v>18</v>
      </c>
      <c r="Q82" s="182">
        <f t="shared" si="193"/>
        <v>19</v>
      </c>
      <c r="R82" s="182">
        <f t="shared" si="193"/>
        <v>18</v>
      </c>
      <c r="S82" s="182">
        <f t="shared" si="193"/>
        <v>17</v>
      </c>
      <c r="T82" s="182">
        <f t="shared" si="193"/>
        <v>17</v>
      </c>
      <c r="U82" s="182">
        <f t="shared" si="193"/>
        <v>10</v>
      </c>
      <c r="V82" s="182">
        <f t="shared" si="193"/>
        <v>3</v>
      </c>
      <c r="W82" s="182">
        <f t="shared" si="193"/>
        <v>1</v>
      </c>
      <c r="X82" s="182">
        <f t="shared" si="193"/>
        <v>1</v>
      </c>
      <c r="Y82" s="182">
        <f t="shared" si="193"/>
        <v>1</v>
      </c>
      <c r="Z82" s="182">
        <f t="shared" si="193"/>
        <v>2</v>
      </c>
      <c r="AA82" s="182">
        <f>+AA88-AA83-AA87</f>
        <v>1</v>
      </c>
      <c r="AB82" s="182">
        <f>+AB88-AB83-AB87</f>
        <v>1</v>
      </c>
      <c r="AC82" s="182">
        <f t="shared" ref="AC82:AD82" si="194">+AC88-AC83-AC87</f>
        <v>0</v>
      </c>
      <c r="AD82" s="182">
        <f t="shared" si="194"/>
        <v>0</v>
      </c>
    </row>
    <row r="83" spans="2:34">
      <c r="B83" s="191" t="s">
        <v>1319</v>
      </c>
      <c r="E83" s="197">
        <f>SUM(J83:U83)</f>
        <v>16</v>
      </c>
      <c r="F83" s="197">
        <f>SUM(V83:AD83)</f>
        <v>1</v>
      </c>
      <c r="H83" s="197">
        <f>SUM(S83:AD83)</f>
        <v>4</v>
      </c>
      <c r="J83" s="195">
        <f>COUNTIFS('Full Customer List'!$I:$I,'Client Retention'!J$5,'Full Customer List'!$E:$E,$AF80)</f>
        <v>0</v>
      </c>
      <c r="K83" s="195">
        <f>COUNTIFS('Full Customer List'!$I:$I,'Client Retention'!K$5,'Full Customer List'!$E:$E,$AF80)</f>
        <v>3</v>
      </c>
      <c r="L83" s="195">
        <f>COUNTIFS('Full Customer List'!$I:$I,'Client Retention'!L$5,'Full Customer List'!$E:$E,$AF80)</f>
        <v>2</v>
      </c>
      <c r="M83" s="195">
        <f>COUNTIFS('Full Customer List'!$I:$I,'Client Retention'!M$5,'Full Customer List'!$E:$E,$AF80)</f>
        <v>1</v>
      </c>
      <c r="N83" s="195">
        <f>COUNTIFS('Full Customer List'!$I:$I,'Client Retention'!N$5,'Full Customer List'!$E:$E,$AF80)</f>
        <v>2</v>
      </c>
      <c r="O83" s="195">
        <f>COUNTIFS('Full Customer List'!$I:$I,'Client Retention'!O$5,'Full Customer List'!$E:$E,$AF80)</f>
        <v>1</v>
      </c>
      <c r="P83" s="195">
        <f>COUNTIFS('Full Customer List'!$I:$I,'Client Retention'!P$5,'Full Customer List'!$E:$E,$AF80)</f>
        <v>1</v>
      </c>
      <c r="Q83" s="195">
        <f>COUNTIFS('Full Customer List'!$I:$I,'Client Retention'!Q$5,'Full Customer List'!$E:$E,$AF80)</f>
        <v>1</v>
      </c>
      <c r="R83" s="195">
        <f>COUNTIFS('Full Customer List'!$I:$I,'Client Retention'!R$5,'Full Customer List'!$E:$E,$AF80)</f>
        <v>2</v>
      </c>
      <c r="S83" s="195">
        <f>COUNTIFS('Full Customer List'!$I:$I,'Client Retention'!S$5,'Full Customer List'!$E:$E,$AF80)</f>
        <v>1</v>
      </c>
      <c r="T83" s="195">
        <f>COUNTIFS('Full Customer List'!$I:$I,'Client Retention'!T$5,'Full Customer List'!$E:$E,$AF80)</f>
        <v>1</v>
      </c>
      <c r="U83" s="195">
        <f>COUNTIFS('Full Customer List'!$I:$I,'Client Retention'!U$5,'Full Customer List'!$E:$E,$AF80)</f>
        <v>1</v>
      </c>
      <c r="V83" s="195">
        <f>COUNTIFS('Full Customer List'!$I:$I,'Client Retention'!V$5,'Full Customer List'!$E:$E,$AF80)</f>
        <v>0</v>
      </c>
      <c r="W83" s="195">
        <f>COUNTIFS('Full Customer List'!$I:$I,'Client Retention'!W$5,'Full Customer List'!$E:$E,$AF80)</f>
        <v>0</v>
      </c>
      <c r="X83" s="195">
        <f>COUNTIFS('Full Customer List'!$I:$I,'Client Retention'!X$5,'Full Customer List'!$E:$E,$AF80)</f>
        <v>0</v>
      </c>
      <c r="Y83" s="195">
        <f>COUNTIFS('Full Customer List'!$I:$I,'Client Retention'!Y$5,'Full Customer List'!$E:$E,$AF80)</f>
        <v>1</v>
      </c>
      <c r="Z83" s="195">
        <f>COUNTIFS('Full Customer List'!$I:$I,'Client Retention'!Z$5,'Full Customer List'!$E:$E,$AF80)</f>
        <v>0</v>
      </c>
      <c r="AA83" s="195">
        <f>COUNTIFS('Full Customer List'!$I:$I,'Client Retention'!AA$5,'Full Customer List'!$E:$E,$AF80)</f>
        <v>0</v>
      </c>
      <c r="AB83" s="195">
        <f>COUNTIFS('Full Customer List'!$I:$I,'Client Retention'!AB$5,'Full Customer List'!$E:$E,$AF80)</f>
        <v>0</v>
      </c>
      <c r="AC83" s="195">
        <f>COUNTIFS('Full Customer List'!$I:$I,'Client Retention'!AC$5,'Full Customer List'!$E:$E,$AF80)</f>
        <v>0</v>
      </c>
      <c r="AD83" s="195">
        <f>COUNTIFS('Full Customer List'!$I:$I,'Client Retention'!AD$5,'Full Customer List'!$E:$E,$AF80)</f>
        <v>0</v>
      </c>
    </row>
    <row r="84" spans="2:34">
      <c r="B84" s="265" t="s">
        <v>1535</v>
      </c>
      <c r="E84" s="197">
        <f t="shared" ref="E84:E86" si="195">SUM(J84:U84)</f>
        <v>-24</v>
      </c>
      <c r="F84" s="197">
        <f t="shared" ref="F84:F86" si="196">SUM(V84:AD84)</f>
        <v>-2</v>
      </c>
      <c r="H84" s="197">
        <f t="shared" ref="H84:H86" si="197">SUM(S84:AD84)</f>
        <v>-11</v>
      </c>
      <c r="J84" s="195">
        <f>-COUNTIFS('Full Customer List'!$J:$J,J$1,'Full Customer List'!$E:$E,$AF80,'Full Customer List'!$H:$H,'Client Retention'!$AF84)</f>
        <v>0</v>
      </c>
      <c r="K84" s="195">
        <f>-COUNTIFS('Full Customer List'!$J:$J,K$1,'Full Customer List'!$E:$E,$AF80,'Full Customer List'!$H:$H,'Client Retention'!$AF84)</f>
        <v>-2</v>
      </c>
      <c r="L84" s="195">
        <f>-COUNTIFS('Full Customer List'!$J:$J,L$1,'Full Customer List'!$E:$E,$AF80,'Full Customer List'!$H:$H,'Client Retention'!$AF84)</f>
        <v>-1</v>
      </c>
      <c r="M84" s="195">
        <f>-COUNTIFS('Full Customer List'!$J:$J,M$1,'Full Customer List'!$E:$E,$AF80,'Full Customer List'!$H:$H,'Client Retention'!$AF84)</f>
        <v>-3</v>
      </c>
      <c r="N84" s="195">
        <f>-COUNTIFS('Full Customer List'!$J:$J,N$1,'Full Customer List'!$E:$E,$AF80,'Full Customer List'!$H:$H,'Client Retention'!$AF84)</f>
        <v>0</v>
      </c>
      <c r="O84" s="195">
        <f>-COUNTIFS('Full Customer List'!$J:$J,O$1,'Full Customer List'!$E:$E,$AF80,'Full Customer List'!$H:$H,'Client Retention'!$AF84)</f>
        <v>-5</v>
      </c>
      <c r="P84" s="195">
        <f>-COUNTIFS('Full Customer List'!$J:$J,P$1,'Full Customer List'!$E:$E,$AF80,'Full Customer List'!$H:$H,'Client Retention'!$AF84)</f>
        <v>0</v>
      </c>
      <c r="Q84" s="195">
        <f>-COUNTIFS('Full Customer List'!$J:$J,Q$1,'Full Customer List'!$E:$E,$AF80,'Full Customer List'!$H:$H,'Client Retention'!$AF84)</f>
        <v>-2</v>
      </c>
      <c r="R84" s="195">
        <f>-COUNTIFS('Full Customer List'!$J:$J,R$1,'Full Customer List'!$E:$E,$AF80,'Full Customer List'!$H:$H,'Client Retention'!$AF84)</f>
        <v>-2</v>
      </c>
      <c r="S84" s="195">
        <f>-COUNTIFS('Full Customer List'!$J:$J,S$1,'Full Customer List'!$E:$E,$AF80,'Full Customer List'!$H:$H,'Client Retention'!$AF84)</f>
        <v>-1</v>
      </c>
      <c r="T84" s="195">
        <f>-COUNTIFS('Full Customer List'!$J:$J,T$1,'Full Customer List'!$E:$E,$AF80,'Full Customer List'!$H:$H,'Client Retention'!$AF84)</f>
        <v>-3</v>
      </c>
      <c r="U84" s="195">
        <f>-COUNTIFS('Full Customer List'!$J:$J,U$1,'Full Customer List'!$E:$E,$AF80,'Full Customer List'!$H:$H,'Client Retention'!$AF84)</f>
        <v>-5</v>
      </c>
      <c r="V84" s="195">
        <f>-COUNTIFS('Full Customer List'!$J:$J,V$1,'Full Customer List'!$E:$E,$AF80,'Full Customer List'!$H:$H,'Client Retention'!$AF84)</f>
        <v>-1</v>
      </c>
      <c r="W84" s="195">
        <f>-COUNTIFS('Full Customer List'!$J:$J,W$1,'Full Customer List'!$E:$E,$AF80,'Full Customer List'!$H:$H,'Client Retention'!$AF84)</f>
        <v>0</v>
      </c>
      <c r="X84" s="195">
        <f>-COUNTIFS('Full Customer List'!$J:$J,X$1,'Full Customer List'!$E:$E,$AF80,'Full Customer List'!$H:$H,'Client Retention'!$AF84)</f>
        <v>0</v>
      </c>
      <c r="Y84" s="195">
        <f>-COUNTIFS('Full Customer List'!$J:$J,Y$1,'Full Customer List'!$E:$E,$AF80,'Full Customer List'!$H:$H,'Client Retention'!$AF84)</f>
        <v>0</v>
      </c>
      <c r="Z84" s="195">
        <f>-COUNTIFS('Full Customer List'!$J:$J,Z$1,'Full Customer List'!$E:$E,$AF80,'Full Customer List'!$H:$H,'Client Retention'!$AF84)</f>
        <v>-1</v>
      </c>
      <c r="AA84" s="195">
        <f>-COUNTIFS('Full Customer List'!$J:$J,AA$1,'Full Customer List'!$E:$E,$AF80,'Full Customer List'!$H:$H,'Client Retention'!$AF84)</f>
        <v>0</v>
      </c>
      <c r="AB84" s="195">
        <f>-COUNTIFS('Full Customer List'!$J:$J,AB$1,'Full Customer List'!$E:$E,$AF80,'Full Customer List'!$H:$H,'Client Retention'!$AF84)</f>
        <v>0</v>
      </c>
      <c r="AC84" s="195">
        <f>-COUNTIFS('Full Customer List'!$J:$J,AC$1,'Full Customer List'!$E:$E,$AF80,'Full Customer List'!$H:$H,'Client Retention'!$AF84)</f>
        <v>0</v>
      </c>
      <c r="AD84" s="195">
        <f>-COUNTIFS('Full Customer List'!$J:$J,AD$1,'Full Customer List'!$E:$E,$AF80,'Full Customer List'!$H:$H,'Client Retention'!$AF84)</f>
        <v>0</v>
      </c>
      <c r="AF84" s="173" t="s">
        <v>506</v>
      </c>
    </row>
    <row r="85" spans="2:34">
      <c r="B85" s="265" t="s">
        <v>1536</v>
      </c>
      <c r="E85" s="197">
        <f t="shared" si="195"/>
        <v>-19</v>
      </c>
      <c r="F85" s="197">
        <f t="shared" si="196"/>
        <v>-2</v>
      </c>
      <c r="H85" s="197">
        <f t="shared" si="197"/>
        <v>-10</v>
      </c>
      <c r="J85" s="195">
        <f>-COUNTIFS('Full Customer List'!$J:$J,J$1,'Full Customer List'!$E:$E,$AF80,'Full Customer List'!$H:$H,'Client Retention'!$AF85)</f>
        <v>-4</v>
      </c>
      <c r="K85" s="195">
        <f>-COUNTIFS('Full Customer List'!$J:$J,K$1,'Full Customer List'!$E:$E,$AF80,'Full Customer List'!$H:$H,'Client Retention'!$AF85)</f>
        <v>-1</v>
      </c>
      <c r="L85" s="195">
        <f>-COUNTIFS('Full Customer List'!$J:$J,L$1,'Full Customer List'!$E:$E,$AF80,'Full Customer List'!$H:$H,'Client Retention'!$AF85)</f>
        <v>-1</v>
      </c>
      <c r="M85" s="195">
        <f>-COUNTIFS('Full Customer List'!$J:$J,M$1,'Full Customer List'!$E:$E,$AF80,'Full Customer List'!$H:$H,'Client Retention'!$AF85)</f>
        <v>-1</v>
      </c>
      <c r="N85" s="195">
        <f>-COUNTIFS('Full Customer List'!$J:$J,N$1,'Full Customer List'!$E:$E,$AF80,'Full Customer List'!$H:$H,'Client Retention'!$AF85)</f>
        <v>-2</v>
      </c>
      <c r="O85" s="195">
        <f>-COUNTIFS('Full Customer List'!$J:$J,O$1,'Full Customer List'!$E:$E,$AF80,'Full Customer List'!$H:$H,'Client Retention'!$AF85)</f>
        <v>-1</v>
      </c>
      <c r="P85" s="195">
        <f>-COUNTIFS('Full Customer List'!$J:$J,P$1,'Full Customer List'!$E:$E,$AF80,'Full Customer List'!$H:$H,'Client Retention'!$AF85)</f>
        <v>0</v>
      </c>
      <c r="Q85" s="195">
        <f>-COUNTIFS('Full Customer List'!$J:$J,Q$1,'Full Customer List'!$E:$E,$AF80,'Full Customer List'!$H:$H,'Client Retention'!$AF85)</f>
        <v>0</v>
      </c>
      <c r="R85" s="195">
        <f>-COUNTIFS('Full Customer List'!$J:$J,R$1,'Full Customer List'!$E:$E,$AF80,'Full Customer List'!$H:$H,'Client Retention'!$AF85)</f>
        <v>-1</v>
      </c>
      <c r="S85" s="195">
        <f>-COUNTIFS('Full Customer List'!$J:$J,S$1,'Full Customer List'!$E:$E,$AF80,'Full Customer List'!$H:$H,'Client Retention'!$AF85)</f>
        <v>0</v>
      </c>
      <c r="T85" s="195">
        <f>-COUNTIFS('Full Customer List'!$J:$J,T$1,'Full Customer List'!$E:$E,$AF80,'Full Customer List'!$H:$H,'Client Retention'!$AF85)</f>
        <v>-5</v>
      </c>
      <c r="U85" s="195">
        <f>-COUNTIFS('Full Customer List'!$J:$J,U$1,'Full Customer List'!$E:$E,$AF80,'Full Customer List'!$H:$H,'Client Retention'!$AF85)</f>
        <v>-3</v>
      </c>
      <c r="V85" s="195">
        <f>-COUNTIFS('Full Customer List'!$J:$J,V$1,'Full Customer List'!$E:$E,$AF80,'Full Customer List'!$H:$H,'Client Retention'!$AF85)</f>
        <v>-1</v>
      </c>
      <c r="W85" s="195">
        <f>-COUNTIFS('Full Customer List'!$J:$J,W$1,'Full Customer List'!$E:$E,$AF80,'Full Customer List'!$H:$H,'Client Retention'!$AF85)</f>
        <v>0</v>
      </c>
      <c r="X85" s="195">
        <f>-COUNTIFS('Full Customer List'!$J:$J,X$1,'Full Customer List'!$E:$E,$AF80,'Full Customer List'!$H:$H,'Client Retention'!$AF85)</f>
        <v>0</v>
      </c>
      <c r="Y85" s="195">
        <f>-COUNTIFS('Full Customer List'!$J:$J,Y$1,'Full Customer List'!$E:$E,$AF80,'Full Customer List'!$H:$H,'Client Retention'!$AF85)</f>
        <v>0</v>
      </c>
      <c r="Z85" s="195">
        <f>-COUNTIFS('Full Customer List'!$J:$J,Z$1,'Full Customer List'!$E:$E,$AF80,'Full Customer List'!$H:$H,'Client Retention'!$AF85)</f>
        <v>0</v>
      </c>
      <c r="AA85" s="195">
        <f>-COUNTIFS('Full Customer List'!$J:$J,AA$1,'Full Customer List'!$E:$E,$AF80,'Full Customer List'!$H:$H,'Client Retention'!$AF85)</f>
        <v>0</v>
      </c>
      <c r="AB85" s="195">
        <f>-COUNTIFS('Full Customer List'!$J:$J,AB$1,'Full Customer List'!$E:$E,$AF80,'Full Customer List'!$H:$H,'Client Retention'!$AF85)</f>
        <v>-1</v>
      </c>
      <c r="AC85" s="195">
        <f>-COUNTIFS('Full Customer List'!$J:$J,AC$1,'Full Customer List'!$E:$E,$AF80,'Full Customer List'!$H:$H,'Client Retention'!$AF85)</f>
        <v>0</v>
      </c>
      <c r="AD85" s="195">
        <f>-COUNTIFS('Full Customer List'!$J:$J,AD$1,'Full Customer List'!$E:$E,$AF80,'Full Customer List'!$H:$H,'Client Retention'!$AF85)</f>
        <v>0</v>
      </c>
      <c r="AF85" s="173" t="s">
        <v>507</v>
      </c>
    </row>
    <row r="86" spans="2:34">
      <c r="B86" s="265" t="s">
        <v>1537</v>
      </c>
      <c r="E86" s="197">
        <f t="shared" si="195"/>
        <v>0</v>
      </c>
      <c r="F86" s="197">
        <f t="shared" si="196"/>
        <v>0</v>
      </c>
      <c r="H86" s="197">
        <f t="shared" si="197"/>
        <v>0</v>
      </c>
      <c r="J86" s="195">
        <f>-COUNTIFS('Full Customer List'!$J:$J,J$1,'Full Customer List'!$E:$E,$AF80,'Full Customer List'!$H:$H,'Client Retention'!$AF86)</f>
        <v>0</v>
      </c>
      <c r="K86" s="195">
        <f>-COUNTIFS('Full Customer List'!$J:$J,K$1,'Full Customer List'!$E:$E,$AF80,'Full Customer List'!$H:$H,'Client Retention'!$AF86)</f>
        <v>0</v>
      </c>
      <c r="L86" s="195">
        <f>-COUNTIFS('Full Customer List'!$J:$J,L$1,'Full Customer List'!$E:$E,$AF80,'Full Customer List'!$H:$H,'Client Retention'!$AF86)</f>
        <v>0</v>
      </c>
      <c r="M86" s="195">
        <f>-COUNTIFS('Full Customer List'!$J:$J,M$1,'Full Customer List'!$E:$E,$AF80,'Full Customer List'!$H:$H,'Client Retention'!$AF86)</f>
        <v>0</v>
      </c>
      <c r="N86" s="195">
        <f>-COUNTIFS('Full Customer List'!$J:$J,N$1,'Full Customer List'!$E:$E,$AF80,'Full Customer List'!$H:$H,'Client Retention'!$AF86)</f>
        <v>0</v>
      </c>
      <c r="O86" s="195">
        <f>-COUNTIFS('Full Customer List'!$J:$J,O$1,'Full Customer List'!$E:$E,$AF80,'Full Customer List'!$H:$H,'Client Retention'!$AF86)</f>
        <v>0</v>
      </c>
      <c r="P86" s="195">
        <f>-COUNTIFS('Full Customer List'!$J:$J,P$1,'Full Customer List'!$E:$E,$AF80,'Full Customer List'!$H:$H,'Client Retention'!$AF86)</f>
        <v>0</v>
      </c>
      <c r="Q86" s="195">
        <f>-COUNTIFS('Full Customer List'!$J:$J,Q$1,'Full Customer List'!$E:$E,$AF80,'Full Customer List'!$H:$H,'Client Retention'!$AF86)</f>
        <v>0</v>
      </c>
      <c r="R86" s="195">
        <f>-COUNTIFS('Full Customer List'!$J:$J,R$1,'Full Customer List'!$E:$E,$AF80,'Full Customer List'!$H:$H,'Client Retention'!$AF86)</f>
        <v>0</v>
      </c>
      <c r="S86" s="195">
        <f>-COUNTIFS('Full Customer List'!$J:$J,S$1,'Full Customer List'!$E:$E,$AF80,'Full Customer List'!$H:$H,'Client Retention'!$AF86)</f>
        <v>0</v>
      </c>
      <c r="T86" s="195">
        <f>-COUNTIFS('Full Customer List'!$J:$J,T$1,'Full Customer List'!$E:$E,$AF80,'Full Customer List'!$H:$H,'Client Retention'!$AF86)</f>
        <v>0</v>
      </c>
      <c r="U86" s="195">
        <f>-COUNTIFS('Full Customer List'!$J:$J,U$1,'Full Customer List'!$E:$E,$AF80,'Full Customer List'!$H:$H,'Client Retention'!$AF86)</f>
        <v>0</v>
      </c>
      <c r="V86" s="195">
        <f>-COUNTIFS('Full Customer List'!$J:$J,V$1,'Full Customer List'!$E:$E,$AF80,'Full Customer List'!$H:$H,'Client Retention'!$AF86)</f>
        <v>0</v>
      </c>
      <c r="W86" s="195">
        <f>-COUNTIFS('Full Customer List'!$J:$J,W$1,'Full Customer List'!$E:$E,$AF80,'Full Customer List'!$H:$H,'Client Retention'!$AF86)</f>
        <v>0</v>
      </c>
      <c r="X86" s="195">
        <f>-COUNTIFS('Full Customer List'!$J:$J,X$1,'Full Customer List'!$E:$E,$AF80,'Full Customer List'!$H:$H,'Client Retention'!$AF86)</f>
        <v>0</v>
      </c>
      <c r="Y86" s="195">
        <f>-COUNTIFS('Full Customer List'!$J:$J,Y$1,'Full Customer List'!$E:$E,$AF80,'Full Customer List'!$H:$H,'Client Retention'!$AF86)</f>
        <v>0</v>
      </c>
      <c r="Z86" s="195">
        <f>-COUNTIFS('Full Customer List'!$J:$J,Z$1,'Full Customer List'!$E:$E,$AF80,'Full Customer List'!$H:$H,'Client Retention'!$AF86)</f>
        <v>0</v>
      </c>
      <c r="AA86" s="195">
        <f>-COUNTIFS('Full Customer List'!$J:$J,AA$1,'Full Customer List'!$E:$E,$AF80,'Full Customer List'!$H:$H,'Client Retention'!$AF86)</f>
        <v>0</v>
      </c>
      <c r="AB86" s="195">
        <f>-COUNTIFS('Full Customer List'!$J:$J,AB$1,'Full Customer List'!$E:$E,$AF80,'Full Customer List'!$H:$H,'Client Retention'!$AF86)</f>
        <v>0</v>
      </c>
      <c r="AC86" s="195">
        <f>-COUNTIFS('Full Customer List'!$J:$J,AC$1,'Full Customer List'!$E:$E,$AF80,'Full Customer List'!$H:$H,'Client Retention'!$AF86)</f>
        <v>0</v>
      </c>
      <c r="AD86" s="195">
        <f>-COUNTIFS('Full Customer List'!$J:$J,AD$1,'Full Customer List'!$E:$E,$AF80,'Full Customer List'!$H:$H,'Client Retention'!$AF86)</f>
        <v>0</v>
      </c>
      <c r="AF86" s="173" t="s">
        <v>1538</v>
      </c>
    </row>
    <row r="87" spans="2:34" ht="12" customHeight="1">
      <c r="B87" s="255" t="s">
        <v>1539</v>
      </c>
      <c r="C87" s="258"/>
      <c r="D87" s="258"/>
      <c r="E87" s="256">
        <f>SUM(J87:U87)</f>
        <v>-43</v>
      </c>
      <c r="F87" s="256">
        <f>SUM(V87:AD87)</f>
        <v>-4</v>
      </c>
      <c r="G87" s="257"/>
      <c r="H87" s="256">
        <f>SUM(S87:AD87)</f>
        <v>-21</v>
      </c>
      <c r="I87" s="257"/>
      <c r="J87" s="258">
        <f>-COUNTIFS('Full Customer List'!$J:$J,J$1,'Full Customer List'!$E:$E,$AF80)</f>
        <v>-4</v>
      </c>
      <c r="K87" s="258">
        <f>-COUNTIFS('Full Customer List'!$J:$J,K$1,'Full Customer List'!$E:$E,$AF80)</f>
        <v>-3</v>
      </c>
      <c r="L87" s="258">
        <f>-COUNTIFS('Full Customer List'!$J:$J,L$1,'Full Customer List'!$E:$E,$AF80)</f>
        <v>-2</v>
      </c>
      <c r="M87" s="258">
        <f>-COUNTIFS('Full Customer List'!$J:$J,M$1,'Full Customer List'!$E:$E,$AF80)</f>
        <v>-4</v>
      </c>
      <c r="N87" s="258">
        <f>-COUNTIFS('Full Customer List'!$J:$J,N$1,'Full Customer List'!$E:$E,$AF80)</f>
        <v>-2</v>
      </c>
      <c r="O87" s="258">
        <f>-COUNTIFS('Full Customer List'!$J:$J,O$1,'Full Customer List'!$E:$E,$AF80)</f>
        <v>-6</v>
      </c>
      <c r="P87" s="258">
        <f>-COUNTIFS('Full Customer List'!$J:$J,P$1,'Full Customer List'!$E:$E,$AF80)</f>
        <v>0</v>
      </c>
      <c r="Q87" s="258">
        <f>-COUNTIFS('Full Customer List'!$J:$J,Q$1,'Full Customer List'!$E:$E,$AF80)</f>
        <v>-2</v>
      </c>
      <c r="R87" s="258">
        <f>-COUNTIFS('Full Customer List'!$J:$J,R$1,'Full Customer List'!$E:$E,$AF80)</f>
        <v>-3</v>
      </c>
      <c r="S87" s="258">
        <f>-COUNTIFS('Full Customer List'!$J:$J,S$1,'Full Customer List'!$E:$E,$AF80)</f>
        <v>-1</v>
      </c>
      <c r="T87" s="258">
        <f>-COUNTIFS('Full Customer List'!$J:$J,T$1,'Full Customer List'!$E:$E,$AF80)</f>
        <v>-8</v>
      </c>
      <c r="U87" s="258">
        <f>-COUNTIFS('Full Customer List'!$J:$J,U$1,'Full Customer List'!$E:$E,$AF80)</f>
        <v>-8</v>
      </c>
      <c r="V87" s="258">
        <f>-COUNTIFS('Full Customer List'!$J:$J,V$1,'Full Customer List'!$E:$E,$AF80)</f>
        <v>-2</v>
      </c>
      <c r="W87" s="258">
        <f>-COUNTIFS('Full Customer List'!$J:$J,W$1,'Full Customer List'!$E:$E,$AF80)</f>
        <v>0</v>
      </c>
      <c r="X87" s="258">
        <f>-COUNTIFS('Full Customer List'!$J:$J,X$1,'Full Customer List'!$E:$E,$AF80)</f>
        <v>0</v>
      </c>
      <c r="Y87" s="258">
        <f>-COUNTIFS('Full Customer List'!$J:$J,Y$1,'Full Customer List'!$E:$E,$AF80)</f>
        <v>0</v>
      </c>
      <c r="Z87" s="258">
        <f>-COUNTIFS('Full Customer List'!$J:$J,Z$1,'Full Customer List'!$E:$E,$AF80)</f>
        <v>-1</v>
      </c>
      <c r="AA87" s="258">
        <f>-COUNTIFS('Full Customer List'!$J:$J,AA$1,'Full Customer List'!$E:$E,$AF80)</f>
        <v>0</v>
      </c>
      <c r="AB87" s="258">
        <f>-COUNTIFS('Full Customer List'!$J:$J,AB$1,'Full Customer List'!$E:$E,$AF80)</f>
        <v>-1</v>
      </c>
      <c r="AC87" s="258">
        <f>-COUNTIFS('Full Customer List'!$J:$J,AC$1,'Full Customer List'!$E:$E,$AF80)</f>
        <v>0</v>
      </c>
      <c r="AD87" s="258">
        <f>-COUNTIFS('Full Customer List'!$J:$J,AD$1,'Full Customer List'!$E:$E,$AF80)</f>
        <v>0</v>
      </c>
    </row>
    <row r="88" spans="2:34">
      <c r="B88" s="259" t="s">
        <v>1320</v>
      </c>
      <c r="C88" s="260"/>
      <c r="D88" s="260"/>
      <c r="E88" s="260">
        <f>+F82</f>
        <v>3</v>
      </c>
      <c r="F88" s="261">
        <f>+$AD88</f>
        <v>0</v>
      </c>
      <c r="H88" s="264">
        <f>+$AD88</f>
        <v>0</v>
      </c>
      <c r="J88" s="262">
        <f t="shared" ref="J88:AC88" si="198">+K82</f>
        <v>26</v>
      </c>
      <c r="K88" s="260">
        <f t="shared" si="198"/>
        <v>26</v>
      </c>
      <c r="L88" s="260">
        <f t="shared" si="198"/>
        <v>26</v>
      </c>
      <c r="M88" s="260">
        <f t="shared" si="198"/>
        <v>23</v>
      </c>
      <c r="N88" s="260">
        <f t="shared" si="198"/>
        <v>23</v>
      </c>
      <c r="O88" s="260">
        <f t="shared" si="198"/>
        <v>18</v>
      </c>
      <c r="P88" s="260">
        <f t="shared" si="198"/>
        <v>19</v>
      </c>
      <c r="Q88" s="260">
        <f t="shared" si="198"/>
        <v>18</v>
      </c>
      <c r="R88" s="260">
        <f t="shared" si="198"/>
        <v>17</v>
      </c>
      <c r="S88" s="262">
        <f t="shared" si="198"/>
        <v>17</v>
      </c>
      <c r="T88" s="260">
        <f t="shared" si="198"/>
        <v>10</v>
      </c>
      <c r="U88" s="260">
        <f t="shared" si="198"/>
        <v>3</v>
      </c>
      <c r="V88" s="260">
        <f t="shared" si="198"/>
        <v>1</v>
      </c>
      <c r="W88" s="260">
        <f t="shared" si="198"/>
        <v>1</v>
      </c>
      <c r="X88" s="260">
        <f t="shared" si="198"/>
        <v>1</v>
      </c>
      <c r="Y88" s="260">
        <f t="shared" si="198"/>
        <v>2</v>
      </c>
      <c r="Z88" s="260">
        <f t="shared" si="198"/>
        <v>1</v>
      </c>
      <c r="AA88" s="260">
        <f t="shared" si="198"/>
        <v>1</v>
      </c>
      <c r="AB88" s="260">
        <f t="shared" si="198"/>
        <v>0</v>
      </c>
      <c r="AC88" s="260">
        <f t="shared" si="198"/>
        <v>0</v>
      </c>
      <c r="AD88" s="261">
        <f>COUNTIFS('Full Customer List'!$C:$C,"Active",'Full Customer List'!$E:$E,'Client Retention'!$AF80)</f>
        <v>0</v>
      </c>
    </row>
    <row r="89" spans="2:34" ht="3.95" customHeight="1">
      <c r="B89" s="180"/>
      <c r="C89" s="232"/>
      <c r="D89" s="232"/>
      <c r="E89" s="232"/>
      <c r="F89" s="232"/>
      <c r="H89" s="232"/>
      <c r="J89" s="232"/>
      <c r="K89" s="232"/>
      <c r="L89" s="232"/>
      <c r="M89" s="232"/>
      <c r="N89" s="232"/>
      <c r="O89" s="232"/>
      <c r="P89" s="232"/>
      <c r="Q89" s="232"/>
      <c r="R89" s="232"/>
      <c r="S89" s="232"/>
      <c r="T89" s="232"/>
      <c r="U89" s="232"/>
      <c r="V89" s="232"/>
      <c r="W89" s="232"/>
      <c r="X89" s="232"/>
      <c r="Y89" s="232"/>
      <c r="Z89" s="232"/>
      <c r="AA89" s="232"/>
      <c r="AB89" s="233"/>
      <c r="AC89" s="233"/>
      <c r="AD89" s="233"/>
    </row>
    <row r="90" spans="2:34">
      <c r="B90" s="259" t="s">
        <v>1861</v>
      </c>
      <c r="C90" s="260"/>
      <c r="D90" s="260"/>
      <c r="E90" s="260">
        <f>AVERAGE(E82,E88)</f>
        <v>16.5</v>
      </c>
      <c r="F90" s="261">
        <f>AVERAGE(F82,F88)</f>
        <v>1.5</v>
      </c>
      <c r="H90" s="264">
        <f>AVERAGE(H82,H88)</f>
        <v>8.5</v>
      </c>
      <c r="J90" s="262">
        <f>AVERAGE(J82,J88)</f>
        <v>28</v>
      </c>
      <c r="K90" s="260">
        <f t="shared" ref="K90:AD90" si="199">AVERAGE(K82,K88)</f>
        <v>26</v>
      </c>
      <c r="L90" s="260">
        <f t="shared" si="199"/>
        <v>26</v>
      </c>
      <c r="M90" s="260">
        <f t="shared" si="199"/>
        <v>24.5</v>
      </c>
      <c r="N90" s="260">
        <f t="shared" si="199"/>
        <v>23</v>
      </c>
      <c r="O90" s="260">
        <f t="shared" si="199"/>
        <v>20.5</v>
      </c>
      <c r="P90" s="260">
        <f t="shared" si="199"/>
        <v>18.5</v>
      </c>
      <c r="Q90" s="260">
        <f t="shared" si="199"/>
        <v>18.5</v>
      </c>
      <c r="R90" s="260">
        <f t="shared" si="199"/>
        <v>17.5</v>
      </c>
      <c r="S90" s="262">
        <f t="shared" si="199"/>
        <v>17</v>
      </c>
      <c r="T90" s="260">
        <f t="shared" si="199"/>
        <v>13.5</v>
      </c>
      <c r="U90" s="260">
        <f t="shared" si="199"/>
        <v>6.5</v>
      </c>
      <c r="V90" s="260">
        <f t="shared" si="199"/>
        <v>2</v>
      </c>
      <c r="W90" s="260">
        <f t="shared" si="199"/>
        <v>1</v>
      </c>
      <c r="X90" s="260">
        <f t="shared" si="199"/>
        <v>1</v>
      </c>
      <c r="Y90" s="260">
        <f t="shared" si="199"/>
        <v>1.5</v>
      </c>
      <c r="Z90" s="260">
        <f t="shared" si="199"/>
        <v>1.5</v>
      </c>
      <c r="AA90" s="260">
        <f t="shared" si="199"/>
        <v>1</v>
      </c>
      <c r="AB90" s="260">
        <f t="shared" si="199"/>
        <v>0.5</v>
      </c>
      <c r="AC90" s="260">
        <f t="shared" si="199"/>
        <v>0</v>
      </c>
      <c r="AD90" s="263">
        <f t="shared" si="199"/>
        <v>0</v>
      </c>
    </row>
    <row r="91" spans="2:34" ht="3.95" customHeight="1">
      <c r="B91" s="180"/>
      <c r="C91" s="232"/>
      <c r="D91" s="232"/>
      <c r="E91" s="232"/>
      <c r="F91" s="232"/>
      <c r="H91" s="232"/>
      <c r="J91" s="232"/>
      <c r="K91" s="232"/>
      <c r="L91" s="232"/>
      <c r="M91" s="232"/>
      <c r="N91" s="232"/>
      <c r="O91" s="232"/>
      <c r="P91" s="232"/>
      <c r="Q91" s="232"/>
      <c r="R91" s="232"/>
      <c r="S91" s="232"/>
      <c r="T91" s="232"/>
      <c r="U91" s="232"/>
      <c r="V91" s="232"/>
      <c r="W91" s="232"/>
      <c r="X91" s="232"/>
      <c r="Y91" s="232"/>
      <c r="Z91" s="232"/>
      <c r="AA91" s="232"/>
      <c r="AB91" s="233"/>
      <c r="AC91" s="233"/>
      <c r="AD91" s="233"/>
    </row>
    <row r="92" spans="2:34">
      <c r="B92" s="234" t="s">
        <v>1525</v>
      </c>
      <c r="C92" s="235"/>
      <c r="D92" s="235"/>
      <c r="E92" s="236">
        <f>(E83+E82)/E82-1</f>
        <v>0.53333333333333344</v>
      </c>
      <c r="F92" s="247">
        <f>(F83+F82)/F82-1</f>
        <v>0.33333333333333326</v>
      </c>
      <c r="G92" s="248"/>
      <c r="H92" s="249">
        <f>(H83+H82)/H82-1</f>
        <v>0.23529411764705888</v>
      </c>
      <c r="J92" s="246">
        <f t="shared" ref="J92:AB92" si="200">(J83+J82)/J82-1</f>
        <v>0</v>
      </c>
      <c r="K92" s="236">
        <f t="shared" si="200"/>
        <v>0.11538461538461542</v>
      </c>
      <c r="L92" s="236">
        <f t="shared" si="200"/>
        <v>7.6923076923076872E-2</v>
      </c>
      <c r="M92" s="236">
        <f t="shared" si="200"/>
        <v>3.8461538461538547E-2</v>
      </c>
      <c r="N92" s="236">
        <f t="shared" si="200"/>
        <v>8.6956521739130377E-2</v>
      </c>
      <c r="O92" s="236">
        <f t="shared" si="200"/>
        <v>4.3478260869565188E-2</v>
      </c>
      <c r="P92" s="236">
        <f t="shared" si="200"/>
        <v>5.555555555555558E-2</v>
      </c>
      <c r="Q92" s="236">
        <f t="shared" si="200"/>
        <v>5.2631578947368363E-2</v>
      </c>
      <c r="R92" s="236">
        <f t="shared" si="200"/>
        <v>0.11111111111111116</v>
      </c>
      <c r="S92" s="246">
        <f t="shared" si="200"/>
        <v>5.8823529411764719E-2</v>
      </c>
      <c r="T92" s="236">
        <f t="shared" si="200"/>
        <v>5.8823529411764719E-2</v>
      </c>
      <c r="U92" s="236">
        <f t="shared" si="200"/>
        <v>0.10000000000000009</v>
      </c>
      <c r="V92" s="236">
        <f t="shared" si="200"/>
        <v>0</v>
      </c>
      <c r="W92" s="236">
        <f t="shared" si="200"/>
        <v>0</v>
      </c>
      <c r="X92" s="236">
        <f t="shared" si="200"/>
        <v>0</v>
      </c>
      <c r="Y92" s="236">
        <f t="shared" si="200"/>
        <v>1</v>
      </c>
      <c r="Z92" s="236">
        <f t="shared" si="200"/>
        <v>0</v>
      </c>
      <c r="AA92" s="236">
        <f t="shared" si="200"/>
        <v>0</v>
      </c>
      <c r="AB92" s="236">
        <f t="shared" si="200"/>
        <v>0</v>
      </c>
      <c r="AC92" s="236">
        <f>IFERROR((AC83+AC82)/AC82-1,0)</f>
        <v>0</v>
      </c>
      <c r="AD92" s="247">
        <f>IFERROR((AD83+AD82)/AD82-1,0)</f>
        <v>0</v>
      </c>
    </row>
    <row r="93" spans="2:34" ht="12" customHeight="1">
      <c r="B93" s="237" t="s">
        <v>1526</v>
      </c>
      <c r="C93" s="238"/>
      <c r="D93" s="238"/>
      <c r="E93" s="239">
        <f>(E87+E82)/E82-1</f>
        <v>-1.4333333333333333</v>
      </c>
      <c r="F93" s="240">
        <f>(F87+F82)/F82-1</f>
        <v>-1.3333333333333333</v>
      </c>
      <c r="G93" s="248"/>
      <c r="H93" s="242">
        <f>(H87+H82)/H82-1</f>
        <v>-1.2352941176470589</v>
      </c>
      <c r="J93" s="241">
        <f t="shared" ref="J93:AB93" si="201">(J87+J82)/J82-1</f>
        <v>-0.1333333333333333</v>
      </c>
      <c r="K93" s="239">
        <f t="shared" si="201"/>
        <v>-0.11538461538461542</v>
      </c>
      <c r="L93" s="239">
        <f t="shared" si="201"/>
        <v>-7.6923076923076872E-2</v>
      </c>
      <c r="M93" s="239">
        <f t="shared" si="201"/>
        <v>-0.15384615384615385</v>
      </c>
      <c r="N93" s="239">
        <f t="shared" si="201"/>
        <v>-8.6956521739130488E-2</v>
      </c>
      <c r="O93" s="239">
        <f t="shared" si="201"/>
        <v>-0.26086956521739135</v>
      </c>
      <c r="P93" s="239">
        <f t="shared" si="201"/>
        <v>0</v>
      </c>
      <c r="Q93" s="239">
        <f t="shared" si="201"/>
        <v>-0.10526315789473684</v>
      </c>
      <c r="R93" s="239">
        <f t="shared" si="201"/>
        <v>-0.16666666666666663</v>
      </c>
      <c r="S93" s="241">
        <f t="shared" si="201"/>
        <v>-5.8823529411764719E-2</v>
      </c>
      <c r="T93" s="239">
        <f t="shared" si="201"/>
        <v>-0.47058823529411764</v>
      </c>
      <c r="U93" s="239">
        <f t="shared" si="201"/>
        <v>-0.8</v>
      </c>
      <c r="V93" s="239">
        <f t="shared" si="201"/>
        <v>-0.66666666666666674</v>
      </c>
      <c r="W93" s="239">
        <f t="shared" si="201"/>
        <v>0</v>
      </c>
      <c r="X93" s="239">
        <f t="shared" si="201"/>
        <v>0</v>
      </c>
      <c r="Y93" s="239">
        <f t="shared" si="201"/>
        <v>0</v>
      </c>
      <c r="Z93" s="239">
        <f t="shared" si="201"/>
        <v>-0.5</v>
      </c>
      <c r="AA93" s="239">
        <f t="shared" si="201"/>
        <v>0</v>
      </c>
      <c r="AB93" s="239">
        <f t="shared" si="201"/>
        <v>-1</v>
      </c>
      <c r="AC93" s="239">
        <f t="shared" ref="AC93:AD93" si="202">IFERROR((AC87+AC82)/AC82-1,0)</f>
        <v>0</v>
      </c>
      <c r="AD93" s="240">
        <f t="shared" si="202"/>
        <v>0</v>
      </c>
    </row>
    <row r="94" spans="2:34" ht="3.95" customHeight="1">
      <c r="AF94" s="220"/>
    </row>
    <row r="95" spans="2:34" ht="24">
      <c r="B95" s="159" t="s">
        <v>1313</v>
      </c>
      <c r="C95" s="176" t="s">
        <v>1321</v>
      </c>
      <c r="D95" s="176" t="s">
        <v>3</v>
      </c>
      <c r="E95" s="176" t="s">
        <v>4</v>
      </c>
      <c r="F95" s="176" t="s">
        <v>1322</v>
      </c>
      <c r="G95" s="193"/>
      <c r="H95" s="176" t="s">
        <v>1534</v>
      </c>
      <c r="J95" s="192">
        <v>45658</v>
      </c>
      <c r="K95" s="192">
        <f t="shared" ref="K95" si="203">EOMONTH(J95,0)+1</f>
        <v>45689</v>
      </c>
      <c r="L95" s="192">
        <f t="shared" ref="L95" si="204">EOMONTH(K95,0)+1</f>
        <v>45717</v>
      </c>
      <c r="M95" s="192">
        <f t="shared" ref="M95" si="205">EOMONTH(L95,0)+1</f>
        <v>45748</v>
      </c>
      <c r="N95" s="192">
        <f t="shared" ref="N95" si="206">EOMONTH(M95,0)+1</f>
        <v>45778</v>
      </c>
      <c r="O95" s="192">
        <f t="shared" ref="O95" si="207">EOMONTH(N95,0)+1</f>
        <v>45809</v>
      </c>
      <c r="P95" s="192">
        <f t="shared" ref="P95" si="208">EOMONTH(O95,0)+1</f>
        <v>45839</v>
      </c>
      <c r="Q95" s="192">
        <v>45870</v>
      </c>
      <c r="R95" s="192">
        <f t="shared" ref="R95" si="209">EOMONTH(Q95,0)+1</f>
        <v>45901</v>
      </c>
      <c r="S95" s="192">
        <f t="shared" ref="S95" si="210">EOMONTH(R95,0)+1</f>
        <v>45931</v>
      </c>
      <c r="T95" s="192">
        <f t="shared" ref="T95" si="211">EOMONTH(S95,0)+1</f>
        <v>45962</v>
      </c>
      <c r="U95" s="192">
        <f t="shared" ref="U95" si="212">EOMONTH(T95,0)+1</f>
        <v>45992</v>
      </c>
      <c r="V95" s="192">
        <f t="shared" ref="V95" si="213">EOMONTH(U95,0)+1</f>
        <v>46023</v>
      </c>
      <c r="W95" s="192">
        <f t="shared" ref="W95" si="214">EOMONTH(V95,0)+1</f>
        <v>46054</v>
      </c>
      <c r="X95" s="192">
        <f t="shared" ref="X95" si="215">EOMONTH(W95,0)+1</f>
        <v>46082</v>
      </c>
      <c r="Y95" s="192">
        <f t="shared" ref="Y95" si="216">EOMONTH(X95,0)+1</f>
        <v>46113</v>
      </c>
      <c r="Z95" s="192">
        <f t="shared" ref="Z95" si="217">EOMONTH(Y95,0)+1</f>
        <v>46143</v>
      </c>
      <c r="AA95" s="192">
        <f t="shared" ref="AA95" si="218">EOMONTH(Z95,0)+1</f>
        <v>46174</v>
      </c>
      <c r="AB95" s="192">
        <f t="shared" ref="AB95" si="219">EOMONTH(AA95,0)+1</f>
        <v>46204</v>
      </c>
      <c r="AC95" s="192">
        <f t="shared" ref="AC95" si="220">EOMONTH(AB95,0)+1</f>
        <v>46235</v>
      </c>
      <c r="AD95" s="192">
        <f t="shared" ref="AD95" si="221">EOMONTH(AC95,0)+1</f>
        <v>46266</v>
      </c>
      <c r="AE95" s="187"/>
      <c r="AF95" s="243" t="s">
        <v>1306</v>
      </c>
      <c r="AG95" s="187"/>
      <c r="AH95" s="187"/>
    </row>
    <row r="96" spans="2:34">
      <c r="B96" s="186" t="str">
        <f>+AF95</f>
        <v>Tax-Only Client</v>
      </c>
      <c r="C96" s="43"/>
      <c r="D96" s="43"/>
      <c r="E96" s="43"/>
      <c r="F96" s="43"/>
      <c r="G96" s="6"/>
      <c r="H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6"/>
      <c r="AF96" s="6"/>
      <c r="AG96" s="6"/>
      <c r="AH96" s="6"/>
    </row>
    <row r="97" spans="2:37">
      <c r="B97" s="173" t="s">
        <v>1318</v>
      </c>
      <c r="C97" s="182"/>
      <c r="D97" s="182"/>
      <c r="E97" s="182">
        <f>+E103-E98-E102</f>
        <v>0</v>
      </c>
      <c r="F97" s="182">
        <f>+F103-F98-F102</f>
        <v>8</v>
      </c>
      <c r="H97" s="182">
        <f t="shared" ref="H97" si="222">+H103-H98-H102</f>
        <v>1</v>
      </c>
      <c r="J97" s="182">
        <f t="shared" ref="J97:Z97" si="223">+J103-J98-J102</f>
        <v>0</v>
      </c>
      <c r="K97" s="182">
        <f t="shared" si="223"/>
        <v>0</v>
      </c>
      <c r="L97" s="182">
        <f t="shared" si="223"/>
        <v>0</v>
      </c>
      <c r="M97" s="182">
        <f t="shared" si="223"/>
        <v>0</v>
      </c>
      <c r="N97" s="182">
        <f t="shared" si="223"/>
        <v>0</v>
      </c>
      <c r="O97" s="182">
        <f t="shared" si="223"/>
        <v>0</v>
      </c>
      <c r="P97" s="182">
        <f t="shared" si="223"/>
        <v>0</v>
      </c>
      <c r="Q97" s="182">
        <f t="shared" si="223"/>
        <v>0</v>
      </c>
      <c r="R97" s="182">
        <f t="shared" si="223"/>
        <v>0</v>
      </c>
      <c r="S97" s="182">
        <f t="shared" si="223"/>
        <v>1</v>
      </c>
      <c r="T97" s="182">
        <f t="shared" si="223"/>
        <v>9</v>
      </c>
      <c r="U97" s="182">
        <f t="shared" si="223"/>
        <v>8</v>
      </c>
      <c r="V97" s="182">
        <f t="shared" si="223"/>
        <v>8</v>
      </c>
      <c r="W97" s="182">
        <f t="shared" si="223"/>
        <v>9</v>
      </c>
      <c r="X97" s="182">
        <f t="shared" si="223"/>
        <v>11</v>
      </c>
      <c r="Y97" s="182">
        <f t="shared" si="223"/>
        <v>11</v>
      </c>
      <c r="Z97" s="182">
        <f t="shared" si="223"/>
        <v>11</v>
      </c>
      <c r="AA97" s="182">
        <f>+AA103-AA98-AA102</f>
        <v>11</v>
      </c>
      <c r="AB97" s="182">
        <f>+AB103-AB98-AB102</f>
        <v>11</v>
      </c>
      <c r="AC97" s="182">
        <f t="shared" ref="AC97:AD97" si="224">+AC103-AC98-AC102</f>
        <v>11</v>
      </c>
      <c r="AD97" s="182">
        <f t="shared" si="224"/>
        <v>11</v>
      </c>
    </row>
    <row r="98" spans="2:37">
      <c r="B98" s="191" t="s">
        <v>1319</v>
      </c>
      <c r="E98" s="197">
        <f>SUM(J98:U98)</f>
        <v>10</v>
      </c>
      <c r="F98" s="197">
        <f>SUM(V98:AD98)</f>
        <v>3</v>
      </c>
      <c r="H98" s="197">
        <f>SUM(S98:AD98)</f>
        <v>11</v>
      </c>
      <c r="J98" s="195">
        <f>COUNTIFS('Full Customer List'!$I:$I,'Client Retention'!J$5,'Full Customer List'!$E:$E,$AF95)</f>
        <v>0</v>
      </c>
      <c r="K98" s="195">
        <f>COUNTIFS('Full Customer List'!$I:$I,'Client Retention'!K$5,'Full Customer List'!$E:$E,$AF95)</f>
        <v>0</v>
      </c>
      <c r="L98" s="195">
        <f>COUNTIFS('Full Customer List'!$I:$I,'Client Retention'!L$5,'Full Customer List'!$E:$E,$AF95)</f>
        <v>0</v>
      </c>
      <c r="M98" s="195">
        <f>COUNTIFS('Full Customer List'!$I:$I,'Client Retention'!M$5,'Full Customer List'!$E:$E,$AF95)</f>
        <v>0</v>
      </c>
      <c r="N98" s="195">
        <f>COUNTIFS('Full Customer List'!$I:$I,'Client Retention'!N$5,'Full Customer List'!$E:$E,$AF95)</f>
        <v>0</v>
      </c>
      <c r="O98" s="195">
        <f>COUNTIFS('Full Customer List'!$I:$I,'Client Retention'!O$5,'Full Customer List'!$E:$E,$AF95)</f>
        <v>0</v>
      </c>
      <c r="P98" s="195">
        <f>COUNTIFS('Full Customer List'!$I:$I,'Client Retention'!P$5,'Full Customer List'!$E:$E,$AF95)</f>
        <v>0</v>
      </c>
      <c r="Q98" s="195">
        <f>COUNTIFS('Full Customer List'!$I:$I,'Client Retention'!Q$5,'Full Customer List'!$E:$E,$AF95)</f>
        <v>0</v>
      </c>
      <c r="R98" s="195">
        <f>COUNTIFS('Full Customer List'!$I:$I,'Client Retention'!R$5,'Full Customer List'!$E:$E,$AF95)</f>
        <v>2</v>
      </c>
      <c r="S98" s="195">
        <f>COUNTIFS('Full Customer List'!$I:$I,'Client Retention'!S$5,'Full Customer List'!$E:$E,$AF95)</f>
        <v>8</v>
      </c>
      <c r="T98" s="195">
        <f>COUNTIFS('Full Customer List'!$I:$I,'Client Retention'!T$5,'Full Customer List'!$E:$E,$AF95)</f>
        <v>0</v>
      </c>
      <c r="U98" s="195">
        <f>COUNTIFS('Full Customer List'!$I:$I,'Client Retention'!U$5,'Full Customer List'!$E:$E,$AF95)</f>
        <v>0</v>
      </c>
      <c r="V98" s="195">
        <f>COUNTIFS('Full Customer List'!$I:$I,'Client Retention'!V$5,'Full Customer List'!$E:$E,$AF95)</f>
        <v>1</v>
      </c>
      <c r="W98" s="195">
        <f>COUNTIFS('Full Customer List'!$I:$I,'Client Retention'!W$5,'Full Customer List'!$E:$E,$AF95)</f>
        <v>2</v>
      </c>
      <c r="X98" s="195">
        <f>COUNTIFS('Full Customer List'!$I:$I,'Client Retention'!X$5,'Full Customer List'!$E:$E,$AF95)</f>
        <v>0</v>
      </c>
      <c r="Y98" s="195">
        <f>COUNTIFS('Full Customer List'!$I:$I,'Client Retention'!Y$5,'Full Customer List'!$E:$E,$AF95)</f>
        <v>0</v>
      </c>
      <c r="Z98" s="195">
        <f>COUNTIFS('Full Customer List'!$I:$I,'Client Retention'!Z$5,'Full Customer List'!$E:$E,$AF95)</f>
        <v>0</v>
      </c>
      <c r="AA98" s="195">
        <f>COUNTIFS('Full Customer List'!$I:$I,'Client Retention'!AA$5,'Full Customer List'!$E:$E,$AF95)</f>
        <v>0</v>
      </c>
      <c r="AB98" s="195">
        <f>COUNTIFS('Full Customer List'!$I:$I,'Client Retention'!AB$5,'Full Customer List'!$E:$E,$AF95)</f>
        <v>0</v>
      </c>
      <c r="AC98" s="195">
        <f>COUNTIFS('Full Customer List'!$I:$I,'Client Retention'!AC$5,'Full Customer List'!$E:$E,$AF95)</f>
        <v>0</v>
      </c>
      <c r="AD98" s="195">
        <f>COUNTIFS('Full Customer List'!$I:$I,'Client Retention'!AD$5,'Full Customer List'!$E:$E,$AF95)</f>
        <v>0</v>
      </c>
    </row>
    <row r="99" spans="2:37">
      <c r="B99" s="265" t="s">
        <v>1535</v>
      </c>
      <c r="E99" s="197">
        <f t="shared" ref="E99:E101" si="225">SUM(J99:U99)</f>
        <v>0</v>
      </c>
      <c r="F99" s="197">
        <f t="shared" ref="F99:F101" si="226">SUM(V99:AD99)</f>
        <v>0</v>
      </c>
      <c r="H99" s="197">
        <f t="shared" ref="H99:H101" si="227">SUM(S99:AD99)</f>
        <v>0</v>
      </c>
      <c r="J99" s="195">
        <f>-COUNTIFS('Full Customer List'!$J:$J,J$1,'Full Customer List'!$E:$E,$AF95,'Full Customer List'!$H:$H,'Client Retention'!$AF99)</f>
        <v>0</v>
      </c>
      <c r="K99" s="195">
        <f>-COUNTIFS('Full Customer List'!$J:$J,K$1,'Full Customer List'!$E:$E,$AF95,'Full Customer List'!$H:$H,'Client Retention'!$AF99)</f>
        <v>0</v>
      </c>
      <c r="L99" s="195">
        <f>-COUNTIFS('Full Customer List'!$J:$J,L$1,'Full Customer List'!$E:$E,$AF95,'Full Customer List'!$H:$H,'Client Retention'!$AF99)</f>
        <v>0</v>
      </c>
      <c r="M99" s="195">
        <f>-COUNTIFS('Full Customer List'!$J:$J,M$1,'Full Customer List'!$E:$E,$AF95,'Full Customer List'!$H:$H,'Client Retention'!$AF99)</f>
        <v>0</v>
      </c>
      <c r="N99" s="195">
        <f>-COUNTIFS('Full Customer List'!$J:$J,N$1,'Full Customer List'!$E:$E,$AF95,'Full Customer List'!$H:$H,'Client Retention'!$AF99)</f>
        <v>0</v>
      </c>
      <c r="O99" s="195">
        <f>-COUNTIFS('Full Customer List'!$J:$J,O$1,'Full Customer List'!$E:$E,$AF95,'Full Customer List'!$H:$H,'Client Retention'!$AF99)</f>
        <v>0</v>
      </c>
      <c r="P99" s="195">
        <f>-COUNTIFS('Full Customer List'!$J:$J,P$1,'Full Customer List'!$E:$E,$AF95,'Full Customer List'!$H:$H,'Client Retention'!$AF99)</f>
        <v>0</v>
      </c>
      <c r="Q99" s="195">
        <f>-COUNTIFS('Full Customer List'!$J:$J,Q$1,'Full Customer List'!$E:$E,$AF95,'Full Customer List'!$H:$H,'Client Retention'!$AF99)</f>
        <v>0</v>
      </c>
      <c r="R99" s="195">
        <f>-COUNTIFS('Full Customer List'!$J:$J,R$1,'Full Customer List'!$E:$E,$AF95,'Full Customer List'!$H:$H,'Client Retention'!$AF99)</f>
        <v>0</v>
      </c>
      <c r="S99" s="195">
        <f>-COUNTIFS('Full Customer List'!$J:$J,S$1,'Full Customer List'!$E:$E,$AF95,'Full Customer List'!$H:$H,'Client Retention'!$AF99)</f>
        <v>0</v>
      </c>
      <c r="T99" s="195">
        <f>-COUNTIFS('Full Customer List'!$J:$J,T$1,'Full Customer List'!$E:$E,$AF95,'Full Customer List'!$H:$H,'Client Retention'!$AF99)</f>
        <v>0</v>
      </c>
      <c r="U99" s="195">
        <f>-COUNTIFS('Full Customer List'!$J:$J,U$1,'Full Customer List'!$E:$E,$AF95,'Full Customer List'!$H:$H,'Client Retention'!$AF99)</f>
        <v>0</v>
      </c>
      <c r="V99" s="195">
        <f>-COUNTIFS('Full Customer List'!$J:$J,V$1,'Full Customer List'!$E:$E,$AF95,'Full Customer List'!$H:$H,'Client Retention'!$AF99)</f>
        <v>0</v>
      </c>
      <c r="W99" s="195">
        <f>-COUNTIFS('Full Customer List'!$J:$J,W$1,'Full Customer List'!$E:$E,$AF95,'Full Customer List'!$H:$H,'Client Retention'!$AF99)</f>
        <v>0</v>
      </c>
      <c r="X99" s="195">
        <f>-COUNTIFS('Full Customer List'!$J:$J,X$1,'Full Customer List'!$E:$E,$AF95,'Full Customer List'!$H:$H,'Client Retention'!$AF99)</f>
        <v>0</v>
      </c>
      <c r="Y99" s="195">
        <f>-COUNTIFS('Full Customer List'!$J:$J,Y$1,'Full Customer List'!$E:$E,$AF95,'Full Customer List'!$H:$H,'Client Retention'!$AF99)</f>
        <v>0</v>
      </c>
      <c r="Z99" s="195">
        <f>-COUNTIFS('Full Customer List'!$J:$J,Z$1,'Full Customer List'!$E:$E,$AF95,'Full Customer List'!$H:$H,'Client Retention'!$AF99)</f>
        <v>0</v>
      </c>
      <c r="AA99" s="195">
        <f>-COUNTIFS('Full Customer List'!$J:$J,AA$1,'Full Customer List'!$E:$E,$AF95,'Full Customer List'!$H:$H,'Client Retention'!$AF99)</f>
        <v>0</v>
      </c>
      <c r="AB99" s="195">
        <f>-COUNTIFS('Full Customer List'!$J:$J,AB$1,'Full Customer List'!$E:$E,$AF95,'Full Customer List'!$H:$H,'Client Retention'!$AF99)</f>
        <v>0</v>
      </c>
      <c r="AC99" s="195">
        <f>-COUNTIFS('Full Customer List'!$J:$J,AC$1,'Full Customer List'!$E:$E,$AF95,'Full Customer List'!$H:$H,'Client Retention'!$AF99)</f>
        <v>0</v>
      </c>
      <c r="AD99" s="195">
        <f>-COUNTIFS('Full Customer List'!$J:$J,AD$1,'Full Customer List'!$E:$E,$AF95,'Full Customer List'!$H:$H,'Client Retention'!$AF99)</f>
        <v>0</v>
      </c>
      <c r="AF99" s="173" t="s">
        <v>506</v>
      </c>
    </row>
    <row r="100" spans="2:37">
      <c r="B100" s="265" t="s">
        <v>1536</v>
      </c>
      <c r="E100" s="197">
        <f t="shared" si="225"/>
        <v>0</v>
      </c>
      <c r="F100" s="197">
        <f t="shared" si="226"/>
        <v>0</v>
      </c>
      <c r="H100" s="197">
        <f t="shared" si="227"/>
        <v>0</v>
      </c>
      <c r="J100" s="195">
        <f>-COUNTIFS('Full Customer List'!$J:$J,J$1,'Full Customer List'!$E:$E,$AF95,'Full Customer List'!$H:$H,'Client Retention'!$AF100)</f>
        <v>0</v>
      </c>
      <c r="K100" s="195">
        <f>-COUNTIFS('Full Customer List'!$J:$J,K$1,'Full Customer List'!$E:$E,$AF95,'Full Customer List'!$H:$H,'Client Retention'!$AF100)</f>
        <v>0</v>
      </c>
      <c r="L100" s="195">
        <f>-COUNTIFS('Full Customer List'!$J:$J,L$1,'Full Customer List'!$E:$E,$AF95,'Full Customer List'!$H:$H,'Client Retention'!$AF100)</f>
        <v>0</v>
      </c>
      <c r="M100" s="195">
        <f>-COUNTIFS('Full Customer List'!$J:$J,M$1,'Full Customer List'!$E:$E,$AF95,'Full Customer List'!$H:$H,'Client Retention'!$AF100)</f>
        <v>0</v>
      </c>
      <c r="N100" s="195">
        <f>-COUNTIFS('Full Customer List'!$J:$J,N$1,'Full Customer List'!$E:$E,$AF95,'Full Customer List'!$H:$H,'Client Retention'!$AF100)</f>
        <v>0</v>
      </c>
      <c r="O100" s="195">
        <f>-COUNTIFS('Full Customer List'!$J:$J,O$1,'Full Customer List'!$E:$E,$AF95,'Full Customer List'!$H:$H,'Client Retention'!$AF100)</f>
        <v>0</v>
      </c>
      <c r="P100" s="195">
        <f>-COUNTIFS('Full Customer List'!$J:$J,P$1,'Full Customer List'!$E:$E,$AF95,'Full Customer List'!$H:$H,'Client Retention'!$AF100)</f>
        <v>0</v>
      </c>
      <c r="Q100" s="195">
        <f>-COUNTIFS('Full Customer List'!$J:$J,Q$1,'Full Customer List'!$E:$E,$AF95,'Full Customer List'!$H:$H,'Client Retention'!$AF100)</f>
        <v>0</v>
      </c>
      <c r="R100" s="195">
        <f>-COUNTIFS('Full Customer List'!$J:$J,R$1,'Full Customer List'!$E:$E,$AF95,'Full Customer List'!$H:$H,'Client Retention'!$AF100)</f>
        <v>0</v>
      </c>
      <c r="S100" s="195">
        <f>-COUNTIFS('Full Customer List'!$J:$J,S$1,'Full Customer List'!$E:$E,$AF95,'Full Customer List'!$H:$H,'Client Retention'!$AF100)</f>
        <v>0</v>
      </c>
      <c r="T100" s="195">
        <f>-COUNTIFS('Full Customer List'!$J:$J,T$1,'Full Customer List'!$E:$E,$AF95,'Full Customer List'!$H:$H,'Client Retention'!$AF100)</f>
        <v>0</v>
      </c>
      <c r="U100" s="195">
        <f>-COUNTIFS('Full Customer List'!$J:$J,U$1,'Full Customer List'!$E:$E,$AF95,'Full Customer List'!$H:$H,'Client Retention'!$AF100)</f>
        <v>0</v>
      </c>
      <c r="V100" s="195">
        <f>-COUNTIFS('Full Customer List'!$J:$J,V$1,'Full Customer List'!$E:$E,$AF95,'Full Customer List'!$H:$H,'Client Retention'!$AF100)</f>
        <v>0</v>
      </c>
      <c r="W100" s="195">
        <f>-COUNTIFS('Full Customer List'!$J:$J,W$1,'Full Customer List'!$E:$E,$AF95,'Full Customer List'!$H:$H,'Client Retention'!$AF100)</f>
        <v>0</v>
      </c>
      <c r="X100" s="195">
        <f>-COUNTIFS('Full Customer List'!$J:$J,X$1,'Full Customer List'!$E:$E,$AF95,'Full Customer List'!$H:$H,'Client Retention'!$AF100)</f>
        <v>0</v>
      </c>
      <c r="Y100" s="195">
        <f>-COUNTIFS('Full Customer List'!$J:$J,Y$1,'Full Customer List'!$E:$E,$AF95,'Full Customer List'!$H:$H,'Client Retention'!$AF100)</f>
        <v>0</v>
      </c>
      <c r="Z100" s="195">
        <f>-COUNTIFS('Full Customer List'!$J:$J,Z$1,'Full Customer List'!$E:$E,$AF95,'Full Customer List'!$H:$H,'Client Retention'!$AF100)</f>
        <v>0</v>
      </c>
      <c r="AA100" s="195">
        <f>-COUNTIFS('Full Customer List'!$J:$J,AA$1,'Full Customer List'!$E:$E,$AF95,'Full Customer List'!$H:$H,'Client Retention'!$AF100)</f>
        <v>0</v>
      </c>
      <c r="AB100" s="195">
        <f>-COUNTIFS('Full Customer List'!$J:$J,AB$1,'Full Customer List'!$E:$E,$AF95,'Full Customer List'!$H:$H,'Client Retention'!$AF100)</f>
        <v>0</v>
      </c>
      <c r="AC100" s="195">
        <f>-COUNTIFS('Full Customer List'!$J:$J,AC$1,'Full Customer List'!$E:$E,$AF95,'Full Customer List'!$H:$H,'Client Retention'!$AF100)</f>
        <v>0</v>
      </c>
      <c r="AD100" s="195">
        <f>-COUNTIFS('Full Customer List'!$J:$J,AD$1,'Full Customer List'!$E:$E,$AF95,'Full Customer List'!$H:$H,'Client Retention'!$AF100)</f>
        <v>0</v>
      </c>
      <c r="AF100" s="173" t="s">
        <v>507</v>
      </c>
    </row>
    <row r="101" spans="2:37">
      <c r="B101" s="265" t="s">
        <v>1537</v>
      </c>
      <c r="E101" s="197">
        <f t="shared" si="225"/>
        <v>-2</v>
      </c>
      <c r="F101" s="197">
        <f t="shared" si="226"/>
        <v>0</v>
      </c>
      <c r="H101" s="197">
        <f t="shared" si="227"/>
        <v>-1</v>
      </c>
      <c r="J101" s="195">
        <f>-COUNTIFS('Full Customer List'!$J:$J,J$1,'Full Customer List'!$E:$E,$AF95,'Full Customer List'!$H:$H,'Client Retention'!$AF101)</f>
        <v>0</v>
      </c>
      <c r="K101" s="195">
        <f>-COUNTIFS('Full Customer List'!$J:$J,K$1,'Full Customer List'!$E:$E,$AF95,'Full Customer List'!$H:$H,'Client Retention'!$AF101)</f>
        <v>0</v>
      </c>
      <c r="L101" s="195">
        <f>-COUNTIFS('Full Customer List'!$J:$J,L$1,'Full Customer List'!$E:$E,$AF95,'Full Customer List'!$H:$H,'Client Retention'!$AF101)</f>
        <v>0</v>
      </c>
      <c r="M101" s="195">
        <f>-COUNTIFS('Full Customer List'!$J:$J,M$1,'Full Customer List'!$E:$E,$AF95,'Full Customer List'!$H:$H,'Client Retention'!$AF101)</f>
        <v>0</v>
      </c>
      <c r="N101" s="195">
        <f>-COUNTIFS('Full Customer List'!$J:$J,N$1,'Full Customer List'!$E:$E,$AF95,'Full Customer List'!$H:$H,'Client Retention'!$AF101)</f>
        <v>0</v>
      </c>
      <c r="O101" s="195">
        <f>-COUNTIFS('Full Customer List'!$J:$J,O$1,'Full Customer List'!$E:$E,$AF95,'Full Customer List'!$H:$H,'Client Retention'!$AF101)</f>
        <v>0</v>
      </c>
      <c r="P101" s="195">
        <f>-COUNTIFS('Full Customer List'!$J:$J,P$1,'Full Customer List'!$E:$E,$AF95,'Full Customer List'!$H:$H,'Client Retention'!$AF101)</f>
        <v>0</v>
      </c>
      <c r="Q101" s="195">
        <f>-COUNTIFS('Full Customer List'!$J:$J,Q$1,'Full Customer List'!$E:$E,$AF95,'Full Customer List'!$H:$H,'Client Retention'!$AF101)</f>
        <v>0</v>
      </c>
      <c r="R101" s="195">
        <f>-COUNTIFS('Full Customer List'!$J:$J,R$1,'Full Customer List'!$E:$E,$AF95,'Full Customer List'!$H:$H,'Client Retention'!$AF101)</f>
        <v>-1</v>
      </c>
      <c r="S101" s="195">
        <f>-COUNTIFS('Full Customer List'!$J:$J,S$1,'Full Customer List'!$E:$E,$AF95,'Full Customer List'!$H:$H,'Client Retention'!$AF101)</f>
        <v>0</v>
      </c>
      <c r="T101" s="195">
        <f>-COUNTIFS('Full Customer List'!$J:$J,T$1,'Full Customer List'!$E:$E,$AF95,'Full Customer List'!$H:$H,'Client Retention'!$AF101)</f>
        <v>-1</v>
      </c>
      <c r="U101" s="195">
        <f>-COUNTIFS('Full Customer List'!$J:$J,U$1,'Full Customer List'!$E:$E,$AF95,'Full Customer List'!$H:$H,'Client Retention'!$AF101)</f>
        <v>0</v>
      </c>
      <c r="V101" s="195">
        <f>-COUNTIFS('Full Customer List'!$J:$J,V$1,'Full Customer List'!$E:$E,$AF95,'Full Customer List'!$H:$H,'Client Retention'!$AF101)</f>
        <v>0</v>
      </c>
      <c r="W101" s="195">
        <f>-COUNTIFS('Full Customer List'!$J:$J,W$1,'Full Customer List'!$E:$E,$AF95,'Full Customer List'!$H:$H,'Client Retention'!$AF101)</f>
        <v>0</v>
      </c>
      <c r="X101" s="195">
        <f>-COUNTIFS('Full Customer List'!$J:$J,X$1,'Full Customer List'!$E:$E,$AF95,'Full Customer List'!$H:$H,'Client Retention'!$AF101)</f>
        <v>0</v>
      </c>
      <c r="Y101" s="195">
        <f>-COUNTIFS('Full Customer List'!$J:$J,Y$1,'Full Customer List'!$E:$E,$AF95,'Full Customer List'!$H:$H,'Client Retention'!$AF101)</f>
        <v>0</v>
      </c>
      <c r="Z101" s="195">
        <f>-COUNTIFS('Full Customer List'!$J:$J,Z$1,'Full Customer List'!$E:$E,$AF95,'Full Customer List'!$H:$H,'Client Retention'!$AF101)</f>
        <v>0</v>
      </c>
      <c r="AA101" s="195">
        <f>-COUNTIFS('Full Customer List'!$J:$J,AA$1,'Full Customer List'!$E:$E,$AF95,'Full Customer List'!$H:$H,'Client Retention'!$AF101)</f>
        <v>0</v>
      </c>
      <c r="AB101" s="195">
        <f>-COUNTIFS('Full Customer List'!$J:$J,AB$1,'Full Customer List'!$E:$E,$AF95,'Full Customer List'!$H:$H,'Client Retention'!$AF101)</f>
        <v>0</v>
      </c>
      <c r="AC101" s="195">
        <f>-COUNTIFS('Full Customer List'!$J:$J,AC$1,'Full Customer List'!$E:$E,$AF95,'Full Customer List'!$H:$H,'Client Retention'!$AF101)</f>
        <v>0</v>
      </c>
      <c r="AD101" s="195">
        <f>-COUNTIFS('Full Customer List'!$J:$J,AD$1,'Full Customer List'!$E:$E,$AF95,'Full Customer List'!$H:$H,'Client Retention'!$AF101)</f>
        <v>0</v>
      </c>
      <c r="AF101" s="173" t="s">
        <v>1538</v>
      </c>
    </row>
    <row r="102" spans="2:37" ht="12" customHeight="1">
      <c r="B102" s="255" t="s">
        <v>1539</v>
      </c>
      <c r="C102" s="258"/>
      <c r="D102" s="258"/>
      <c r="E102" s="256">
        <f>SUM(J102:U102)</f>
        <v>-2</v>
      </c>
      <c r="F102" s="256">
        <f>SUM(V102:AD102)</f>
        <v>0</v>
      </c>
      <c r="G102" s="257"/>
      <c r="H102" s="256">
        <f>SUM(S102:AD102)</f>
        <v>-1</v>
      </c>
      <c r="I102" s="257"/>
      <c r="J102" s="258">
        <f>-COUNTIFS('Full Customer List'!$J:$J,J$1,'Full Customer List'!$E:$E,$AF95)</f>
        <v>0</v>
      </c>
      <c r="K102" s="258">
        <f>-COUNTIFS('Full Customer List'!$J:$J,K$1,'Full Customer List'!$E:$E,$AF95)</f>
        <v>0</v>
      </c>
      <c r="L102" s="258">
        <f>-COUNTIFS('Full Customer List'!$J:$J,L$1,'Full Customer List'!$E:$E,$AF95)</f>
        <v>0</v>
      </c>
      <c r="M102" s="258">
        <f>-COUNTIFS('Full Customer List'!$J:$J,M$1,'Full Customer List'!$E:$E,$AF95)</f>
        <v>0</v>
      </c>
      <c r="N102" s="258">
        <f>-COUNTIFS('Full Customer List'!$J:$J,N$1,'Full Customer List'!$E:$E,$AF95)</f>
        <v>0</v>
      </c>
      <c r="O102" s="258">
        <f>-COUNTIFS('Full Customer List'!$J:$J,O$1,'Full Customer List'!$E:$E,$AF95)</f>
        <v>0</v>
      </c>
      <c r="P102" s="258">
        <f>-COUNTIFS('Full Customer List'!$J:$J,P$1,'Full Customer List'!$E:$E,$AF95)</f>
        <v>0</v>
      </c>
      <c r="Q102" s="258">
        <f>-COUNTIFS('Full Customer List'!$J:$J,Q$1,'Full Customer List'!$E:$E,$AF95)</f>
        <v>0</v>
      </c>
      <c r="R102" s="258">
        <f>-COUNTIFS('Full Customer List'!$J:$J,R$1,'Full Customer List'!$E:$E,$AF95)</f>
        <v>-1</v>
      </c>
      <c r="S102" s="258">
        <f>-COUNTIFS('Full Customer List'!$J:$J,S$1,'Full Customer List'!$E:$E,$AF95)</f>
        <v>0</v>
      </c>
      <c r="T102" s="258">
        <f>-COUNTIFS('Full Customer List'!$J:$J,T$1,'Full Customer List'!$E:$E,$AF95)</f>
        <v>-1</v>
      </c>
      <c r="U102" s="258">
        <f>-COUNTIFS('Full Customer List'!$J:$J,U$1,'Full Customer List'!$E:$E,$AF95)</f>
        <v>0</v>
      </c>
      <c r="V102" s="258">
        <f>-COUNTIFS('Full Customer List'!$J:$J,V$1,'Full Customer List'!$E:$E,$AF95)</f>
        <v>0</v>
      </c>
      <c r="W102" s="258">
        <f>-COUNTIFS('Full Customer List'!$J:$J,W$1,'Full Customer List'!$E:$E,$AF95)</f>
        <v>0</v>
      </c>
      <c r="X102" s="258">
        <f>-COUNTIFS('Full Customer List'!$J:$J,X$1,'Full Customer List'!$E:$E,$AF95)</f>
        <v>0</v>
      </c>
      <c r="Y102" s="258">
        <f>-COUNTIFS('Full Customer List'!$J:$J,Y$1,'Full Customer List'!$E:$E,$AF95)</f>
        <v>0</v>
      </c>
      <c r="Z102" s="258">
        <f>-COUNTIFS('Full Customer List'!$J:$J,Z$1,'Full Customer List'!$E:$E,$AF95)</f>
        <v>0</v>
      </c>
      <c r="AA102" s="258">
        <f>-COUNTIFS('Full Customer List'!$J:$J,AA$1,'Full Customer List'!$E:$E,$AF95)</f>
        <v>0</v>
      </c>
      <c r="AB102" s="258">
        <f>-COUNTIFS('Full Customer List'!$J:$J,AB$1,'Full Customer List'!$E:$E,$AF95)</f>
        <v>0</v>
      </c>
      <c r="AC102" s="258">
        <f>-COUNTIFS('Full Customer List'!$J:$J,AC$1,'Full Customer List'!$E:$E,$AF95)</f>
        <v>0</v>
      </c>
      <c r="AD102" s="258">
        <f>-COUNTIFS('Full Customer List'!$J:$J,AD$1,'Full Customer List'!$E:$E,$AF95)</f>
        <v>0</v>
      </c>
    </row>
    <row r="103" spans="2:37">
      <c r="B103" s="259" t="s">
        <v>1320</v>
      </c>
      <c r="C103" s="260"/>
      <c r="D103" s="260"/>
      <c r="E103" s="260">
        <f>+F97</f>
        <v>8</v>
      </c>
      <c r="F103" s="261">
        <f>+$AD103</f>
        <v>11</v>
      </c>
      <c r="H103" s="264">
        <f>+$AD103</f>
        <v>11</v>
      </c>
      <c r="J103" s="262">
        <f t="shared" ref="J103:AC103" si="228">+K97</f>
        <v>0</v>
      </c>
      <c r="K103" s="260">
        <f t="shared" si="228"/>
        <v>0</v>
      </c>
      <c r="L103" s="260">
        <f t="shared" si="228"/>
        <v>0</v>
      </c>
      <c r="M103" s="260">
        <f t="shared" si="228"/>
        <v>0</v>
      </c>
      <c r="N103" s="260">
        <f t="shared" si="228"/>
        <v>0</v>
      </c>
      <c r="O103" s="260">
        <f t="shared" si="228"/>
        <v>0</v>
      </c>
      <c r="P103" s="260">
        <f t="shared" si="228"/>
        <v>0</v>
      </c>
      <c r="Q103" s="260">
        <f t="shared" si="228"/>
        <v>0</v>
      </c>
      <c r="R103" s="260">
        <f t="shared" si="228"/>
        <v>1</v>
      </c>
      <c r="S103" s="260">
        <f t="shared" si="228"/>
        <v>9</v>
      </c>
      <c r="T103" s="260">
        <f t="shared" si="228"/>
        <v>8</v>
      </c>
      <c r="U103" s="260">
        <f t="shared" si="228"/>
        <v>8</v>
      </c>
      <c r="V103" s="260">
        <f t="shared" si="228"/>
        <v>9</v>
      </c>
      <c r="W103" s="260">
        <f t="shared" si="228"/>
        <v>11</v>
      </c>
      <c r="X103" s="260">
        <f t="shared" si="228"/>
        <v>11</v>
      </c>
      <c r="Y103" s="260">
        <f t="shared" si="228"/>
        <v>11</v>
      </c>
      <c r="Z103" s="260">
        <f t="shared" si="228"/>
        <v>11</v>
      </c>
      <c r="AA103" s="260">
        <f t="shared" si="228"/>
        <v>11</v>
      </c>
      <c r="AB103" s="260">
        <f t="shared" si="228"/>
        <v>11</v>
      </c>
      <c r="AC103" s="260">
        <f t="shared" si="228"/>
        <v>11</v>
      </c>
      <c r="AD103" s="261">
        <f>COUNTIFS('Full Customer List'!$C:$C,"Active",'Full Customer List'!$E:$E,'Client Retention'!$AF95)</f>
        <v>11</v>
      </c>
    </row>
    <row r="104" spans="2:37" ht="3.95" customHeight="1">
      <c r="B104" s="180"/>
      <c r="C104" s="232"/>
      <c r="D104" s="232"/>
      <c r="E104" s="232"/>
      <c r="F104" s="232"/>
      <c r="H104" s="232"/>
      <c r="J104" s="232"/>
      <c r="K104" s="232"/>
      <c r="L104" s="232"/>
      <c r="M104" s="232"/>
      <c r="N104" s="232"/>
      <c r="O104" s="232"/>
      <c r="P104" s="232"/>
      <c r="Q104" s="232"/>
      <c r="R104" s="232"/>
      <c r="S104" s="232"/>
      <c r="T104" s="232"/>
      <c r="U104" s="232"/>
      <c r="V104" s="232"/>
      <c r="W104" s="232"/>
      <c r="X104" s="232"/>
      <c r="Y104" s="232"/>
      <c r="Z104" s="232"/>
      <c r="AA104" s="232"/>
      <c r="AB104" s="233"/>
      <c r="AC104" s="233"/>
      <c r="AD104" s="233"/>
    </row>
    <row r="105" spans="2:37">
      <c r="B105" s="259" t="s">
        <v>1861</v>
      </c>
      <c r="C105" s="260"/>
      <c r="D105" s="260"/>
      <c r="E105" s="260">
        <f>AVERAGE(E97,E103)</f>
        <v>4</v>
      </c>
      <c r="F105" s="261">
        <f>AVERAGE(F97,F103)</f>
        <v>9.5</v>
      </c>
      <c r="H105" s="264">
        <f>AVERAGE(H97,H103)</f>
        <v>6</v>
      </c>
      <c r="J105" s="262">
        <f>AVERAGE(J97,J103)</f>
        <v>0</v>
      </c>
      <c r="K105" s="260">
        <f t="shared" ref="K105:AD105" si="229">AVERAGE(K97,K103)</f>
        <v>0</v>
      </c>
      <c r="L105" s="260">
        <f t="shared" si="229"/>
        <v>0</v>
      </c>
      <c r="M105" s="260">
        <f t="shared" si="229"/>
        <v>0</v>
      </c>
      <c r="N105" s="260">
        <f t="shared" si="229"/>
        <v>0</v>
      </c>
      <c r="O105" s="260">
        <f t="shared" si="229"/>
        <v>0</v>
      </c>
      <c r="P105" s="260">
        <f t="shared" si="229"/>
        <v>0</v>
      </c>
      <c r="Q105" s="260">
        <f t="shared" si="229"/>
        <v>0</v>
      </c>
      <c r="R105" s="260">
        <f t="shared" si="229"/>
        <v>0.5</v>
      </c>
      <c r="S105" s="262">
        <f t="shared" si="229"/>
        <v>5</v>
      </c>
      <c r="T105" s="260">
        <f t="shared" si="229"/>
        <v>8.5</v>
      </c>
      <c r="U105" s="260">
        <f t="shared" si="229"/>
        <v>8</v>
      </c>
      <c r="V105" s="260">
        <f t="shared" si="229"/>
        <v>8.5</v>
      </c>
      <c r="W105" s="260">
        <f t="shared" si="229"/>
        <v>10</v>
      </c>
      <c r="X105" s="260">
        <f t="shared" si="229"/>
        <v>11</v>
      </c>
      <c r="Y105" s="260">
        <f t="shared" si="229"/>
        <v>11</v>
      </c>
      <c r="Z105" s="260">
        <f t="shared" si="229"/>
        <v>11</v>
      </c>
      <c r="AA105" s="260">
        <f t="shared" si="229"/>
        <v>11</v>
      </c>
      <c r="AB105" s="260">
        <f t="shared" si="229"/>
        <v>11</v>
      </c>
      <c r="AC105" s="260">
        <f t="shared" si="229"/>
        <v>11</v>
      </c>
      <c r="AD105" s="263">
        <f t="shared" si="229"/>
        <v>11</v>
      </c>
    </row>
    <row r="106" spans="2:37" ht="3.95" customHeight="1">
      <c r="B106" s="180"/>
      <c r="C106" s="232"/>
      <c r="D106" s="232"/>
      <c r="E106" s="232"/>
      <c r="F106" s="232"/>
      <c r="H106" s="232"/>
      <c r="J106" s="232"/>
      <c r="K106" s="232"/>
      <c r="L106" s="232"/>
      <c r="M106" s="232"/>
      <c r="N106" s="232"/>
      <c r="O106" s="232"/>
      <c r="P106" s="232"/>
      <c r="Q106" s="232"/>
      <c r="R106" s="232"/>
      <c r="S106" s="232"/>
      <c r="T106" s="232"/>
      <c r="U106" s="232"/>
      <c r="V106" s="232"/>
      <c r="W106" s="232"/>
      <c r="X106" s="232"/>
      <c r="Y106" s="232"/>
      <c r="Z106" s="232"/>
      <c r="AA106" s="232"/>
      <c r="AB106" s="233"/>
      <c r="AC106" s="233"/>
      <c r="AD106" s="233"/>
    </row>
    <row r="107" spans="2:37">
      <c r="B107" s="234" t="s">
        <v>1525</v>
      </c>
      <c r="C107" s="235"/>
      <c r="D107" s="235"/>
      <c r="E107" s="236" t="e">
        <f>(E98+E97)/E97-1</f>
        <v>#DIV/0!</v>
      </c>
      <c r="F107" s="247">
        <f>(F98+F97)/F97-1</f>
        <v>0.375</v>
      </c>
      <c r="G107" s="248"/>
      <c r="H107" s="249">
        <f>(H98+H97)/H97-1</f>
        <v>11</v>
      </c>
      <c r="J107" s="246" t="e">
        <f t="shared" ref="J107:T107" si="230">(J98+J97)/J97-1</f>
        <v>#DIV/0!</v>
      </c>
      <c r="K107" s="236" t="e">
        <f t="shared" si="230"/>
        <v>#DIV/0!</v>
      </c>
      <c r="L107" s="236" t="e">
        <f t="shared" si="230"/>
        <v>#DIV/0!</v>
      </c>
      <c r="M107" s="236" t="e">
        <f t="shared" si="230"/>
        <v>#DIV/0!</v>
      </c>
      <c r="N107" s="236" t="e">
        <f t="shared" si="230"/>
        <v>#DIV/0!</v>
      </c>
      <c r="O107" s="236" t="e">
        <f t="shared" si="230"/>
        <v>#DIV/0!</v>
      </c>
      <c r="P107" s="236" t="e">
        <f t="shared" si="230"/>
        <v>#DIV/0!</v>
      </c>
      <c r="Q107" s="236" t="e">
        <f t="shared" si="230"/>
        <v>#DIV/0!</v>
      </c>
      <c r="R107" s="236" t="e">
        <f t="shared" si="230"/>
        <v>#DIV/0!</v>
      </c>
      <c r="S107" s="236">
        <f t="shared" si="230"/>
        <v>8</v>
      </c>
      <c r="T107" s="236">
        <f t="shared" si="230"/>
        <v>0</v>
      </c>
      <c r="U107" s="236">
        <f t="shared" ref="U107:AD107" si="231">IFERROR((U98+U97)/U97-1,0)</f>
        <v>0</v>
      </c>
      <c r="V107" s="236">
        <f t="shared" si="231"/>
        <v>0.125</v>
      </c>
      <c r="W107" s="236">
        <f t="shared" si="231"/>
        <v>0.22222222222222232</v>
      </c>
      <c r="X107" s="236">
        <f t="shared" si="231"/>
        <v>0</v>
      </c>
      <c r="Y107" s="236">
        <f t="shared" si="231"/>
        <v>0</v>
      </c>
      <c r="Z107" s="236">
        <f t="shared" si="231"/>
        <v>0</v>
      </c>
      <c r="AA107" s="236">
        <f t="shared" si="231"/>
        <v>0</v>
      </c>
      <c r="AB107" s="236">
        <f t="shared" si="231"/>
        <v>0</v>
      </c>
      <c r="AC107" s="236">
        <f t="shared" si="231"/>
        <v>0</v>
      </c>
      <c r="AD107" s="247">
        <f t="shared" si="231"/>
        <v>0</v>
      </c>
    </row>
    <row r="108" spans="2:37" ht="12" customHeight="1">
      <c r="B108" s="237" t="s">
        <v>1526</v>
      </c>
      <c r="C108" s="238"/>
      <c r="D108" s="238"/>
      <c r="E108" s="239" t="e">
        <f>(E102+E97)/E97-1</f>
        <v>#DIV/0!</v>
      </c>
      <c r="F108" s="240">
        <f>(F102+F97)/F97-1</f>
        <v>0</v>
      </c>
      <c r="G108" s="248"/>
      <c r="H108" s="242">
        <f>(H102+H97)/H97-1</f>
        <v>-1</v>
      </c>
      <c r="J108" s="241" t="e">
        <f t="shared" ref="J108:W108" si="232">(J102+J97)/J97-1</f>
        <v>#DIV/0!</v>
      </c>
      <c r="K108" s="239" t="e">
        <f t="shared" si="232"/>
        <v>#DIV/0!</v>
      </c>
      <c r="L108" s="239" t="e">
        <f t="shared" si="232"/>
        <v>#DIV/0!</v>
      </c>
      <c r="M108" s="239" t="e">
        <f t="shared" si="232"/>
        <v>#DIV/0!</v>
      </c>
      <c r="N108" s="239" t="e">
        <f t="shared" si="232"/>
        <v>#DIV/0!</v>
      </c>
      <c r="O108" s="239" t="e">
        <f t="shared" si="232"/>
        <v>#DIV/0!</v>
      </c>
      <c r="P108" s="239" t="e">
        <f t="shared" si="232"/>
        <v>#DIV/0!</v>
      </c>
      <c r="Q108" s="239" t="e">
        <f t="shared" si="232"/>
        <v>#DIV/0!</v>
      </c>
      <c r="R108" s="239" t="e">
        <f t="shared" si="232"/>
        <v>#DIV/0!</v>
      </c>
      <c r="S108" s="239">
        <f t="shared" si="232"/>
        <v>0</v>
      </c>
      <c r="T108" s="239">
        <f t="shared" si="232"/>
        <v>-0.11111111111111116</v>
      </c>
      <c r="U108" s="239">
        <f t="shared" si="232"/>
        <v>0</v>
      </c>
      <c r="V108" s="239">
        <f t="shared" si="232"/>
        <v>0</v>
      </c>
      <c r="W108" s="239">
        <f t="shared" si="232"/>
        <v>0</v>
      </c>
      <c r="X108" s="239">
        <f>IFERROR((X102+X97)/X97-1,0)</f>
        <v>0</v>
      </c>
      <c r="Y108" s="239">
        <f t="shared" ref="Y108:AD108" si="233">IFERROR((Y102+Y97)/Y97-1,0)</f>
        <v>0</v>
      </c>
      <c r="Z108" s="239">
        <f t="shared" si="233"/>
        <v>0</v>
      </c>
      <c r="AA108" s="239">
        <f t="shared" si="233"/>
        <v>0</v>
      </c>
      <c r="AB108" s="239">
        <f t="shared" si="233"/>
        <v>0</v>
      </c>
      <c r="AC108" s="239">
        <f t="shared" si="233"/>
        <v>0</v>
      </c>
      <c r="AD108" s="240">
        <f t="shared" si="233"/>
        <v>0</v>
      </c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7:37" ht="15">
      <c r="AK129"/>
    </row>
    <row r="130" spans="37:37" ht="15">
      <c r="AK130"/>
    </row>
    <row r="131" spans="37:37" ht="15">
      <c r="AK131"/>
    </row>
    <row r="132" spans="37:37" ht="15">
      <c r="AK132"/>
    </row>
    <row r="133" spans="37:37" ht="15">
      <c r="AK133"/>
    </row>
    <row r="134" spans="37:37" ht="15">
      <c r="AK134"/>
    </row>
    <row r="135" spans="37:37" ht="15">
      <c r="AK135"/>
    </row>
    <row r="136" spans="37:37" ht="15">
      <c r="AK136"/>
    </row>
    <row r="137" spans="37:37" ht="15">
      <c r="AK137"/>
    </row>
    <row r="138" spans="37:37" ht="15">
      <c r="AK138"/>
    </row>
    <row r="139" spans="37:37" ht="15">
      <c r="AK139"/>
    </row>
    <row r="140" spans="37:37" ht="15">
      <c r="AK140"/>
    </row>
    <row r="141" spans="37:37" ht="15">
      <c r="AK141"/>
    </row>
    <row r="142" spans="37:37" ht="15">
      <c r="AK142"/>
    </row>
    <row r="143" spans="37:37" ht="15">
      <c r="AK143"/>
    </row>
    <row r="144" spans="37:37" ht="15">
      <c r="AK144"/>
    </row>
    <row r="145" spans="3:37" ht="15">
      <c r="AK145"/>
    </row>
    <row r="146" spans="3:37" ht="15">
      <c r="AK146"/>
    </row>
    <row r="147" spans="3:37" ht="15">
      <c r="AK147"/>
    </row>
    <row r="148" spans="3:37" ht="15">
      <c r="C148" s="198">
        <v>44926</v>
      </c>
      <c r="D148" s="200">
        <f>C149</f>
        <v>45291</v>
      </c>
      <c r="E148" s="200">
        <f>D149</f>
        <v>45657</v>
      </c>
      <c r="AK148"/>
    </row>
    <row r="149" spans="3:37" ht="15">
      <c r="C149" s="199">
        <f>EOMONTH(C148,12)</f>
        <v>45291</v>
      </c>
      <c r="D149" s="199">
        <f>EOMONTH(D148,12)</f>
        <v>45657</v>
      </c>
      <c r="E149" s="199">
        <f>EOMONTH(E148,12)</f>
        <v>46022</v>
      </c>
      <c r="AK149"/>
    </row>
    <row r="150" spans="3:37" ht="15">
      <c r="AK150"/>
    </row>
    <row r="151" spans="3:37" ht="15">
      <c r="AK151"/>
    </row>
    <row r="152" spans="3:37" ht="15">
      <c r="AK152"/>
    </row>
    <row r="153" spans="3:37" ht="15">
      <c r="AK153"/>
    </row>
    <row r="154" spans="3:37" ht="15">
      <c r="AK154"/>
    </row>
    <row r="155" spans="3:37" ht="15">
      <c r="AK155"/>
    </row>
    <row r="156" spans="3:37" ht="15">
      <c r="AK156"/>
    </row>
    <row r="157" spans="3:37" ht="15">
      <c r="AK157"/>
    </row>
    <row r="158" spans="3:37" ht="15">
      <c r="AK158"/>
    </row>
    <row r="159" spans="3:37" ht="15">
      <c r="AK159"/>
    </row>
    <row r="160" spans="3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  <row r="386" spans="37:37" ht="15">
      <c r="AK386"/>
    </row>
    <row r="387" spans="37:37" ht="15">
      <c r="AK387"/>
    </row>
    <row r="388" spans="37:37" ht="15">
      <c r="AK388"/>
    </row>
    <row r="389" spans="37:37" ht="15">
      <c r="AK389"/>
    </row>
    <row r="390" spans="37:37" ht="15">
      <c r="AK390"/>
    </row>
    <row r="391" spans="37:37" ht="15">
      <c r="AK391"/>
    </row>
    <row r="392" spans="37:37" ht="15">
      <c r="AK392"/>
    </row>
    <row r="393" spans="37:37" ht="15">
      <c r="AK393"/>
    </row>
    <row r="394" spans="37:37" ht="15">
      <c r="AK394"/>
    </row>
    <row r="395" spans="37:37" ht="15">
      <c r="AK395"/>
    </row>
    <row r="396" spans="37:37" ht="15">
      <c r="AK396"/>
    </row>
  </sheetData>
  <conditionalFormatting sqref="A6:XFD18 A21:XFD33 A36:XFD48 A51:XFD63 A66:XFD78 A81:XFD93 A96:XFD108">
    <cfRule type="expression" dxfId="57" priority="1">
      <formula>$AG$3=1</formula>
    </cfRule>
  </conditionalFormatting>
  <conditionalFormatting sqref="B6:H6 J6:AH6">
    <cfRule type="expression" dxfId="56" priority="19">
      <formula>$Y$3=1</formula>
    </cfRule>
  </conditionalFormatting>
  <conditionalFormatting sqref="B21:H21 J21:AH21">
    <cfRule type="expression" dxfId="55" priority="7">
      <formula>$Y$3=1</formula>
    </cfRule>
  </conditionalFormatting>
  <conditionalFormatting sqref="B36:H36">
    <cfRule type="expression" dxfId="54" priority="6">
      <formula>$Y$3=1</formula>
    </cfRule>
  </conditionalFormatting>
  <conditionalFormatting sqref="B51:H51">
    <cfRule type="expression" dxfId="53" priority="5">
      <formula>$Y$3=1</formula>
    </cfRule>
  </conditionalFormatting>
  <conditionalFormatting sqref="B66:H66">
    <cfRule type="expression" dxfId="52" priority="4">
      <formula>$Y$3=1</formula>
    </cfRule>
  </conditionalFormatting>
  <conditionalFormatting sqref="B81:H81">
    <cfRule type="expression" dxfId="51" priority="3">
      <formula>$Y$3=1</formula>
    </cfRule>
  </conditionalFormatting>
  <conditionalFormatting sqref="B96:H96">
    <cfRule type="expression" dxfId="50" priority="2">
      <formula>$Y$3=1</formula>
    </cfRule>
  </conditionalFormatting>
  <conditionalFormatting sqref="J36:AH36">
    <cfRule type="expression" dxfId="49" priority="17">
      <formula>$Y$3=1</formula>
    </cfRule>
  </conditionalFormatting>
  <conditionalFormatting sqref="J51:AH51">
    <cfRule type="expression" dxfId="48" priority="13">
      <formula>$Y$3=1</formula>
    </cfRule>
  </conditionalFormatting>
  <conditionalFormatting sqref="J66:AH66">
    <cfRule type="expression" dxfId="47" priority="16">
      <formula>$Y$3=1</formula>
    </cfRule>
  </conditionalFormatting>
  <conditionalFormatting sqref="J81:AH81">
    <cfRule type="expression" dxfId="46" priority="15">
      <formula>$Y$3=1</formula>
    </cfRule>
  </conditionalFormatting>
  <conditionalFormatting sqref="J96:AH96">
    <cfRule type="expression" dxfId="45" priority="10">
      <formula>$Y$3=1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">
      <c r="B85" s="217" t="s">
        <v>1547</v>
      </c>
    </row>
    <row r="111" spans="2:23">
      <c r="B111" s="267" t="str">
        <f>+'Client Retention'!B21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1541</v>
      </c>
      <c r="C112" s="53">
        <f>+'Client Retention'!J23</f>
        <v>9</v>
      </c>
      <c r="D112" s="53">
        <f>+'Client Retention'!K23</f>
        <v>5</v>
      </c>
      <c r="E112" s="53">
        <f>+'Client Retention'!L23</f>
        <v>8</v>
      </c>
      <c r="F112" s="53">
        <f>+'Client Retention'!M23</f>
        <v>9</v>
      </c>
      <c r="G112" s="53">
        <f>+'Client Retention'!N23</f>
        <v>9</v>
      </c>
      <c r="H112" s="53">
        <f>+'Client Retention'!O23</f>
        <v>6</v>
      </c>
      <c r="I112" s="53">
        <f>+'Client Retention'!P23</f>
        <v>7</v>
      </c>
      <c r="J112" s="53">
        <f>+'Client Retention'!Q23</f>
        <v>7</v>
      </c>
      <c r="K112" s="53">
        <f>+'Client Retention'!R23</f>
        <v>6</v>
      </c>
      <c r="L112" s="53">
        <f>+'Client Retention'!S23</f>
        <v>6</v>
      </c>
      <c r="M112" s="53">
        <f>+'Client Retention'!T23</f>
        <v>7</v>
      </c>
      <c r="N112" s="53">
        <f>+'Client Retention'!U23</f>
        <v>11</v>
      </c>
      <c r="O112" s="53">
        <f>+'Client Retention'!V23</f>
        <v>10</v>
      </c>
      <c r="P112" s="53">
        <f>+'Client Retention'!W23</f>
        <v>9</v>
      </c>
      <c r="Q112" s="53">
        <f>+'Client Retention'!X23</f>
        <v>6</v>
      </c>
      <c r="R112" s="53">
        <f>+'Client Retention'!Y23</f>
        <v>11</v>
      </c>
      <c r="S112" s="53">
        <f>+'Client Retention'!Z23</f>
        <v>7</v>
      </c>
      <c r="T112" s="53">
        <f>+'Client Retention'!AA23</f>
        <v>4</v>
      </c>
      <c r="U112" s="53">
        <f>+'Client Retention'!AB23</f>
        <v>5</v>
      </c>
      <c r="V112" s="53">
        <f>+'Client Retention'!AC23</f>
        <v>3</v>
      </c>
      <c r="W112" s="53">
        <f>+'Client Retention'!AD23</f>
        <v>4</v>
      </c>
    </row>
    <row r="113" spans="2:23">
      <c r="B113" s="266" t="s">
        <v>1542</v>
      </c>
      <c r="C113" s="53">
        <f>-'Client Retention'!J24</f>
        <v>0</v>
      </c>
      <c r="D113" s="53">
        <f>-'Client Retention'!K24</f>
        <v>2</v>
      </c>
      <c r="E113" s="53">
        <f>-'Client Retention'!L24</f>
        <v>1</v>
      </c>
      <c r="F113" s="53">
        <f>-'Client Retention'!M24</f>
        <v>3</v>
      </c>
      <c r="G113" s="53">
        <f>-'Client Retention'!N24</f>
        <v>0</v>
      </c>
      <c r="H113" s="53">
        <f>-'Client Retention'!O24</f>
        <v>5</v>
      </c>
      <c r="I113" s="53">
        <f>-'Client Retention'!P24</f>
        <v>2</v>
      </c>
      <c r="J113" s="53">
        <f>-'Client Retention'!Q24</f>
        <v>2</v>
      </c>
      <c r="K113" s="53">
        <f>-'Client Retention'!R24</f>
        <v>2</v>
      </c>
      <c r="L113" s="53">
        <f>-'Client Retention'!S24</f>
        <v>1</v>
      </c>
      <c r="M113" s="53">
        <f>-'Client Retention'!T24</f>
        <v>3</v>
      </c>
      <c r="N113" s="53">
        <f>-'Client Retention'!U24</f>
        <v>5</v>
      </c>
      <c r="O113" s="53">
        <f>-'Client Retention'!V24</f>
        <v>1</v>
      </c>
      <c r="P113" s="53">
        <f>-'Client Retention'!W24</f>
        <v>1</v>
      </c>
      <c r="Q113" s="53">
        <f>-'Client Retention'!X24</f>
        <v>2</v>
      </c>
      <c r="R113" s="53">
        <f>-'Client Retention'!Y24</f>
        <v>3</v>
      </c>
      <c r="S113" s="53">
        <f>-'Client Retention'!Z24</f>
        <v>12</v>
      </c>
      <c r="T113" s="53">
        <f>-'Client Retention'!AA24</f>
        <v>4</v>
      </c>
      <c r="U113" s="53">
        <f>-'Client Retention'!AB24</f>
        <v>2</v>
      </c>
      <c r="V113" s="53">
        <f>-'Client Retention'!AC24</f>
        <v>0</v>
      </c>
      <c r="W113" s="53">
        <f>-'Client Retention'!AD24</f>
        <v>0</v>
      </c>
    </row>
    <row r="114" spans="2:23">
      <c r="B114" s="266" t="s">
        <v>1543</v>
      </c>
      <c r="C114" s="53">
        <f>-'Client Retention'!J25</f>
        <v>4</v>
      </c>
      <c r="D114" s="53">
        <f>-'Client Retention'!K25</f>
        <v>1</v>
      </c>
      <c r="E114" s="53">
        <f>-'Client Retention'!L25</f>
        <v>1</v>
      </c>
      <c r="F114" s="53">
        <f>-'Client Retention'!M25</f>
        <v>1</v>
      </c>
      <c r="G114" s="53">
        <f>-'Client Retention'!N25</f>
        <v>2</v>
      </c>
      <c r="H114" s="53">
        <f>-'Client Retention'!O25</f>
        <v>1</v>
      </c>
      <c r="I114" s="53">
        <f>-'Client Retention'!P25</f>
        <v>0</v>
      </c>
      <c r="J114" s="53">
        <f>-'Client Retention'!Q25</f>
        <v>0</v>
      </c>
      <c r="K114" s="53">
        <f>-'Client Retention'!R25</f>
        <v>1</v>
      </c>
      <c r="L114" s="53">
        <f>-'Client Retention'!S25</f>
        <v>0</v>
      </c>
      <c r="M114" s="53">
        <f>-'Client Retention'!T25</f>
        <v>5</v>
      </c>
      <c r="N114" s="53">
        <f>-'Client Retention'!U25</f>
        <v>4</v>
      </c>
      <c r="O114" s="53">
        <f>-'Client Retention'!V25</f>
        <v>2</v>
      </c>
      <c r="P114" s="53">
        <f>-'Client Retention'!W25</f>
        <v>0</v>
      </c>
      <c r="Q114" s="53">
        <f>-'Client Retention'!X25</f>
        <v>0</v>
      </c>
      <c r="R114" s="53">
        <f>-'Client Retention'!Y25</f>
        <v>1</v>
      </c>
      <c r="S114" s="53">
        <f>-'Client Retention'!Z25</f>
        <v>2</v>
      </c>
      <c r="T114" s="53">
        <f>-'Client Retention'!AA25</f>
        <v>0</v>
      </c>
      <c r="U114" s="53">
        <f>-'Client Retention'!AB25</f>
        <v>1</v>
      </c>
      <c r="V114" s="53">
        <f>-'Client Retention'!AC25</f>
        <v>0</v>
      </c>
      <c r="W114" s="53">
        <f>-'Client Retention'!AD25</f>
        <v>0</v>
      </c>
    </row>
    <row r="115" spans="2:23">
      <c r="B115" s="266" t="s">
        <v>1544</v>
      </c>
      <c r="C115" s="53">
        <f>-'Client Retention'!J26</f>
        <v>0</v>
      </c>
      <c r="D115" s="53">
        <f>-'Client Retention'!K26</f>
        <v>0</v>
      </c>
      <c r="E115" s="53">
        <f>-'Client Retention'!L26</f>
        <v>0</v>
      </c>
      <c r="F115" s="53">
        <f>-'Client Retention'!M26</f>
        <v>0</v>
      </c>
      <c r="G115" s="53">
        <f>-'Client Retention'!N26</f>
        <v>0</v>
      </c>
      <c r="H115" s="53">
        <f>-'Client Retention'!O26</f>
        <v>0</v>
      </c>
      <c r="I115" s="53">
        <f>-'Client Retention'!P26</f>
        <v>0</v>
      </c>
      <c r="J115" s="53">
        <f>-'Client Retention'!Q26</f>
        <v>0</v>
      </c>
      <c r="K115" s="53">
        <f>-'Client Retention'!R26</f>
        <v>0</v>
      </c>
      <c r="L115" s="53">
        <f>-'Client Retention'!S26</f>
        <v>0</v>
      </c>
      <c r="M115" s="53">
        <f>-'Client Retention'!T26</f>
        <v>0</v>
      </c>
      <c r="N115" s="53">
        <f>-'Client Retention'!U26</f>
        <v>0</v>
      </c>
      <c r="O115" s="53">
        <f>-'Client Retention'!V26</f>
        <v>0</v>
      </c>
      <c r="P115" s="53">
        <f>-'Client Retention'!W26</f>
        <v>0</v>
      </c>
      <c r="Q115" s="53">
        <f>-'Client Retention'!X26</f>
        <v>3</v>
      </c>
      <c r="R115" s="53">
        <f>-'Client Retention'!Y26</f>
        <v>1</v>
      </c>
      <c r="S115" s="53">
        <f>-'Client Retention'!Z26</f>
        <v>1</v>
      </c>
      <c r="T115" s="53">
        <f>-'Client Retention'!AA26</f>
        <v>0</v>
      </c>
      <c r="U115" s="53">
        <f>-'Client Retention'!AB26</f>
        <v>1</v>
      </c>
      <c r="V115" s="53">
        <f>-'Client Retention'!AC26</f>
        <v>2</v>
      </c>
      <c r="W115" s="53">
        <f>-'Client Retention'!AD26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1541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1545</v>
      </c>
      <c r="C119" s="53">
        <f>-'Client Retention'!J27</f>
        <v>4</v>
      </c>
      <c r="D119" s="53">
        <f>-'Client Retention'!K27</f>
        <v>3</v>
      </c>
      <c r="E119" s="53">
        <f>-'Client Retention'!L27</f>
        <v>2</v>
      </c>
      <c r="F119" s="53">
        <f>-'Client Retention'!M27</f>
        <v>4</v>
      </c>
      <c r="G119" s="53">
        <f>-'Client Retention'!N27</f>
        <v>2</v>
      </c>
      <c r="H119" s="53">
        <f>-'Client Retention'!O27</f>
        <v>6</v>
      </c>
      <c r="I119" s="53">
        <f>-'Client Retention'!P27</f>
        <v>2</v>
      </c>
      <c r="J119" s="53">
        <f>-'Client Retention'!Q27</f>
        <v>2</v>
      </c>
      <c r="K119" s="53">
        <f>-'Client Retention'!R27</f>
        <v>3</v>
      </c>
      <c r="L119" s="53">
        <f>-'Client Retention'!S27</f>
        <v>1</v>
      </c>
      <c r="M119" s="53">
        <f>-'Client Retention'!T27</f>
        <v>8</v>
      </c>
      <c r="N119" s="53">
        <f>-'Client Retention'!U27</f>
        <v>9</v>
      </c>
      <c r="O119" s="53">
        <f>-'Client Retention'!V27</f>
        <v>3</v>
      </c>
      <c r="P119" s="53">
        <f>-'Client Retention'!W27</f>
        <v>1</v>
      </c>
      <c r="Q119" s="53">
        <f>-'Client Retention'!X27</f>
        <v>5</v>
      </c>
      <c r="R119" s="53">
        <f>-'Client Retention'!Y27</f>
        <v>5</v>
      </c>
      <c r="S119" s="53">
        <f>-'Client Retention'!Z27</f>
        <v>15</v>
      </c>
      <c r="T119" s="53">
        <f>-'Client Retention'!AA27</f>
        <v>4</v>
      </c>
      <c r="U119" s="53">
        <f>-'Client Retention'!AB27</f>
        <v>4</v>
      </c>
      <c r="V119" s="53">
        <f>-'Client Retention'!AC27</f>
        <v>2</v>
      </c>
      <c r="W119" s="53">
        <f>-'Client Retention'!AD27</f>
        <v>0</v>
      </c>
    </row>
    <row r="121" spans="2:23">
      <c r="B121" s="267" t="str">
        <f>+'Client Retention'!B36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1541</v>
      </c>
      <c r="C122" s="53">
        <f>+'Client Retention'!J38</f>
        <v>7</v>
      </c>
      <c r="D122" s="53">
        <f>+'Client Retention'!K38</f>
        <v>2</v>
      </c>
      <c r="E122" s="53">
        <f>+'Client Retention'!L38</f>
        <v>6</v>
      </c>
      <c r="F122" s="53">
        <f>+'Client Retention'!M38</f>
        <v>7</v>
      </c>
      <c r="G122" s="53">
        <f>+'Client Retention'!N38</f>
        <v>5</v>
      </c>
      <c r="H122" s="53">
        <f>+'Client Retention'!O38</f>
        <v>3</v>
      </c>
      <c r="I122" s="53">
        <f>+'Client Retention'!P38</f>
        <v>5</v>
      </c>
      <c r="J122" s="53">
        <f>+'Client Retention'!Q38</f>
        <v>4</v>
      </c>
      <c r="K122" s="53">
        <f>+'Client Retention'!R38</f>
        <v>4</v>
      </c>
      <c r="L122" s="53">
        <f>+'Client Retention'!S38</f>
        <v>4</v>
      </c>
      <c r="M122" s="53">
        <f>+'Client Retention'!T38</f>
        <v>5</v>
      </c>
      <c r="N122" s="53">
        <f>+'Client Retention'!U38</f>
        <v>7</v>
      </c>
      <c r="O122" s="53">
        <f>+'Client Retention'!V38</f>
        <v>7</v>
      </c>
      <c r="P122" s="53">
        <f>+'Client Retention'!W38</f>
        <v>6</v>
      </c>
      <c r="Q122" s="53">
        <f>+'Client Retention'!X38</f>
        <v>5</v>
      </c>
      <c r="R122" s="53">
        <f>+'Client Retention'!Y38</f>
        <v>8</v>
      </c>
      <c r="S122" s="53">
        <f>+'Client Retention'!Z38</f>
        <v>7</v>
      </c>
      <c r="T122" s="53">
        <f>+'Client Retention'!AA38</f>
        <v>4</v>
      </c>
      <c r="U122" s="53">
        <f>+'Client Retention'!AB38</f>
        <v>4</v>
      </c>
      <c r="V122" s="53">
        <f>+'Client Retention'!AC38</f>
        <v>3</v>
      </c>
      <c r="W122" s="53">
        <f>+'Client Retention'!AD38</f>
        <v>4</v>
      </c>
    </row>
    <row r="123" spans="2:23">
      <c r="B123" s="266" t="s">
        <v>1545</v>
      </c>
      <c r="C123" s="53">
        <f>-'Client Retention'!J42</f>
        <v>0</v>
      </c>
      <c r="D123" s="53">
        <f>-'Client Retention'!K42</f>
        <v>0</v>
      </c>
      <c r="E123" s="53">
        <f>-'Client Retention'!L42</f>
        <v>0</v>
      </c>
      <c r="F123" s="53">
        <f>-'Client Retention'!M42</f>
        <v>0</v>
      </c>
      <c r="G123" s="53">
        <f>-'Client Retention'!N42</f>
        <v>0</v>
      </c>
      <c r="H123" s="53">
        <f>-'Client Retention'!O42</f>
        <v>0</v>
      </c>
      <c r="I123" s="53">
        <f>-'Client Retention'!P42</f>
        <v>2</v>
      </c>
      <c r="J123" s="53">
        <f>-'Client Retention'!Q42</f>
        <v>0</v>
      </c>
      <c r="K123" s="53">
        <f>-'Client Retention'!R42</f>
        <v>0</v>
      </c>
      <c r="L123" s="53">
        <f>-'Client Retention'!S42</f>
        <v>0</v>
      </c>
      <c r="M123" s="53">
        <f>-'Client Retention'!T42</f>
        <v>0</v>
      </c>
      <c r="N123" s="53">
        <f>-'Client Retention'!U42</f>
        <v>1</v>
      </c>
      <c r="O123" s="53">
        <f>-'Client Retention'!V42</f>
        <v>1</v>
      </c>
      <c r="P123" s="53">
        <f>-'Client Retention'!W42</f>
        <v>1</v>
      </c>
      <c r="Q123" s="53">
        <f>-'Client Retention'!X42</f>
        <v>4</v>
      </c>
      <c r="R123" s="53">
        <f>-'Client Retention'!Y42</f>
        <v>4</v>
      </c>
      <c r="S123" s="53">
        <f>-'Client Retention'!Z42</f>
        <v>7</v>
      </c>
      <c r="T123" s="53">
        <f>-'Client Retention'!AA42</f>
        <v>3</v>
      </c>
      <c r="U123" s="53">
        <f>-'Client Retention'!AB42</f>
        <v>3</v>
      </c>
      <c r="V123" s="53">
        <f>-'Client Retention'!AC42</f>
        <v>2</v>
      </c>
      <c r="W123" s="53">
        <f>-'Client Retention'!AD42</f>
        <v>0</v>
      </c>
    </row>
    <row r="125" spans="2:23">
      <c r="B125" s="267" t="str">
        <f>+'Client Retention'!B51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1541</v>
      </c>
      <c r="C126" s="53">
        <f>+'Client Retention'!J53</f>
        <v>2</v>
      </c>
      <c r="D126" s="53">
        <f>+'Client Retention'!K53</f>
        <v>0</v>
      </c>
      <c r="E126" s="53">
        <f>+'Client Retention'!L53</f>
        <v>0</v>
      </c>
      <c r="F126" s="53">
        <f>+'Client Retention'!M53</f>
        <v>1</v>
      </c>
      <c r="G126" s="53">
        <f>+'Client Retention'!N53</f>
        <v>2</v>
      </c>
      <c r="H126" s="53">
        <f>+'Client Retention'!O53</f>
        <v>2</v>
      </c>
      <c r="I126" s="53">
        <f>+'Client Retention'!P53</f>
        <v>1</v>
      </c>
      <c r="J126" s="53">
        <f>+'Client Retention'!Q53</f>
        <v>2</v>
      </c>
      <c r="K126" s="53">
        <f>+'Client Retention'!R53</f>
        <v>0</v>
      </c>
      <c r="L126" s="53">
        <f>+'Client Retention'!S53</f>
        <v>1</v>
      </c>
      <c r="M126" s="53">
        <f>+'Client Retention'!T53</f>
        <v>1</v>
      </c>
      <c r="N126" s="53">
        <f>+'Client Retention'!U53</f>
        <v>3</v>
      </c>
      <c r="O126" s="53">
        <f>+'Client Retention'!V53</f>
        <v>3</v>
      </c>
      <c r="P126" s="53">
        <f>+'Client Retention'!W53</f>
        <v>3</v>
      </c>
      <c r="Q126" s="53">
        <f>+'Client Retention'!X53</f>
        <v>1</v>
      </c>
      <c r="R126" s="53">
        <f>+'Client Retention'!Y53</f>
        <v>2</v>
      </c>
      <c r="S126" s="53">
        <f>+'Client Retention'!Z53</f>
        <v>0</v>
      </c>
      <c r="T126" s="53">
        <f>+'Client Retention'!AA53</f>
        <v>0</v>
      </c>
      <c r="U126" s="53">
        <f>+'Client Retention'!AB53</f>
        <v>1</v>
      </c>
      <c r="V126" s="53">
        <f>+'Client Retention'!AC53</f>
        <v>0</v>
      </c>
      <c r="W126" s="53">
        <f>+'Client Retention'!AD53</f>
        <v>0</v>
      </c>
    </row>
    <row r="127" spans="2:23">
      <c r="B127" s="266" t="s">
        <v>1545</v>
      </c>
      <c r="C127" s="53">
        <f>-'Client Retention'!J57</f>
        <v>0</v>
      </c>
      <c r="D127" s="53">
        <f>-'Client Retention'!K57</f>
        <v>0</v>
      </c>
      <c r="E127" s="53">
        <f>-'Client Retention'!L57</f>
        <v>0</v>
      </c>
      <c r="F127" s="53">
        <f>-'Client Retention'!M57</f>
        <v>0</v>
      </c>
      <c r="G127" s="53">
        <f>-'Client Retention'!N57</f>
        <v>0</v>
      </c>
      <c r="H127" s="53">
        <f>-'Client Retention'!O57</f>
        <v>0</v>
      </c>
      <c r="I127" s="53">
        <f>-'Client Retention'!P57</f>
        <v>0</v>
      </c>
      <c r="J127" s="53">
        <f>-'Client Retention'!Q57</f>
        <v>0</v>
      </c>
      <c r="K127" s="53">
        <f>-'Client Retention'!R57</f>
        <v>0</v>
      </c>
      <c r="L127" s="53">
        <f>-'Client Retention'!S57</f>
        <v>0</v>
      </c>
      <c r="M127" s="53">
        <f>-'Client Retention'!T57</f>
        <v>0</v>
      </c>
      <c r="N127" s="53">
        <f>-'Client Retention'!U57</f>
        <v>0</v>
      </c>
      <c r="O127" s="53">
        <f>-'Client Retention'!V57</f>
        <v>0</v>
      </c>
      <c r="P127" s="53">
        <f>-'Client Retention'!W57</f>
        <v>0</v>
      </c>
      <c r="Q127" s="53">
        <f>-'Client Retention'!X57</f>
        <v>1</v>
      </c>
      <c r="R127" s="53">
        <f>-'Client Retention'!Y57</f>
        <v>1</v>
      </c>
      <c r="S127" s="53">
        <f>-'Client Retention'!Z57</f>
        <v>7</v>
      </c>
      <c r="T127" s="53">
        <f>-'Client Retention'!AA57</f>
        <v>1</v>
      </c>
      <c r="U127" s="53">
        <f>-'Client Retention'!AB57</f>
        <v>0</v>
      </c>
      <c r="V127" s="53">
        <f>-'Client Retention'!AC57</f>
        <v>0</v>
      </c>
      <c r="W127" s="53">
        <f>-'Client Retention'!AD57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5"/>
  <sheetViews>
    <sheetView showGridLines="0" tabSelected="1" view="pageBreakPreview" zoomScale="115" zoomScaleNormal="130" zoomScaleSheetLayoutView="115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customWidth="1" outlineLevel="1"/>
    <col min="19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1558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1319</v>
      </c>
      <c r="C8" s="195">
        <f>SUMIFS('Full Customer List'!$G:$G,'Full Customer List'!$I:$I,"&gt;"&amp;'Client Retention $'!C$137,'Full Customer List'!$I:$I,"&lt;"&amp;'Client Retention $'!C$138)/1000*12</f>
        <v>425.01599999999996</v>
      </c>
      <c r="D8" s="195">
        <f>SUMIFS('Full Customer List'!$G:$G,'Full Customer List'!$I:$I,"&gt;"&amp;'Client Retention $'!D$137,'Full Customer List'!$I:$I,"&lt;"&amp;'Client Retention $'!D$138)/1000*12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1535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506</v>
      </c>
    </row>
    <row r="10" spans="2:34">
      <c r="B10" s="265" t="s">
        <v>1536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507</v>
      </c>
    </row>
    <row r="11" spans="2:34">
      <c r="B11" s="265" t="s">
        <v>1537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>
      <c r="B13" s="259" t="s">
        <v>1557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>
      <c r="B15" s="234" t="s">
        <v>1862</v>
      </c>
      <c r="C15" s="347">
        <f>AVERAGE(C7,C13)</f>
        <v>824.52675999999883</v>
      </c>
      <c r="D15" s="347">
        <f>AVERAGE(D7,D13)</f>
        <v>1331.457429999999</v>
      </c>
      <c r="E15" s="347">
        <f>AVERAGE(E7,E13)</f>
        <v>2145.8316099999993</v>
      </c>
      <c r="F15" s="348">
        <f>AVERAGE(F7,F13)</f>
        <v>2851.6164199999994</v>
      </c>
      <c r="G15" s="346"/>
      <c r="H15" s="351">
        <f>AVERAGE(H7,H13)</f>
        <v>2709.7356999999993</v>
      </c>
      <c r="I15" s="346"/>
      <c r="J15" s="353">
        <f>AVERAGE(J7,J13)</f>
        <v>144.34786083333324</v>
      </c>
      <c r="K15" s="347">
        <f t="shared" ref="K15:AD15" si="5">AVERAGE(K7,K13)</f>
        <v>150.23771333333323</v>
      </c>
      <c r="L15" s="347">
        <f t="shared" si="5"/>
        <v>158.71475499999991</v>
      </c>
      <c r="M15" s="347">
        <f t="shared" si="5"/>
        <v>166.99054666666655</v>
      </c>
      <c r="N15" s="347">
        <f t="shared" si="5"/>
        <v>172.85212999999987</v>
      </c>
      <c r="O15" s="347">
        <f t="shared" si="5"/>
        <v>177.85969666666654</v>
      </c>
      <c r="P15" s="347">
        <f t="shared" si="5"/>
        <v>179.20891333333321</v>
      </c>
      <c r="Q15" s="347">
        <f t="shared" si="5"/>
        <v>183.07020666666654</v>
      </c>
      <c r="R15" s="347">
        <f t="shared" si="5"/>
        <v>190.03041166666651</v>
      </c>
      <c r="S15" s="347">
        <f t="shared" si="5"/>
        <v>201.7308483333332</v>
      </c>
      <c r="T15" s="347">
        <f t="shared" si="5"/>
        <v>210.6214733333332</v>
      </c>
      <c r="U15" s="347">
        <f t="shared" si="5"/>
        <v>214.62632499999989</v>
      </c>
      <c r="V15" s="347">
        <f t="shared" si="5"/>
        <v>221.29075999999986</v>
      </c>
      <c r="W15" s="347">
        <f t="shared" si="5"/>
        <v>229.06934333333322</v>
      </c>
      <c r="X15" s="347">
        <f t="shared" si="5"/>
        <v>234.77857666666657</v>
      </c>
      <c r="Y15" s="347">
        <f t="shared" si="5"/>
        <v>239.28489333333323</v>
      </c>
      <c r="Z15" s="347">
        <f t="shared" si="5"/>
        <v>245.14080999999993</v>
      </c>
      <c r="AA15" s="347">
        <f t="shared" si="5"/>
        <v>249.69068499999992</v>
      </c>
      <c r="AB15" s="347">
        <f t="shared" si="5"/>
        <v>250.45380999999992</v>
      </c>
      <c r="AC15" s="347">
        <f t="shared" si="5"/>
        <v>250.74714333333327</v>
      </c>
      <c r="AD15" s="348">
        <f t="shared" si="5"/>
        <v>254.76280999999994</v>
      </c>
    </row>
    <row r="16" spans="2:34">
      <c r="B16" s="237" t="s">
        <v>1863</v>
      </c>
      <c r="C16" s="349">
        <f>C15/'Client Retention'!C15</f>
        <v>9.4773190804597558</v>
      </c>
      <c r="D16" s="349">
        <f>D15/'Client Retention'!D15</f>
        <v>11.283537542372873</v>
      </c>
      <c r="E16" s="349">
        <f>E15/'Client Retention'!E15</f>
        <v>12.887877537537532</v>
      </c>
      <c r="F16" s="350">
        <f>F15/'Client Retention'!F15</f>
        <v>15.087917566137563</v>
      </c>
      <c r="G16" s="346"/>
      <c r="H16" s="352">
        <f>H15/'Client Retention'!H15</f>
        <v>14.726824456521735</v>
      </c>
      <c r="I16" s="346"/>
      <c r="J16" s="354">
        <f>J15/'Client Retention'!J15*12</f>
        <v>11.864207739726019</v>
      </c>
      <c r="K16" s="349">
        <f>K15/'Client Retention'!K15*12</f>
        <v>12.222729220338973</v>
      </c>
      <c r="L16" s="349">
        <f>L15/'Client Retention'!L15*12</f>
        <v>12.613093112582774</v>
      </c>
      <c r="M16" s="349">
        <f>M15/'Client Retention'!M15*12</f>
        <v>12.804386964856221</v>
      </c>
      <c r="N16" s="349">
        <f>N15/'Client Retention'!N15*12</f>
        <v>12.803861481481473</v>
      </c>
      <c r="O16" s="349">
        <f>O15/'Client Retention'!O15*12</f>
        <v>12.935250666666658</v>
      </c>
      <c r="P16" s="349">
        <f>P15/'Client Retention'!P15*12</f>
        <v>12.877287185628735</v>
      </c>
      <c r="Q16" s="349">
        <f>Q15/'Client Retention'!Q15*12</f>
        <v>12.772339999999993</v>
      </c>
      <c r="R16" s="349">
        <f>R15/'Client Retention'!R15*12</f>
        <v>12.919914674220951</v>
      </c>
      <c r="S16" s="349">
        <f>S15/'Client Retention'!S15*12</f>
        <v>13.12070558265582</v>
      </c>
      <c r="T16" s="349">
        <f>T15/'Client Retention'!T15*12</f>
        <v>13.302408842105255</v>
      </c>
      <c r="U16" s="349">
        <f>U15/'Client Retention'!U15*12</f>
        <v>13.66321432360742</v>
      </c>
      <c r="V16" s="349">
        <f>V15/'Client Retention'!V15*12</f>
        <v>13.866783916449076</v>
      </c>
      <c r="W16" s="349">
        <f>W15/'Client Retention'!W15*12</f>
        <v>13.778607117794479</v>
      </c>
      <c r="X16" s="349">
        <f>X15/'Client Retention'!X15*12</f>
        <v>13.844436953316947</v>
      </c>
      <c r="Y16" s="349">
        <f>Y15/'Client Retention'!Y15*12</f>
        <v>13.938925825242713</v>
      </c>
      <c r="Z16" s="349">
        <f>Z15/'Client Retention'!Z15*12</f>
        <v>14.38479080684596</v>
      </c>
      <c r="AA16" s="349">
        <f>AA15/'Client Retention'!AA15*12</f>
        <v>14.981441099999996</v>
      </c>
      <c r="AB16" s="349">
        <f>AB15/'Client Retention'!AB15*12</f>
        <v>15.612705038961034</v>
      </c>
      <c r="AC16" s="349">
        <f>AC15/'Client Retention'!AC15*12</f>
        <v>16.220839460916437</v>
      </c>
      <c r="AD16" s="350">
        <f>AD15/'Client Retention'!AD15*12</f>
        <v>16.261455957446806</v>
      </c>
    </row>
    <row r="17" spans="2:34" ht="3.95" customHeight="1">
      <c r="B17" s="180"/>
      <c r="C17" s="232"/>
      <c r="D17" s="232"/>
      <c r="E17" s="232"/>
      <c r="F17" s="232"/>
      <c r="H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3"/>
      <c r="AC17" s="233"/>
      <c r="AD17" s="233"/>
    </row>
    <row r="18" spans="2:34">
      <c r="B18" s="234" t="s">
        <v>1554</v>
      </c>
      <c r="C18" s="236">
        <f>(C8+C7)/C7-1</f>
        <v>0.63711679317281233</v>
      </c>
      <c r="D18" s="236">
        <f>(D8+D7)/D7-1</f>
        <v>0.98570674046079132</v>
      </c>
      <c r="E18" s="236">
        <f>(E8+E7)/E7-1</f>
        <v>0.7842146790325808</v>
      </c>
      <c r="F18" s="247">
        <f>(F8+F7)/F7-1</f>
        <v>0.38340334138795229</v>
      </c>
      <c r="G18" s="248"/>
      <c r="H18" s="249">
        <f>(H8+H7)/H7-1</f>
        <v>0.62110610067519878</v>
      </c>
      <c r="J18" s="246">
        <f>(J8+J7)/J7-1</f>
        <v>8.3290769212556182E-2</v>
      </c>
      <c r="K18" s="236">
        <f>(K8+K7)/K7-1</f>
        <v>3.0635957530340319E-2</v>
      </c>
      <c r="L18" s="236">
        <f>(L8+L7)/L7-1</f>
        <v>9.5360255169678831E-2</v>
      </c>
      <c r="M18" s="236">
        <f>(M8+M7)/M7-1</f>
        <v>3.124855990171671E-2</v>
      </c>
      <c r="N18" s="236">
        <f>(N8+N7)/N7-1</f>
        <v>5.7316198591305767E-2</v>
      </c>
      <c r="O18" s="236">
        <f>(O8+O7)/O7-1</f>
        <v>2.4014609750887761E-2</v>
      </c>
      <c r="P18" s="236">
        <f>(P8+P7)/P7-1</f>
        <v>3.1249008108481524E-2</v>
      </c>
      <c r="Q18" s="236">
        <f>(Q8+Q7)/Q7-1</f>
        <v>3.7418091914471097E-2</v>
      </c>
      <c r="R18" s="236">
        <f>(R8+R7)/R7-1</f>
        <v>5.7635645946144676E-2</v>
      </c>
      <c r="S18" s="246">
        <f>(S8+S7)/S7-1</f>
        <v>8.3888865090426146E-2</v>
      </c>
      <c r="T18" s="236">
        <f>(T8+T7)/T7-1</f>
        <v>4.2869766088716954E-2</v>
      </c>
      <c r="U18" s="236">
        <f>(U8+U7)/U7-1</f>
        <v>5.5631436554351543E-2</v>
      </c>
      <c r="V18" s="236">
        <f>(V8+V7)/V7-1</f>
        <v>5.1258104158306228E-2</v>
      </c>
      <c r="W18" s="236">
        <f>(W8+W7)/W7-1</f>
        <v>3.9213128504761885E-2</v>
      </c>
      <c r="X18" s="236">
        <f>(X8+X7)/X7-1</f>
        <v>3.165144579218393E-2</v>
      </c>
      <c r="Y18" s="236">
        <f>(Y8+Y7)/Y7-1</f>
        <v>5.4700069649542327E-2</v>
      </c>
      <c r="Z18" s="236">
        <f>(Z8+Z7)/Z7-1</f>
        <v>6.2187263676145577E-2</v>
      </c>
      <c r="AA18" s="236">
        <f>(AA8+AA7)/AA7-1</f>
        <v>1.9609899376752171E-2</v>
      </c>
      <c r="AB18" s="236">
        <f>(AB8+AB7)/AB7-1</f>
        <v>4.9472861991731731E-2</v>
      </c>
      <c r="AC18" s="236">
        <f>(AC8+AC7)/AC7-1</f>
        <v>1.9537087443739276E-2</v>
      </c>
      <c r="AD18" s="247">
        <f>(AD8+AD7)/AD7-1</f>
        <v>2.3410014267996715E-2</v>
      </c>
    </row>
    <row r="19" spans="2:34">
      <c r="B19" s="237" t="s">
        <v>1555</v>
      </c>
      <c r="C19" s="239">
        <f>(C12+C7)/C7-1</f>
        <v>-0.16511646746098729</v>
      </c>
      <c r="D19" s="239">
        <f>(D12+D7)/D7-1</f>
        <v>-0.27387245087064416</v>
      </c>
      <c r="E19" s="239">
        <f>(E12+E7)/E7-1</f>
        <v>-0.23110319312109728</v>
      </c>
      <c r="F19" s="240">
        <f>(F12+F7)/F7-1</f>
        <v>-0.19885018825842993</v>
      </c>
      <c r="G19" s="248"/>
      <c r="H19" s="242">
        <f>(H12+H7)/H7-1</f>
        <v>-0.29210169435352329</v>
      </c>
      <c r="J19" s="241">
        <f>(J12+J7)/J7-1</f>
        <v>-2.2348914821648136E-2</v>
      </c>
      <c r="K19" s="239">
        <f>(K12+K7)/K7-1</f>
        <v>-8.8146506401813873E-3</v>
      </c>
      <c r="L19" s="239">
        <f>(L12+L7)/L7-1</f>
        <v>-5.0721321617102078E-3</v>
      </c>
      <c r="M19" s="239">
        <f>(M12+M7)/M7-1</f>
        <v>-1.4092704913314935E-2</v>
      </c>
      <c r="N19" s="239">
        <f>(N12+N7)/N7-1</f>
        <v>-4.5721534203300163E-3</v>
      </c>
      <c r="O19" s="239">
        <f>(O12+O7)/O7-1</f>
        <v>-1.7627083412494304E-2</v>
      </c>
      <c r="P19" s="239">
        <f>(P12+P7)/P7-1</f>
        <v>-2.2472443700681133E-2</v>
      </c>
      <c r="Q19" s="239">
        <f>(Q12+Q7)/Q7-1</f>
        <v>-3.2131076123076419E-3</v>
      </c>
      <c r="R19" s="239">
        <f>(R12+R7)/R7-1</f>
        <v>-1.5928141964780651E-2</v>
      </c>
      <c r="S19" s="241">
        <f>(S12+S7)/S7-1</f>
        <v>-3.248891268582299E-3</v>
      </c>
      <c r="T19" s="239">
        <f>(T12+T7)/T7-1</f>
        <v>-3.2637492605760765E-2</v>
      </c>
      <c r="U19" s="239">
        <f>(U12+U7)/U7-1</f>
        <v>-2.7923759669775561E-2</v>
      </c>
      <c r="V19" s="239">
        <f>(V12+V7)/V7-1</f>
        <v>-1.6953248318985481E-2</v>
      </c>
      <c r="W19" s="239">
        <f>(W12+W7)/W7-1</f>
        <v>-3.2441210896786421E-3</v>
      </c>
      <c r="X19" s="239">
        <f>(X12+X7)/X7-1</f>
        <v>-1.7389749360826823E-2</v>
      </c>
      <c r="Y19" s="239">
        <f>(Y12+Y7)/Y7-1</f>
        <v>-3.0643317368619805E-2</v>
      </c>
      <c r="Z19" s="239">
        <f>(Z12+Z7)/Z7-1</f>
        <v>-3.7308641177175805E-2</v>
      </c>
      <c r="AA19" s="239">
        <f>(AA12+AA7)/AA7-1</f>
        <v>-7.2146430038555476E-3</v>
      </c>
      <c r="AB19" s="239">
        <f>(AB12+AB7)/AB7-1</f>
        <v>-5.5641213840889936E-2</v>
      </c>
      <c r="AC19" s="239">
        <f>(AC12+AC7)/AC7-1</f>
        <v>-1.0980766996361635E-2</v>
      </c>
      <c r="AD19" s="240">
        <f>(AD12+AD7)/AD7-1</f>
        <v>0</v>
      </c>
    </row>
    <row r="20" spans="2:34" ht="3.95" customHeight="1">
      <c r="B20" s="180"/>
      <c r="C20" s="184"/>
      <c r="D20" s="184"/>
    </row>
    <row r="21" spans="2:34" ht="24">
      <c r="B21" s="159" t="s">
        <v>1313</v>
      </c>
      <c r="C21" s="176" t="s">
        <v>1321</v>
      </c>
      <c r="D21" s="176" t="s">
        <v>3</v>
      </c>
      <c r="E21" s="176" t="s">
        <v>4</v>
      </c>
      <c r="F21" s="176" t="s">
        <v>1322</v>
      </c>
      <c r="G21" s="193"/>
      <c r="H21" s="176" t="s">
        <v>1534</v>
      </c>
      <c r="J21" s="192">
        <v>45658</v>
      </c>
      <c r="K21" s="192">
        <f t="shared" ref="K21:P21" si="6">EOMONTH(J21,0)+1</f>
        <v>45689</v>
      </c>
      <c r="L21" s="192">
        <f t="shared" si="6"/>
        <v>45717</v>
      </c>
      <c r="M21" s="192">
        <f t="shared" si="6"/>
        <v>45748</v>
      </c>
      <c r="N21" s="192">
        <f t="shared" si="6"/>
        <v>45778</v>
      </c>
      <c r="O21" s="192">
        <f t="shared" si="6"/>
        <v>45809</v>
      </c>
      <c r="P21" s="192">
        <f t="shared" si="6"/>
        <v>45839</v>
      </c>
      <c r="Q21" s="192">
        <v>45870</v>
      </c>
      <c r="R21" s="192">
        <f t="shared" ref="R21:AD21" si="7">EOMONTH(Q21,0)+1</f>
        <v>45901</v>
      </c>
      <c r="S21" s="192">
        <f t="shared" si="7"/>
        <v>45931</v>
      </c>
      <c r="T21" s="192">
        <f t="shared" si="7"/>
        <v>45962</v>
      </c>
      <c r="U21" s="192">
        <f t="shared" si="7"/>
        <v>45992</v>
      </c>
      <c r="V21" s="192">
        <f t="shared" si="7"/>
        <v>46023</v>
      </c>
      <c r="W21" s="192">
        <f t="shared" si="7"/>
        <v>46054</v>
      </c>
      <c r="X21" s="192">
        <f t="shared" si="7"/>
        <v>46082</v>
      </c>
      <c r="Y21" s="192">
        <f t="shared" si="7"/>
        <v>46113</v>
      </c>
      <c r="Z21" s="192">
        <f t="shared" si="7"/>
        <v>46143</v>
      </c>
      <c r="AA21" s="192">
        <f t="shared" si="7"/>
        <v>46174</v>
      </c>
      <c r="AB21" s="192">
        <f t="shared" si="7"/>
        <v>46204</v>
      </c>
      <c r="AC21" s="192">
        <f t="shared" si="7"/>
        <v>46235</v>
      </c>
      <c r="AD21" s="192">
        <f t="shared" si="7"/>
        <v>46266</v>
      </c>
      <c r="AE21" s="187"/>
      <c r="AF21" s="187"/>
      <c r="AG21" s="187"/>
      <c r="AH21" s="187"/>
    </row>
    <row r="22" spans="2:34">
      <c r="B22" s="186" t="s">
        <v>1548</v>
      </c>
      <c r="C22" s="43"/>
      <c r="D22" s="43"/>
      <c r="E22" s="43"/>
      <c r="F22" s="43"/>
      <c r="G22" s="6"/>
      <c r="H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6"/>
      <c r="AF22" s="6"/>
      <c r="AG22" s="6"/>
      <c r="AH22" s="6"/>
    </row>
    <row r="23" spans="2:34">
      <c r="B23" s="173" t="s">
        <v>1558</v>
      </c>
      <c r="C23" s="270"/>
      <c r="D23" s="270"/>
      <c r="E23" s="270">
        <f>+E29-E24-E28</f>
        <v>1520.3440999999998</v>
      </c>
      <c r="F23" s="270">
        <f>+F29-F24-F28</f>
        <v>2396.1001199999996</v>
      </c>
      <c r="G23" s="270"/>
      <c r="H23" s="270">
        <f>+H29-H24-H28</f>
        <v>2165.9176799999996</v>
      </c>
      <c r="I23" s="270"/>
      <c r="J23" s="270">
        <f t="shared" ref="J23:AD23" si="8">+J29-J24-J28</f>
        <v>126.69534166666658</v>
      </c>
      <c r="K23" s="270">
        <f t="shared" si="8"/>
        <v>136.83704666666657</v>
      </c>
      <c r="L23" s="270">
        <f t="shared" si="8"/>
        <v>140.48004666666657</v>
      </c>
      <c r="M23" s="270">
        <f t="shared" si="8"/>
        <v>154.1911299999999</v>
      </c>
      <c r="N23" s="270">
        <f t="shared" si="8"/>
        <v>157.03162999999989</v>
      </c>
      <c r="O23" s="270">
        <f t="shared" si="8"/>
        <v>166.21429666666657</v>
      </c>
      <c r="P23" s="270">
        <f t="shared" si="8"/>
        <v>167.31009666666657</v>
      </c>
      <c r="Q23" s="270">
        <f t="shared" si="8"/>
        <v>169.58606333333324</v>
      </c>
      <c r="R23" s="270">
        <f t="shared" si="8"/>
        <v>175.34268333333324</v>
      </c>
      <c r="S23" s="270">
        <f t="shared" si="8"/>
        <v>180.49313999999993</v>
      </c>
      <c r="T23" s="270">
        <f t="shared" si="8"/>
        <v>190.66497333333325</v>
      </c>
      <c r="U23" s="270">
        <f t="shared" si="8"/>
        <v>193.20913999999993</v>
      </c>
      <c r="V23" s="270">
        <f t="shared" si="8"/>
        <v>199.67500999999993</v>
      </c>
      <c r="W23" s="270">
        <f t="shared" si="8"/>
        <v>206.36334333333326</v>
      </c>
      <c r="X23" s="270">
        <f t="shared" si="8"/>
        <v>213.13717666666659</v>
      </c>
      <c r="Y23" s="270">
        <f t="shared" si="8"/>
        <v>216.82730999999993</v>
      </c>
      <c r="Z23" s="270">
        <f t="shared" si="8"/>
        <v>222.51530999999994</v>
      </c>
      <c r="AA23" s="270">
        <f t="shared" si="8"/>
        <v>228.87914333333327</v>
      </c>
      <c r="AB23" s="270">
        <f t="shared" si="8"/>
        <v>231.95505999999995</v>
      </c>
      <c r="AC23" s="270">
        <f t="shared" si="8"/>
        <v>238.8803933333333</v>
      </c>
      <c r="AD23" s="270">
        <f t="shared" si="8"/>
        <v>241.01672666666661</v>
      </c>
    </row>
    <row r="24" spans="2:34">
      <c r="B24" s="191" t="s">
        <v>1319</v>
      </c>
      <c r="C24" s="195"/>
      <c r="D24" s="195"/>
      <c r="E24" s="197">
        <f>SUM(J24:U24)*12</f>
        <v>1202.5058799999999</v>
      </c>
      <c r="F24" s="197">
        <f>SUM(V24:AD24)*12</f>
        <v>967.95459999999991</v>
      </c>
      <c r="H24" s="197">
        <f>SUM(S24:AD24)*12</f>
        <v>1346.6983999999998</v>
      </c>
      <c r="J24" s="195">
        <f t="shared" ref="J24:AD24" si="9">+J37+J50+J76</f>
        <v>11.66733</v>
      </c>
      <c r="K24" s="195">
        <f t="shared" si="9"/>
        <v>4.5529999999999999</v>
      </c>
      <c r="L24" s="195">
        <f t="shared" si="9"/>
        <v>14.481333333333332</v>
      </c>
      <c r="M24" s="195">
        <f t="shared" si="9"/>
        <v>5.1738333333333335</v>
      </c>
      <c r="N24" s="195">
        <f t="shared" si="9"/>
        <v>9.652666666666665</v>
      </c>
      <c r="O24" s="195">
        <f t="shared" si="9"/>
        <v>3.9176333333333337</v>
      </c>
      <c r="P24" s="195">
        <f t="shared" si="9"/>
        <v>5.5756333333333332</v>
      </c>
      <c r="Q24" s="195">
        <f t="shared" si="9"/>
        <v>6.334953333333333</v>
      </c>
      <c r="R24" s="195">
        <f t="shared" si="9"/>
        <v>7.2904566666666666</v>
      </c>
      <c r="S24" s="195">
        <f t="shared" si="9"/>
        <v>10.801833333333335</v>
      </c>
      <c r="T24" s="195">
        <f t="shared" si="9"/>
        <v>8.9833333333333343</v>
      </c>
      <c r="U24" s="195">
        <f t="shared" si="9"/>
        <v>11.776816666666665</v>
      </c>
      <c r="V24" s="195">
        <f t="shared" si="9"/>
        <v>10.026666666666666</v>
      </c>
      <c r="W24" s="195">
        <f t="shared" si="9"/>
        <v>7.198833333333333</v>
      </c>
      <c r="X24" s="195">
        <f t="shared" si="9"/>
        <v>7.3784666666666672</v>
      </c>
      <c r="Y24" s="195">
        <f t="shared" si="9"/>
        <v>12.933333333333334</v>
      </c>
      <c r="Z24" s="195">
        <f t="shared" si="9"/>
        <v>15.057333333333334</v>
      </c>
      <c r="AA24" s="195">
        <f t="shared" si="9"/>
        <v>4.86625</v>
      </c>
      <c r="AB24" s="195">
        <f t="shared" si="9"/>
        <v>12.428999999999998</v>
      </c>
      <c r="AC24" s="195">
        <f t="shared" si="9"/>
        <v>4.8780000000000001</v>
      </c>
      <c r="AD24" s="195">
        <f t="shared" si="9"/>
        <v>5.8949999999999996</v>
      </c>
    </row>
    <row r="25" spans="2:34">
      <c r="B25" s="265" t="s">
        <v>1535</v>
      </c>
      <c r="E25" s="197">
        <f>SUM(J25:U25)*12</f>
        <v>-213.98936000000003</v>
      </c>
      <c r="F25" s="197">
        <f>SUM(V25:AD25)*12</f>
        <v>-177.79399999999998</v>
      </c>
      <c r="H25" s="197">
        <f>SUM(S25:AD25)*12</f>
        <v>-257.72535999999997</v>
      </c>
      <c r="J25" s="195">
        <f t="shared" ref="J25:AD25" si="10">+J38+J51+J77</f>
        <v>0</v>
      </c>
      <c r="K25" s="195">
        <f t="shared" si="10"/>
        <v>-0.82499999999999996</v>
      </c>
      <c r="L25" s="195">
        <f t="shared" si="10"/>
        <v>-0.39500000000000002</v>
      </c>
      <c r="M25" s="195">
        <f t="shared" si="10"/>
        <v>-1.9383333333333332</v>
      </c>
      <c r="N25" s="195">
        <f t="shared" si="10"/>
        <v>0</v>
      </c>
      <c r="O25" s="195">
        <f t="shared" si="10"/>
        <v>-2.4851666666666663</v>
      </c>
      <c r="P25" s="195">
        <f t="shared" si="10"/>
        <v>-3.2996666666666665</v>
      </c>
      <c r="Q25" s="195">
        <f t="shared" si="10"/>
        <v>-0.57833333333333337</v>
      </c>
      <c r="R25" s="195">
        <f t="shared" si="10"/>
        <v>-1.65</v>
      </c>
      <c r="S25" s="195">
        <f t="shared" si="10"/>
        <v>-0.63</v>
      </c>
      <c r="T25" s="195">
        <f t="shared" si="10"/>
        <v>-2.1783333333333337</v>
      </c>
      <c r="U25" s="195">
        <f t="shared" si="10"/>
        <v>-3.8526133333333332</v>
      </c>
      <c r="V25" s="195">
        <f t="shared" si="10"/>
        <v>-0.11</v>
      </c>
      <c r="W25" s="195">
        <f t="shared" si="10"/>
        <v>-0.42499999999999999</v>
      </c>
      <c r="X25" s="195">
        <f t="shared" si="10"/>
        <v>-0.92333333333333334</v>
      </c>
      <c r="Y25" s="195">
        <f t="shared" si="10"/>
        <v>-3.9699999999999998</v>
      </c>
      <c r="Z25" s="195">
        <f t="shared" si="10"/>
        <v>-4.6908333333333339</v>
      </c>
      <c r="AA25" s="195">
        <f t="shared" si="10"/>
        <v>-1.7903333333333333</v>
      </c>
      <c r="AB25" s="195">
        <f t="shared" si="10"/>
        <v>-2.9066666666666667</v>
      </c>
      <c r="AC25" s="195">
        <f t="shared" si="10"/>
        <v>0</v>
      </c>
      <c r="AD25" s="195">
        <f t="shared" si="10"/>
        <v>0</v>
      </c>
    </row>
    <row r="26" spans="2:34">
      <c r="B26" s="265" t="s">
        <v>1536</v>
      </c>
      <c r="E26" s="197">
        <f>SUM(J26:U26)*12</f>
        <v>-112.76050000000001</v>
      </c>
      <c r="F26" s="197">
        <f>SUM(V26:AD26)*12</f>
        <v>-83.424000000000007</v>
      </c>
      <c r="H26" s="197">
        <f>SUM(S26:AD26)*12</f>
        <v>-152.05400000000003</v>
      </c>
      <c r="J26" s="195">
        <f t="shared" ref="J26:AD26" si="11">+J39+J52+J78</f>
        <v>-1.525625</v>
      </c>
      <c r="K26" s="195">
        <f t="shared" si="11"/>
        <v>-8.5000000000000006E-2</v>
      </c>
      <c r="L26" s="195">
        <f t="shared" si="11"/>
        <v>-0.37524999999999997</v>
      </c>
      <c r="M26" s="195">
        <f t="shared" si="11"/>
        <v>-0.39500000000000002</v>
      </c>
      <c r="N26" s="195">
        <f t="shared" si="11"/>
        <v>-0.47</v>
      </c>
      <c r="O26" s="195">
        <f t="shared" si="11"/>
        <v>-0.33666666666666667</v>
      </c>
      <c r="P26" s="195">
        <f t="shared" si="11"/>
        <v>0</v>
      </c>
      <c r="Q26" s="195">
        <f t="shared" si="11"/>
        <v>0</v>
      </c>
      <c r="R26" s="195">
        <f t="shared" si="11"/>
        <v>-0.49</v>
      </c>
      <c r="S26" s="195">
        <f t="shared" si="11"/>
        <v>0</v>
      </c>
      <c r="T26" s="195">
        <f t="shared" si="11"/>
        <v>-4.2608333333333341</v>
      </c>
      <c r="U26" s="195">
        <f t="shared" si="11"/>
        <v>-1.4583333333333335</v>
      </c>
      <c r="V26" s="195">
        <f t="shared" si="11"/>
        <v>-3.2283333333333335</v>
      </c>
      <c r="W26" s="195">
        <f t="shared" si="11"/>
        <v>0</v>
      </c>
      <c r="X26" s="195">
        <f t="shared" si="11"/>
        <v>0</v>
      </c>
      <c r="Y26" s="195">
        <f t="shared" si="11"/>
        <v>-0.54</v>
      </c>
      <c r="Z26" s="195">
        <f t="shared" si="11"/>
        <v>-1.6836666666666664</v>
      </c>
      <c r="AA26" s="195">
        <f t="shared" si="11"/>
        <v>0</v>
      </c>
      <c r="AB26" s="195">
        <f t="shared" si="11"/>
        <v>-1.5</v>
      </c>
      <c r="AC26" s="195">
        <f t="shared" si="11"/>
        <v>0</v>
      </c>
      <c r="AD26" s="195">
        <f t="shared" si="11"/>
        <v>0</v>
      </c>
    </row>
    <row r="27" spans="2:34">
      <c r="B27" s="265" t="s">
        <v>1537</v>
      </c>
      <c r="E27" s="197">
        <f>SUM(J27:U27)*12</f>
        <v>0</v>
      </c>
      <c r="F27" s="197">
        <f>SUM(V27:AD27)*12</f>
        <v>-139.89600000000002</v>
      </c>
      <c r="H27" s="197">
        <f>SUM(S27:AD27)*12</f>
        <v>-139.89600000000002</v>
      </c>
      <c r="J27" s="195">
        <f t="shared" ref="J27:AD27" si="12">+J40+J53+J79</f>
        <v>0</v>
      </c>
      <c r="K27" s="195">
        <f t="shared" si="12"/>
        <v>0</v>
      </c>
      <c r="L27" s="195">
        <f t="shared" si="12"/>
        <v>0</v>
      </c>
      <c r="M27" s="195">
        <f t="shared" si="12"/>
        <v>0</v>
      </c>
      <c r="N27" s="195">
        <f t="shared" si="12"/>
        <v>0</v>
      </c>
      <c r="O27" s="195">
        <f t="shared" si="12"/>
        <v>0</v>
      </c>
      <c r="P27" s="195">
        <f t="shared" si="12"/>
        <v>0</v>
      </c>
      <c r="Q27" s="195">
        <f t="shared" si="12"/>
        <v>0</v>
      </c>
      <c r="R27" s="195">
        <f t="shared" si="12"/>
        <v>0</v>
      </c>
      <c r="S27" s="195">
        <f t="shared" si="12"/>
        <v>0</v>
      </c>
      <c r="T27" s="195">
        <f t="shared" si="12"/>
        <v>0</v>
      </c>
      <c r="U27" s="195">
        <f t="shared" si="12"/>
        <v>0</v>
      </c>
      <c r="V27" s="195">
        <f t="shared" si="12"/>
        <v>0</v>
      </c>
      <c r="W27" s="195">
        <f t="shared" si="12"/>
        <v>0</v>
      </c>
      <c r="X27" s="195">
        <f t="shared" si="12"/>
        <v>-2.7650000000000001</v>
      </c>
      <c r="Y27" s="195">
        <f t="shared" si="12"/>
        <v>-2.7353333333333336</v>
      </c>
      <c r="Z27" s="195">
        <f t="shared" si="12"/>
        <v>-2.319</v>
      </c>
      <c r="AA27" s="195">
        <f t="shared" si="12"/>
        <v>0</v>
      </c>
      <c r="AB27" s="195">
        <f t="shared" si="12"/>
        <v>-1.097</v>
      </c>
      <c r="AC27" s="195">
        <f t="shared" si="12"/>
        <v>-2.7416666666666667</v>
      </c>
      <c r="AD27" s="195">
        <f t="shared" si="12"/>
        <v>0</v>
      </c>
    </row>
    <row r="28" spans="2:34" ht="12" customHeight="1">
      <c r="B28" s="255" t="s">
        <v>1539</v>
      </c>
      <c r="C28" s="258"/>
      <c r="D28" s="258"/>
      <c r="E28" s="256">
        <f>SUM(J28:U28)*12</f>
        <v>-326.74986000000001</v>
      </c>
      <c r="F28" s="256">
        <f>SUM(V28:AD28)*12</f>
        <v>-401.11400000000003</v>
      </c>
      <c r="G28" s="257"/>
      <c r="H28" s="256">
        <f>SUM(S28:AD28)*12</f>
        <v>-549.67535999999996</v>
      </c>
      <c r="I28" s="257"/>
      <c r="J28" s="258">
        <f t="shared" ref="J28:AD28" si="13">+J41+J54+J80</f>
        <v>-1.525625</v>
      </c>
      <c r="K28" s="258">
        <f t="shared" si="13"/>
        <v>-0.91</v>
      </c>
      <c r="L28" s="258">
        <f t="shared" si="13"/>
        <v>-0.77024999999999999</v>
      </c>
      <c r="M28" s="258">
        <f t="shared" si="13"/>
        <v>-2.333333333333333</v>
      </c>
      <c r="N28" s="258">
        <f t="shared" si="13"/>
        <v>-0.47</v>
      </c>
      <c r="O28" s="258">
        <f t="shared" si="13"/>
        <v>-2.8218333333333336</v>
      </c>
      <c r="P28" s="258">
        <f t="shared" si="13"/>
        <v>-3.2996666666666665</v>
      </c>
      <c r="Q28" s="258">
        <f t="shared" si="13"/>
        <v>-0.57833333333333337</v>
      </c>
      <c r="R28" s="258">
        <f t="shared" si="13"/>
        <v>-2.14</v>
      </c>
      <c r="S28" s="258">
        <f t="shared" si="13"/>
        <v>-0.63</v>
      </c>
      <c r="T28" s="258">
        <f t="shared" si="13"/>
        <v>-6.4391666666666678</v>
      </c>
      <c r="U28" s="258">
        <f t="shared" si="13"/>
        <v>-5.3109466666666663</v>
      </c>
      <c r="V28" s="258">
        <f t="shared" si="13"/>
        <v>-3.3383333333333334</v>
      </c>
      <c r="W28" s="258">
        <f t="shared" si="13"/>
        <v>-0.42499999999999999</v>
      </c>
      <c r="X28" s="258">
        <f t="shared" si="13"/>
        <v>-3.6883333333333335</v>
      </c>
      <c r="Y28" s="258">
        <f t="shared" si="13"/>
        <v>-7.245333333333333</v>
      </c>
      <c r="Z28" s="258">
        <f t="shared" si="13"/>
        <v>-8.6935000000000002</v>
      </c>
      <c r="AA28" s="258">
        <f t="shared" si="13"/>
        <v>-1.7903333333333333</v>
      </c>
      <c r="AB28" s="258">
        <f t="shared" si="13"/>
        <v>-5.5036666666666667</v>
      </c>
      <c r="AC28" s="258">
        <f t="shared" si="13"/>
        <v>-2.7416666666666667</v>
      </c>
      <c r="AD28" s="258">
        <f t="shared" si="13"/>
        <v>0</v>
      </c>
    </row>
    <row r="29" spans="2:34" ht="12" customHeight="1">
      <c r="B29" s="259" t="s">
        <v>1557</v>
      </c>
      <c r="C29" s="271"/>
      <c r="D29" s="271"/>
      <c r="E29" s="271">
        <f>+F23</f>
        <v>2396.1001199999996</v>
      </c>
      <c r="F29" s="272">
        <f>+$AD29*12</f>
        <v>2962.9407199999996</v>
      </c>
      <c r="G29" s="270"/>
      <c r="H29" s="273">
        <f>+$AD29*12</f>
        <v>2962.9407199999996</v>
      </c>
      <c r="I29" s="270"/>
      <c r="J29" s="274">
        <f t="shared" ref="J29:AA29" si="14">+K23</f>
        <v>136.83704666666657</v>
      </c>
      <c r="K29" s="271">
        <f t="shared" si="14"/>
        <v>140.48004666666657</v>
      </c>
      <c r="L29" s="271">
        <f t="shared" si="14"/>
        <v>154.1911299999999</v>
      </c>
      <c r="M29" s="271">
        <f t="shared" si="14"/>
        <v>157.03162999999989</v>
      </c>
      <c r="N29" s="271">
        <f t="shared" si="14"/>
        <v>166.21429666666657</v>
      </c>
      <c r="O29" s="271">
        <f t="shared" si="14"/>
        <v>167.31009666666657</v>
      </c>
      <c r="P29" s="271">
        <f t="shared" si="14"/>
        <v>169.58606333333324</v>
      </c>
      <c r="Q29" s="271">
        <f t="shared" si="14"/>
        <v>175.34268333333324</v>
      </c>
      <c r="R29" s="271">
        <f t="shared" si="14"/>
        <v>180.49313999999993</v>
      </c>
      <c r="S29" s="274">
        <f t="shared" si="14"/>
        <v>190.66497333333325</v>
      </c>
      <c r="T29" s="271">
        <f t="shared" si="14"/>
        <v>193.20913999999993</v>
      </c>
      <c r="U29" s="271">
        <f t="shared" si="14"/>
        <v>199.67500999999993</v>
      </c>
      <c r="V29" s="271">
        <f t="shared" si="14"/>
        <v>206.36334333333326</v>
      </c>
      <c r="W29" s="271">
        <f t="shared" si="14"/>
        <v>213.13717666666659</v>
      </c>
      <c r="X29" s="271">
        <f t="shared" si="14"/>
        <v>216.82730999999993</v>
      </c>
      <c r="Y29" s="271">
        <f t="shared" si="14"/>
        <v>222.51530999999994</v>
      </c>
      <c r="Z29" s="271">
        <f t="shared" si="14"/>
        <v>228.87914333333327</v>
      </c>
      <c r="AA29" s="271">
        <f t="shared" si="14"/>
        <v>231.95505999999995</v>
      </c>
      <c r="AB29" s="271">
        <f>+AB42+AB55</f>
        <v>238.88039333333327</v>
      </c>
      <c r="AC29" s="271">
        <f>+AC42+AC55</f>
        <v>241.01672666666661</v>
      </c>
      <c r="AD29" s="272">
        <f>+AD42+AD55+AD81</f>
        <v>246.91172666666662</v>
      </c>
    </row>
    <row r="30" spans="2:34" ht="3.95" customHeight="1">
      <c r="B30" s="180"/>
      <c r="C30" s="232"/>
      <c r="D30" s="232"/>
      <c r="E30" s="232"/>
      <c r="F30" s="232"/>
      <c r="H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2"/>
      <c r="U30" s="232"/>
      <c r="V30" s="232"/>
      <c r="W30" s="232"/>
      <c r="X30" s="232"/>
      <c r="Y30" s="232"/>
      <c r="Z30" s="232"/>
      <c r="AA30" s="232"/>
      <c r="AB30" s="233"/>
      <c r="AC30" s="233"/>
      <c r="AD30" s="233"/>
    </row>
    <row r="31" spans="2:34" ht="12" customHeight="1">
      <c r="B31" s="234" t="s">
        <v>1554</v>
      </c>
      <c r="C31" s="235"/>
      <c r="D31" s="235"/>
      <c r="E31" s="236">
        <f>(E24+E23)/E23-1</f>
        <v>0.79094323449540171</v>
      </c>
      <c r="F31" s="247">
        <f>(F24+F23)/F23-1</f>
        <v>0.40397084909790837</v>
      </c>
      <c r="G31" s="248"/>
      <c r="H31" s="249">
        <f>(H24+H23)/H23-1</f>
        <v>0.62176804429612487</v>
      </c>
      <c r="J31" s="246">
        <f t="shared" ref="J31:AD31" si="15">(J24+J23)/J23-1</f>
        <v>9.2089652599040006E-2</v>
      </c>
      <c r="K31" s="236">
        <f t="shared" si="15"/>
        <v>3.3273153074481643E-2</v>
      </c>
      <c r="L31" s="236">
        <f t="shared" si="15"/>
        <v>0.1030846278667239</v>
      </c>
      <c r="M31" s="236">
        <f t="shared" si="15"/>
        <v>3.3554675507815102E-2</v>
      </c>
      <c r="N31" s="236">
        <f t="shared" si="15"/>
        <v>6.146956932604386E-2</v>
      </c>
      <c r="O31" s="236">
        <f t="shared" si="15"/>
        <v>2.3569773550766948E-2</v>
      </c>
      <c r="P31" s="236">
        <f t="shared" si="15"/>
        <v>3.3325145609363505E-2</v>
      </c>
      <c r="Q31" s="236">
        <f t="shared" si="15"/>
        <v>3.7355388814477974E-2</v>
      </c>
      <c r="R31" s="236">
        <f t="shared" si="15"/>
        <v>4.1578334083135049E-2</v>
      </c>
      <c r="S31" s="246">
        <f t="shared" si="15"/>
        <v>5.9846226473390107E-2</v>
      </c>
      <c r="T31" s="236">
        <f t="shared" si="15"/>
        <v>4.7115803056432926E-2</v>
      </c>
      <c r="U31" s="236">
        <f t="shared" si="15"/>
        <v>6.0953724376945351E-2</v>
      </c>
      <c r="V31" s="236">
        <f t="shared" si="15"/>
        <v>5.0214930083973375E-2</v>
      </c>
      <c r="W31" s="236">
        <f t="shared" si="15"/>
        <v>3.4884263925232473E-2</v>
      </c>
      <c r="X31" s="236">
        <f t="shared" si="15"/>
        <v>3.4618393571977046E-2</v>
      </c>
      <c r="Y31" s="236">
        <f t="shared" si="15"/>
        <v>5.9648082768417598E-2</v>
      </c>
      <c r="Z31" s="236">
        <f t="shared" si="15"/>
        <v>6.7668752021302847E-2</v>
      </c>
      <c r="AA31" s="236">
        <f t="shared" si="15"/>
        <v>2.1261220787220925E-2</v>
      </c>
      <c r="AB31" s="236">
        <f t="shared" si="15"/>
        <v>5.3583655385659679E-2</v>
      </c>
      <c r="AC31" s="236">
        <f t="shared" si="15"/>
        <v>2.0420261085191793E-2</v>
      </c>
      <c r="AD31" s="247">
        <f t="shared" si="15"/>
        <v>2.4458883337806547E-2</v>
      </c>
    </row>
    <row r="32" spans="2:34">
      <c r="B32" s="237" t="s">
        <v>1555</v>
      </c>
      <c r="C32" s="238"/>
      <c r="D32" s="238"/>
      <c r="E32" s="239">
        <f>(E28+E23)/E23-1</f>
        <v>-0.21491835960030359</v>
      </c>
      <c r="F32" s="240">
        <f>(F28+F23)/F23-1</f>
        <v>-0.16740285460191873</v>
      </c>
      <c r="G32" s="248"/>
      <c r="H32" s="242">
        <f>(H28+H23)/H23-1</f>
        <v>-0.25378404963202483</v>
      </c>
      <c r="J32" s="241">
        <f t="shared" ref="J32:AD32" si="16">(J28+J23)/J23-1</f>
        <v>-1.204168187977972E-2</v>
      </c>
      <c r="K32" s="239">
        <f t="shared" si="16"/>
        <v>-6.6502458374211315E-3</v>
      </c>
      <c r="L32" s="239">
        <f t="shared" si="16"/>
        <v>-5.4829850806332736E-3</v>
      </c>
      <c r="M32" s="239">
        <f t="shared" si="16"/>
        <v>-1.5132733856567104E-2</v>
      </c>
      <c r="N32" s="239">
        <f t="shared" si="16"/>
        <v>-2.993027583041652E-3</v>
      </c>
      <c r="O32" s="239">
        <f t="shared" si="16"/>
        <v>-1.6977079528798678E-2</v>
      </c>
      <c r="P32" s="239">
        <f t="shared" si="16"/>
        <v>-1.972186217333094E-2</v>
      </c>
      <c r="Q32" s="239">
        <f t="shared" si="16"/>
        <v>-3.4102645109261864E-3</v>
      </c>
      <c r="R32" s="239">
        <f t="shared" si="16"/>
        <v>-1.2204672355400015E-2</v>
      </c>
      <c r="S32" s="241">
        <f t="shared" si="16"/>
        <v>-3.4904373650986864E-3</v>
      </c>
      <c r="T32" s="239">
        <f t="shared" si="16"/>
        <v>-3.3772153081359502E-2</v>
      </c>
      <c r="U32" s="239">
        <f t="shared" si="16"/>
        <v>-2.748807156155586E-2</v>
      </c>
      <c r="V32" s="239">
        <f t="shared" si="16"/>
        <v>-1.6718833935870814E-2</v>
      </c>
      <c r="W32" s="239">
        <f t="shared" si="16"/>
        <v>-2.0594742900318375E-3</v>
      </c>
      <c r="X32" s="239">
        <f t="shared" si="16"/>
        <v>-1.7304974153343755E-2</v>
      </c>
      <c r="Y32" s="239">
        <f t="shared" si="16"/>
        <v>-3.3415224924080444E-2</v>
      </c>
      <c r="Z32" s="239">
        <f t="shared" si="16"/>
        <v>-3.9069221798715748E-2</v>
      </c>
      <c r="AA32" s="239">
        <f t="shared" si="16"/>
        <v>-7.8221777102946977E-3</v>
      </c>
      <c r="AB32" s="239">
        <f t="shared" si="16"/>
        <v>-2.3727297290547011E-2</v>
      </c>
      <c r="AC32" s="239">
        <f t="shared" si="16"/>
        <v>-1.1477152345613195E-2</v>
      </c>
      <c r="AD32" s="240">
        <f t="shared" si="16"/>
        <v>0</v>
      </c>
    </row>
    <row r="33" spans="2:34" ht="3.95" customHeight="1">
      <c r="B33" s="180"/>
      <c r="C33" s="184"/>
      <c r="D33" s="184"/>
    </row>
    <row r="34" spans="2:34" ht="24">
      <c r="B34" s="159" t="s">
        <v>1313</v>
      </c>
      <c r="C34" s="176" t="s">
        <v>1321</v>
      </c>
      <c r="D34" s="176" t="s">
        <v>3</v>
      </c>
      <c r="E34" s="176" t="s">
        <v>4</v>
      </c>
      <c r="F34" s="176" t="s">
        <v>1322</v>
      </c>
      <c r="G34" s="193"/>
      <c r="H34" s="176" t="s">
        <v>1534</v>
      </c>
      <c r="J34" s="192">
        <v>45658</v>
      </c>
      <c r="K34" s="192">
        <f t="shared" ref="K34:P34" si="17">EOMONTH(J34,0)+1</f>
        <v>45689</v>
      </c>
      <c r="L34" s="192">
        <f t="shared" si="17"/>
        <v>45717</v>
      </c>
      <c r="M34" s="192">
        <f t="shared" si="17"/>
        <v>45748</v>
      </c>
      <c r="N34" s="192">
        <f t="shared" si="17"/>
        <v>45778</v>
      </c>
      <c r="O34" s="192">
        <f t="shared" si="17"/>
        <v>45809</v>
      </c>
      <c r="P34" s="192">
        <f t="shared" si="17"/>
        <v>45839</v>
      </c>
      <c r="Q34" s="192">
        <v>45870</v>
      </c>
      <c r="R34" s="192">
        <f t="shared" ref="R34:AD34" si="18">EOMONTH(Q34,0)+1</f>
        <v>45901</v>
      </c>
      <c r="S34" s="192">
        <f t="shared" si="18"/>
        <v>45931</v>
      </c>
      <c r="T34" s="192">
        <f t="shared" si="18"/>
        <v>45962</v>
      </c>
      <c r="U34" s="192">
        <f t="shared" si="18"/>
        <v>45992</v>
      </c>
      <c r="V34" s="192">
        <f t="shared" si="18"/>
        <v>46023</v>
      </c>
      <c r="W34" s="192">
        <f t="shared" si="18"/>
        <v>46054</v>
      </c>
      <c r="X34" s="192">
        <f t="shared" si="18"/>
        <v>46082</v>
      </c>
      <c r="Y34" s="192">
        <f t="shared" si="18"/>
        <v>46113</v>
      </c>
      <c r="Z34" s="192">
        <f t="shared" si="18"/>
        <v>46143</v>
      </c>
      <c r="AA34" s="192">
        <f t="shared" si="18"/>
        <v>46174</v>
      </c>
      <c r="AB34" s="192">
        <f t="shared" si="18"/>
        <v>46204</v>
      </c>
      <c r="AC34" s="192">
        <f t="shared" si="18"/>
        <v>46235</v>
      </c>
      <c r="AD34" s="192">
        <f t="shared" si="18"/>
        <v>46266</v>
      </c>
      <c r="AE34" s="187"/>
      <c r="AF34" s="220" t="s">
        <v>1303</v>
      </c>
      <c r="AG34" s="187"/>
    </row>
    <row r="35" spans="2:34">
      <c r="B35" s="186" t="str">
        <f>+AF34</f>
        <v>Property Manager</v>
      </c>
      <c r="C35" s="43"/>
      <c r="D35" s="43"/>
      <c r="E35" s="43"/>
      <c r="F35" s="43"/>
      <c r="G35" s="6"/>
      <c r="H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6"/>
      <c r="AF35" s="6"/>
      <c r="AG35" s="6"/>
    </row>
    <row r="36" spans="2:34">
      <c r="B36" s="173" t="s">
        <v>1558</v>
      </c>
      <c r="C36" s="270"/>
      <c r="D36" s="270"/>
      <c r="E36" s="270">
        <f>+E42-E37-E41</f>
        <v>1259.9982399999994</v>
      </c>
      <c r="F36" s="270">
        <f>+F42-F37-F41</f>
        <v>2229.1241199999995</v>
      </c>
      <c r="G36" s="270"/>
      <c r="H36" s="270">
        <f>+H42-H37-H41</f>
        <v>1892.5903199999996</v>
      </c>
      <c r="I36" s="270"/>
      <c r="J36" s="270">
        <f t="shared" ref="J36:AD36" si="19">+J42-J37-J41</f>
        <v>104.99985333333332</v>
      </c>
      <c r="K36" s="270">
        <f t="shared" si="19"/>
        <v>115.43184999999998</v>
      </c>
      <c r="L36" s="270">
        <f t="shared" si="19"/>
        <v>119.15818333333331</v>
      </c>
      <c r="M36" s="270">
        <f t="shared" si="19"/>
        <v>132.62451666666664</v>
      </c>
      <c r="N36" s="270">
        <f t="shared" si="19"/>
        <v>136.72251666666665</v>
      </c>
      <c r="O36" s="270">
        <f t="shared" si="19"/>
        <v>144.49551666666665</v>
      </c>
      <c r="P36" s="270">
        <f t="shared" si="19"/>
        <v>146.12048333333331</v>
      </c>
      <c r="Q36" s="270">
        <f t="shared" si="19"/>
        <v>147.88044999999997</v>
      </c>
      <c r="R36" s="270">
        <f t="shared" si="19"/>
        <v>152.9154033333333</v>
      </c>
      <c r="S36" s="270">
        <f t="shared" si="19"/>
        <v>157.71585999999996</v>
      </c>
      <c r="T36" s="270">
        <f t="shared" si="19"/>
        <v>167.73519333333329</v>
      </c>
      <c r="U36" s="270">
        <f t="shared" si="19"/>
        <v>175.91852666666662</v>
      </c>
      <c r="V36" s="270">
        <f t="shared" si="19"/>
        <v>185.76034333333328</v>
      </c>
      <c r="W36" s="270">
        <f t="shared" si="19"/>
        <v>192.31367666666662</v>
      </c>
      <c r="X36" s="270">
        <f t="shared" si="19"/>
        <v>197.42434333333327</v>
      </c>
      <c r="Y36" s="270">
        <f t="shared" si="19"/>
        <v>201.36114333333327</v>
      </c>
      <c r="Z36" s="270">
        <f t="shared" si="19"/>
        <v>205.37914333333327</v>
      </c>
      <c r="AA36" s="270">
        <f t="shared" si="19"/>
        <v>214.09980999999993</v>
      </c>
      <c r="AB36" s="270">
        <f t="shared" si="19"/>
        <v>217.57572666666661</v>
      </c>
      <c r="AC36" s="270">
        <f t="shared" si="19"/>
        <v>225.58305999999993</v>
      </c>
      <c r="AD36" s="270">
        <f t="shared" si="19"/>
        <v>227.71939333333327</v>
      </c>
    </row>
    <row r="37" spans="2:34">
      <c r="B37" s="191" t="s">
        <v>1319</v>
      </c>
      <c r="C37" s="195"/>
      <c r="D37" s="195"/>
      <c r="E37" s="197">
        <f>SUM(J37:U37)*12</f>
        <v>1012.32188</v>
      </c>
      <c r="F37" s="197">
        <f>SUM(V37:AD37)*12</f>
        <v>905.88059999999996</v>
      </c>
      <c r="H37" s="197">
        <f>SUM(S37:AD37)*12</f>
        <v>1246.0143999999998</v>
      </c>
      <c r="J37" s="195">
        <f>SUMIFS('Full Customer List'!$G:$G,'Full Customer List'!$I:$I,'Client Retention $'!J$5,'Full Customer List'!$E:$E,'Client Retention $'!$AF$34)/1000</f>
        <v>10.431996666666667</v>
      </c>
      <c r="K37" s="195">
        <f>SUMIFS('Full Customer List'!$G:$G,'Full Customer List'!$I:$I,'Client Retention $'!K$5,'Full Customer List'!$E:$E,'Client Retention $'!$AF$34)/1000</f>
        <v>3.7263333333333333</v>
      </c>
      <c r="L37" s="195">
        <f>SUMIFS('Full Customer List'!$G:$G,'Full Customer List'!$I:$I,'Client Retention $'!L$5,'Full Customer List'!$E:$E,'Client Retention $'!$AF$34)/1000</f>
        <v>13.466333333333331</v>
      </c>
      <c r="M37" s="195">
        <f>SUMIFS('Full Customer List'!$G:$G,'Full Customer List'!$I:$I,'Client Retention $'!M$5,'Full Customer List'!$E:$E,'Client Retention $'!$AF$34)/1000</f>
        <v>4.0979999999999999</v>
      </c>
      <c r="N37" s="195">
        <f>SUMIFS('Full Customer List'!$G:$G,'Full Customer List'!$I:$I,'Client Retention $'!N$5,'Full Customer List'!$E:$E,'Client Retention $'!$AF$34)/1000</f>
        <v>7.7729999999999988</v>
      </c>
      <c r="O37" s="195">
        <f>SUMIFS('Full Customer List'!$G:$G,'Full Customer List'!$I:$I,'Client Retention $'!O$5,'Full Customer List'!$E:$E,'Client Retention $'!$AF$34)/1000</f>
        <v>1.6249666666666667</v>
      </c>
      <c r="P37" s="195">
        <f>SUMIFS('Full Customer List'!$G:$G,'Full Customer List'!$I:$I,'Client Retention $'!P$5,'Full Customer List'!$E:$E,'Client Retention $'!$AF$34)/1000</f>
        <v>5.0596333333333332</v>
      </c>
      <c r="Q37" s="195">
        <f>SUMIFS('Full Customer List'!$G:$G,'Full Customer List'!$I:$I,'Client Retention $'!Q$5,'Full Customer List'!$E:$E,'Client Retention $'!$AF$34)/1000</f>
        <v>5.0349533333333332</v>
      </c>
      <c r="R37" s="195">
        <f>SUMIFS('Full Customer List'!$G:$G,'Full Customer List'!$I:$I,'Client Retention $'!R$5,'Full Customer List'!$E:$E,'Client Retention $'!$AF$34)/1000</f>
        <v>4.8004566666666664</v>
      </c>
      <c r="S37" s="195">
        <f>SUMIFS('Full Customer List'!$G:$G,'Full Customer List'!$I:$I,'Client Retention $'!S$5,'Full Customer List'!$E:$E,'Client Retention $'!$AF$34)/1000</f>
        <v>10.019333333333334</v>
      </c>
      <c r="T37" s="195">
        <f>SUMIFS('Full Customer List'!$G:$G,'Full Customer List'!$I:$I,'Client Retention $'!T$5,'Full Customer List'!$E:$E,'Client Retention $'!$AF$34)/1000</f>
        <v>8.1833333333333336</v>
      </c>
      <c r="U37" s="195">
        <f>SUMIFS('Full Customer List'!$G:$G,'Full Customer List'!$I:$I,'Client Retention $'!U$5,'Full Customer List'!$E:$E,'Client Retention $'!$AF$34)/1000</f>
        <v>10.141816666666665</v>
      </c>
      <c r="V37" s="195">
        <f>SUMIFS('Full Customer List'!$G:$G,'Full Customer List'!$I:$I,'Client Retention $'!V$5,'Full Customer List'!$E:$E,'Client Retention $'!$AF$34)/1000</f>
        <v>9.4066666666666663</v>
      </c>
      <c r="W37" s="195">
        <f>SUMIFS('Full Customer List'!$G:$G,'Full Customer List'!$I:$I,'Client Retention $'!W$5,'Full Customer List'!$E:$E,'Client Retention $'!$AF$34)/1000</f>
        <v>5.5356666666666658</v>
      </c>
      <c r="X37" s="195">
        <f>SUMIFS('Full Customer List'!$G:$G,'Full Customer List'!$I:$I,'Client Retention $'!X$5,'Full Customer List'!$E:$E,'Client Retention $'!$AF$34)/1000</f>
        <v>6.9768000000000008</v>
      </c>
      <c r="Y37" s="195">
        <f>SUMIFS('Full Customer List'!$G:$G,'Full Customer List'!$I:$I,'Client Retention $'!Y$5,'Full Customer List'!$E:$E,'Client Retention $'!$AF$34)/1000</f>
        <v>10.863333333333333</v>
      </c>
      <c r="Z37" s="195">
        <f>SUMIFS('Full Customer List'!$G:$G,'Full Customer List'!$I:$I,'Client Retention $'!Z$5,'Full Customer List'!$E:$E,'Client Retention $'!$AF$34)/1000</f>
        <v>15.057333333333334</v>
      </c>
      <c r="AA37" s="195">
        <f>SUMIFS('Full Customer List'!$G:$G,'Full Customer List'!$I:$I,'Client Retention $'!AA$5,'Full Customer List'!$E:$E,'Client Retention $'!$AF$34)/1000</f>
        <v>4.86625</v>
      </c>
      <c r="AB37" s="195">
        <f>SUMIFS('Full Customer List'!$G:$G,'Full Customer List'!$I:$I,'Client Retention $'!AB$5,'Full Customer List'!$E:$E,'Client Retention $'!$AF$34)/1000</f>
        <v>12.010999999999999</v>
      </c>
      <c r="AC37" s="195">
        <f>SUMIFS('Full Customer List'!$G:$G,'Full Customer List'!$I:$I,'Client Retention $'!AC$5,'Full Customer List'!$E:$E,'Client Retention $'!$AF$34)/1000</f>
        <v>4.8780000000000001</v>
      </c>
      <c r="AD37" s="195">
        <f>SUMIFS('Full Customer List'!$G:$G,'Full Customer List'!$I:$I,'Client Retention $'!AD$5,'Full Customer List'!$E:$E,'Client Retention $'!$AF$34)/1000</f>
        <v>5.8949999999999996</v>
      </c>
    </row>
    <row r="38" spans="2:34">
      <c r="B38" s="265" t="s">
        <v>1535</v>
      </c>
      <c r="E38" s="197">
        <f>SUM(J38:U38)*12</f>
        <v>-39.595999999999997</v>
      </c>
      <c r="F38" s="197">
        <f>SUM(V38:AD38)*12</f>
        <v>-138.59199999999998</v>
      </c>
      <c r="H38" s="197">
        <f>SUM(S38:AD38)*12</f>
        <v>-138.59199999999998</v>
      </c>
      <c r="J38" s="195">
        <f>-SUMIFS('Full Customer List'!$G:$G,'Full Customer List'!$J:$J,J$1,'Full Customer List'!$E:$E,'Client Retention $'!$AF$34,'Full Customer List'!$H:$H,'Client Retention $'!$AF38)/1000</f>
        <v>0</v>
      </c>
      <c r="K38" s="195">
        <f>-SUMIFS('Full Customer List'!$G:$G,'Full Customer List'!$J:$J,K$1,'Full Customer List'!$E:$E,'Client Retention $'!$AF$34,'Full Customer List'!$H:$H,'Client Retention $'!$AF38)/1000</f>
        <v>0</v>
      </c>
      <c r="L38" s="195">
        <f>-SUMIFS('Full Customer List'!$G:$G,'Full Customer List'!$J:$J,L$1,'Full Customer List'!$E:$E,'Client Retention $'!$AF$34,'Full Customer List'!$H:$H,'Client Retention $'!$AF38)/1000</f>
        <v>0</v>
      </c>
      <c r="M38" s="195">
        <f>-SUMIFS('Full Customer List'!$G:$G,'Full Customer List'!$J:$J,M$1,'Full Customer List'!$E:$E,'Client Retention $'!$AF$34,'Full Customer List'!$H:$H,'Client Retention $'!$AF38)/1000</f>
        <v>0</v>
      </c>
      <c r="N38" s="195">
        <f>-SUMIFS('Full Customer List'!$G:$G,'Full Customer List'!$J:$J,N$1,'Full Customer List'!$E:$E,'Client Retention $'!$AF$34,'Full Customer List'!$H:$H,'Client Retention $'!$AF38)/1000</f>
        <v>0</v>
      </c>
      <c r="O38" s="195">
        <f>-SUMIFS('Full Customer List'!$G:$G,'Full Customer List'!$J:$J,O$1,'Full Customer List'!$E:$E,'Client Retention $'!$AF$34,'Full Customer List'!$H:$H,'Client Retention $'!$AF38)/1000</f>
        <v>0</v>
      </c>
      <c r="P38" s="195">
        <f>-SUMIFS('Full Customer List'!$G:$G,'Full Customer List'!$J:$J,P$1,'Full Customer List'!$E:$E,'Client Retention $'!$AF$34,'Full Customer List'!$H:$H,'Client Retention $'!$AF38)/1000</f>
        <v>-3.2996666666666665</v>
      </c>
      <c r="Q38" s="195">
        <f>-SUMIFS('Full Customer List'!$G:$G,'Full Customer List'!$J:$J,Q$1,'Full Customer List'!$E:$E,'Client Retention $'!$AF$34,'Full Customer List'!$H:$H,'Client Retention $'!$AF38)/1000</f>
        <v>0</v>
      </c>
      <c r="R38" s="195">
        <f>-SUMIFS('Full Customer List'!$G:$G,'Full Customer List'!$J:$J,R$1,'Full Customer List'!$E:$E,'Client Retention $'!$AF$34,'Full Customer List'!$H:$H,'Client Retention $'!$AF38)/1000</f>
        <v>0</v>
      </c>
      <c r="S38" s="195">
        <f>-SUMIFS('Full Customer List'!$G:$G,'Full Customer List'!$J:$J,S$1,'Full Customer List'!$E:$E,'Client Retention $'!$AF$34,'Full Customer List'!$H:$H,'Client Retention $'!$AF38)/1000</f>
        <v>0</v>
      </c>
      <c r="T38" s="195">
        <f>-SUMIFS('Full Customer List'!$G:$G,'Full Customer List'!$J:$J,T$1,'Full Customer List'!$E:$E,'Client Retention $'!$AF$34,'Full Customer List'!$H:$H,'Client Retention $'!$AF38)/1000</f>
        <v>0</v>
      </c>
      <c r="U38" s="195">
        <f>-SUMIFS('Full Customer List'!$G:$G,'Full Customer List'!$J:$J,U$1,'Full Customer List'!$E:$E,'Client Retention $'!$AF$34,'Full Customer List'!$H:$H,'Client Retention $'!$AF38)/1000</f>
        <v>0</v>
      </c>
      <c r="V38" s="195">
        <f>-SUMIFS('Full Customer List'!$G:$G,'Full Customer List'!$J:$J,V$1,'Full Customer List'!$E:$E,'Client Retention $'!$AF$34,'Full Customer List'!$H:$H,'Client Retention $'!$AF38)/1000</f>
        <v>0</v>
      </c>
      <c r="W38" s="195">
        <f>-SUMIFS('Full Customer List'!$G:$G,'Full Customer List'!$J:$J,W$1,'Full Customer List'!$E:$E,'Client Retention $'!$AF$34,'Full Customer List'!$H:$H,'Client Retention $'!$AF38)/1000</f>
        <v>-0.42499999999999999</v>
      </c>
      <c r="X38" s="195">
        <f>-SUMIFS('Full Customer List'!$G:$G,'Full Customer List'!$J:$J,X$1,'Full Customer List'!$E:$E,'Client Retention $'!$AF$34,'Full Customer List'!$H:$H,'Client Retention $'!$AF38)/1000</f>
        <v>-0.92333333333333334</v>
      </c>
      <c r="Y38" s="195">
        <f>-SUMIFS('Full Customer List'!$G:$G,'Full Customer List'!$J:$J,Y$1,'Full Customer List'!$E:$E,'Client Retention $'!$AF$34,'Full Customer List'!$H:$H,'Client Retention $'!$AF38)/1000</f>
        <v>-3.57</v>
      </c>
      <c r="Z38" s="195">
        <f>-SUMIFS('Full Customer List'!$G:$G,'Full Customer List'!$J:$J,Z$1,'Full Customer List'!$E:$E,'Client Retention $'!$AF$34,'Full Customer List'!$H:$H,'Client Retention $'!$AF38)/1000</f>
        <v>-2.3340000000000001</v>
      </c>
      <c r="AA38" s="195">
        <f>-SUMIFS('Full Customer List'!$G:$G,'Full Customer List'!$J:$J,AA$1,'Full Customer List'!$E:$E,'Client Retention $'!$AF$34,'Full Customer List'!$H:$H,'Client Retention $'!$AF38)/1000</f>
        <v>-1.3903333333333334</v>
      </c>
      <c r="AB38" s="195">
        <f>-SUMIFS('Full Customer List'!$G:$G,'Full Customer List'!$J:$J,AB$1,'Full Customer List'!$E:$E,'Client Retention $'!$AF$34,'Full Customer List'!$H:$H,'Client Retention $'!$AF38)/1000</f>
        <v>-2.9066666666666667</v>
      </c>
      <c r="AC38" s="195">
        <f>-SUMIFS('Full Customer List'!$G:$G,'Full Customer List'!$J:$J,AC$1,'Full Customer List'!$E:$E,'Client Retention $'!$AF$34,'Full Customer List'!$H:$H,'Client Retention $'!$AF38)/1000</f>
        <v>0</v>
      </c>
      <c r="AD38" s="195">
        <f>-SUMIFS('Full Customer List'!$G:$G,'Full Customer List'!$J:$J,AD$1,'Full Customer List'!$E:$E,'Client Retention $'!$AF$34,'Full Customer List'!$H:$H,'Client Retention $'!$AF38)/1000</f>
        <v>0</v>
      </c>
      <c r="AF38" s="173" t="s">
        <v>506</v>
      </c>
    </row>
    <row r="39" spans="2:34">
      <c r="B39" s="265" t="s">
        <v>1536</v>
      </c>
      <c r="E39" s="197">
        <f>SUM(J39:U39)*12</f>
        <v>-3.5999999999999996</v>
      </c>
      <c r="F39" s="197">
        <f>SUM(V39:AD39)*12</f>
        <v>-60.923999999999999</v>
      </c>
      <c r="H39" s="197">
        <f>SUM(S39:AD39)*12</f>
        <v>-64.524000000000001</v>
      </c>
      <c r="J39" s="195">
        <f>-SUMIFS('Full Customer List'!$G:$G,'Full Customer List'!$J:$J,J$1,'Full Customer List'!$E:$E,'Client Retention $'!$AF$34,'Full Customer List'!$H:$H,'Client Retention $'!$AF39)/1000</f>
        <v>0</v>
      </c>
      <c r="K39" s="195">
        <f>-SUMIFS('Full Customer List'!$G:$G,'Full Customer List'!$J:$J,K$1,'Full Customer List'!$E:$E,'Client Retention $'!$AF$34,'Full Customer List'!$H:$H,'Client Retention $'!$AF39)/1000</f>
        <v>0</v>
      </c>
      <c r="L39" s="195">
        <f>-SUMIFS('Full Customer List'!$G:$G,'Full Customer List'!$J:$J,L$1,'Full Customer List'!$E:$E,'Client Retention $'!$AF$34,'Full Customer List'!$H:$H,'Client Retention $'!$AF39)/1000</f>
        <v>0</v>
      </c>
      <c r="M39" s="195">
        <f>-SUMIFS('Full Customer List'!$G:$G,'Full Customer List'!$J:$J,M$1,'Full Customer List'!$E:$E,'Client Retention $'!$AF$34,'Full Customer List'!$H:$H,'Client Retention $'!$AF39)/1000</f>
        <v>0</v>
      </c>
      <c r="N39" s="195">
        <f>-SUMIFS('Full Customer List'!$G:$G,'Full Customer List'!$J:$J,N$1,'Full Customer List'!$E:$E,'Client Retention $'!$AF$34,'Full Customer List'!$H:$H,'Client Retention $'!$AF39)/1000</f>
        <v>0</v>
      </c>
      <c r="O39" s="195">
        <f>-SUMIFS('Full Customer List'!$G:$G,'Full Customer List'!$J:$J,O$1,'Full Customer List'!$E:$E,'Client Retention $'!$AF$34,'Full Customer List'!$H:$H,'Client Retention $'!$AF39)/1000</f>
        <v>0</v>
      </c>
      <c r="P39" s="195">
        <f>-SUMIFS('Full Customer List'!$G:$G,'Full Customer List'!$J:$J,P$1,'Full Customer List'!$E:$E,'Client Retention $'!$AF$34,'Full Customer List'!$H:$H,'Client Retention $'!$AF39)/1000</f>
        <v>0</v>
      </c>
      <c r="Q39" s="195">
        <f>-SUMIFS('Full Customer List'!$G:$G,'Full Customer List'!$J:$J,Q$1,'Full Customer List'!$E:$E,'Client Retention $'!$AF$34,'Full Customer List'!$H:$H,'Client Retention $'!$AF39)/1000</f>
        <v>0</v>
      </c>
      <c r="R39" s="195">
        <f>-SUMIFS('Full Customer List'!$G:$G,'Full Customer List'!$J:$J,R$1,'Full Customer List'!$E:$E,'Client Retention $'!$AF$34,'Full Customer List'!$H:$H,'Client Retention $'!$AF39)/1000</f>
        <v>0</v>
      </c>
      <c r="S39" s="195">
        <f>-SUMIFS('Full Customer List'!$G:$G,'Full Customer List'!$J:$J,S$1,'Full Customer List'!$E:$E,'Client Retention $'!$AF$34,'Full Customer List'!$H:$H,'Client Retention $'!$AF39)/1000</f>
        <v>0</v>
      </c>
      <c r="T39" s="195">
        <f>-SUMIFS('Full Customer List'!$G:$G,'Full Customer List'!$J:$J,T$1,'Full Customer List'!$E:$E,'Client Retention $'!$AF$34,'Full Customer List'!$H:$H,'Client Retention $'!$AF39)/1000</f>
        <v>0</v>
      </c>
      <c r="U39" s="195">
        <f>-SUMIFS('Full Customer List'!$G:$G,'Full Customer List'!$J:$J,U$1,'Full Customer List'!$E:$E,'Client Retention $'!$AF$34,'Full Customer List'!$H:$H,'Client Retention $'!$AF39)/1000</f>
        <v>-0.3</v>
      </c>
      <c r="V39" s="195">
        <f>-SUMIFS('Full Customer List'!$G:$G,'Full Customer List'!$J:$J,V$1,'Full Customer List'!$E:$E,'Client Retention $'!$AF$34,'Full Customer List'!$H:$H,'Client Retention $'!$AF39)/1000</f>
        <v>-2.8533333333333335</v>
      </c>
      <c r="W39" s="195">
        <f>-SUMIFS('Full Customer List'!$G:$G,'Full Customer List'!$J:$J,W$1,'Full Customer List'!$E:$E,'Client Retention $'!$AF$34,'Full Customer List'!$H:$H,'Client Retention $'!$AF39)/1000</f>
        <v>0</v>
      </c>
      <c r="X39" s="195">
        <f>-SUMIFS('Full Customer List'!$G:$G,'Full Customer List'!$J:$J,X$1,'Full Customer List'!$E:$E,'Client Retention $'!$AF$34,'Full Customer List'!$H:$H,'Client Retention $'!$AF39)/1000</f>
        <v>0</v>
      </c>
      <c r="Y39" s="195">
        <f>-SUMIFS('Full Customer List'!$G:$G,'Full Customer List'!$J:$J,Y$1,'Full Customer List'!$E:$E,'Client Retention $'!$AF$34,'Full Customer List'!$H:$H,'Client Retention $'!$AF39)/1000</f>
        <v>-0.54</v>
      </c>
      <c r="Z39" s="195">
        <f>-SUMIFS('Full Customer List'!$G:$G,'Full Customer List'!$J:$J,Z$1,'Full Customer List'!$E:$E,'Client Retention $'!$AF$34,'Full Customer List'!$H:$H,'Client Retention $'!$AF39)/1000</f>
        <v>-1.6836666666666664</v>
      </c>
      <c r="AA39" s="195">
        <f>-SUMIFS('Full Customer List'!$G:$G,'Full Customer List'!$J:$J,AA$1,'Full Customer List'!$E:$E,'Client Retention $'!$AF$34,'Full Customer List'!$H:$H,'Client Retention $'!$AF39)/1000</f>
        <v>0</v>
      </c>
      <c r="AB39" s="195">
        <f>-SUMIFS('Full Customer List'!$G:$G,'Full Customer List'!$J:$J,AB$1,'Full Customer List'!$E:$E,'Client Retention $'!$AF$34,'Full Customer List'!$H:$H,'Client Retention $'!$AF39)/1000</f>
        <v>0</v>
      </c>
      <c r="AC39" s="195">
        <f>-SUMIFS('Full Customer List'!$G:$G,'Full Customer List'!$J:$J,AC$1,'Full Customer List'!$E:$E,'Client Retention $'!$AF$34,'Full Customer List'!$H:$H,'Client Retention $'!$AF39)/1000</f>
        <v>0</v>
      </c>
      <c r="AD39" s="195">
        <f>-SUMIFS('Full Customer List'!$G:$G,'Full Customer List'!$J:$J,AD$1,'Full Customer List'!$E:$E,'Client Retention $'!$AF$34,'Full Customer List'!$H:$H,'Client Retention $'!$AF39)/1000</f>
        <v>0</v>
      </c>
      <c r="AF39" s="173" t="s">
        <v>507</v>
      </c>
    </row>
    <row r="40" spans="2:34">
      <c r="B40" s="265" t="s">
        <v>1537</v>
      </c>
      <c r="E40" s="197">
        <f>SUM(J40:U40)*12</f>
        <v>0</v>
      </c>
      <c r="F40" s="197">
        <f>SUM(V40:AD40)*12</f>
        <v>-132.11600000000001</v>
      </c>
      <c r="H40" s="197">
        <f>SUM(S40:AD40)*12</f>
        <v>-132.11600000000001</v>
      </c>
      <c r="J40" s="195">
        <f>-SUMIFS('Full Customer List'!$G:$G,'Full Customer List'!$J:$J,J$1,'Full Customer List'!$E:$E,'Client Retention $'!$AF$34,'Full Customer List'!$H:$H,'Client Retention $'!$AF40)/1000</f>
        <v>0</v>
      </c>
      <c r="K40" s="195">
        <f>-SUMIFS('Full Customer List'!$G:$G,'Full Customer List'!$J:$J,K$1,'Full Customer List'!$E:$E,'Client Retention $'!$AF$34,'Full Customer List'!$H:$H,'Client Retention $'!$AF40)/1000</f>
        <v>0</v>
      </c>
      <c r="L40" s="195">
        <f>-SUMIFS('Full Customer List'!$G:$G,'Full Customer List'!$J:$J,L$1,'Full Customer List'!$E:$E,'Client Retention $'!$AF$34,'Full Customer List'!$H:$H,'Client Retention $'!$AF40)/1000</f>
        <v>0</v>
      </c>
      <c r="M40" s="195">
        <f>-SUMIFS('Full Customer List'!$G:$G,'Full Customer List'!$J:$J,M$1,'Full Customer List'!$E:$E,'Client Retention $'!$AF$34,'Full Customer List'!$H:$H,'Client Retention $'!$AF40)/1000</f>
        <v>0</v>
      </c>
      <c r="N40" s="195">
        <f>-SUMIFS('Full Customer List'!$G:$G,'Full Customer List'!$J:$J,N$1,'Full Customer List'!$E:$E,'Client Retention $'!$AF$34,'Full Customer List'!$H:$H,'Client Retention $'!$AF40)/1000</f>
        <v>0</v>
      </c>
      <c r="O40" s="195">
        <f>-SUMIFS('Full Customer List'!$G:$G,'Full Customer List'!$J:$J,O$1,'Full Customer List'!$E:$E,'Client Retention $'!$AF$34,'Full Customer List'!$H:$H,'Client Retention $'!$AF40)/1000</f>
        <v>0</v>
      </c>
      <c r="P40" s="195">
        <f>-SUMIFS('Full Customer List'!$G:$G,'Full Customer List'!$J:$J,P$1,'Full Customer List'!$E:$E,'Client Retention $'!$AF$34,'Full Customer List'!$H:$H,'Client Retention $'!$AF40)/1000</f>
        <v>0</v>
      </c>
      <c r="Q40" s="195">
        <f>-SUMIFS('Full Customer List'!$G:$G,'Full Customer List'!$J:$J,Q$1,'Full Customer List'!$E:$E,'Client Retention $'!$AF$34,'Full Customer List'!$H:$H,'Client Retention $'!$AF40)/1000</f>
        <v>0</v>
      </c>
      <c r="R40" s="195">
        <f>-SUMIFS('Full Customer List'!$G:$G,'Full Customer List'!$J:$J,R$1,'Full Customer List'!$E:$E,'Client Retention $'!$AF$34,'Full Customer List'!$H:$H,'Client Retention $'!$AF40)/1000</f>
        <v>0</v>
      </c>
      <c r="S40" s="195">
        <f>-SUMIFS('Full Customer List'!$G:$G,'Full Customer List'!$J:$J,S$1,'Full Customer List'!$E:$E,'Client Retention $'!$AF$34,'Full Customer List'!$H:$H,'Client Retention $'!$AF40)/1000</f>
        <v>0</v>
      </c>
      <c r="T40" s="195">
        <f>-SUMIFS('Full Customer List'!$G:$G,'Full Customer List'!$J:$J,T$1,'Full Customer List'!$E:$E,'Client Retention $'!$AF$34,'Full Customer List'!$H:$H,'Client Retention $'!$AF40)/1000</f>
        <v>0</v>
      </c>
      <c r="U40" s="195">
        <f>-SUMIFS('Full Customer List'!$G:$G,'Full Customer List'!$J:$J,U$1,'Full Customer List'!$E:$E,'Client Retention $'!$AF$34,'Full Customer List'!$H:$H,'Client Retention $'!$AF40)/1000</f>
        <v>0</v>
      </c>
      <c r="V40" s="195">
        <f>-SUMIFS('Full Customer List'!$G:$G,'Full Customer List'!$J:$J,V$1,'Full Customer List'!$E:$E,'Client Retention $'!$AF$34,'Full Customer List'!$H:$H,'Client Retention $'!$AF40)/1000</f>
        <v>0</v>
      </c>
      <c r="W40" s="195">
        <f>-SUMIFS('Full Customer List'!$G:$G,'Full Customer List'!$J:$J,W$1,'Full Customer List'!$E:$E,'Client Retention $'!$AF$34,'Full Customer List'!$H:$H,'Client Retention $'!$AF40)/1000</f>
        <v>0</v>
      </c>
      <c r="X40" s="195">
        <f>-SUMIFS('Full Customer List'!$G:$G,'Full Customer List'!$J:$J,X$1,'Full Customer List'!$E:$E,'Client Retention $'!$AF$34,'Full Customer List'!$H:$H,'Client Retention $'!$AF40)/1000</f>
        <v>-2.1166666666666667</v>
      </c>
      <c r="Y40" s="195">
        <f>-SUMIFS('Full Customer List'!$G:$G,'Full Customer List'!$J:$J,Y$1,'Full Customer List'!$E:$E,'Client Retention $'!$AF$34,'Full Customer List'!$H:$H,'Client Retention $'!$AF40)/1000</f>
        <v>-2.7353333333333336</v>
      </c>
      <c r="Z40" s="195">
        <f>-SUMIFS('Full Customer List'!$G:$G,'Full Customer List'!$J:$J,Z$1,'Full Customer List'!$E:$E,'Client Retention $'!$AF$34,'Full Customer List'!$H:$H,'Client Retention $'!$AF40)/1000</f>
        <v>-2.319</v>
      </c>
      <c r="AA40" s="195">
        <f>-SUMIFS('Full Customer List'!$G:$G,'Full Customer List'!$J:$J,AA$1,'Full Customer List'!$E:$E,'Client Retention $'!$AF$34,'Full Customer List'!$H:$H,'Client Retention $'!$AF40)/1000</f>
        <v>0</v>
      </c>
      <c r="AB40" s="195">
        <f>-SUMIFS('Full Customer List'!$G:$G,'Full Customer List'!$J:$J,AB$1,'Full Customer List'!$E:$E,'Client Retention $'!$AF$34,'Full Customer List'!$H:$H,'Client Retention $'!$AF40)/1000</f>
        <v>-1.097</v>
      </c>
      <c r="AC40" s="195">
        <f>-SUMIFS('Full Customer List'!$G:$G,'Full Customer List'!$J:$J,AC$1,'Full Customer List'!$E:$E,'Client Retention $'!$AF$34,'Full Customer List'!$H:$H,'Client Retention $'!$AF40)/1000</f>
        <v>-2.7416666666666667</v>
      </c>
      <c r="AD40" s="195">
        <f>-SUMIFS('Full Customer List'!$G:$G,'Full Customer List'!$J:$J,AD$1,'Full Customer List'!$E:$E,'Client Retention $'!$AF$34,'Full Customer List'!$H:$H,'Client Retention $'!$AF40)/1000</f>
        <v>0</v>
      </c>
      <c r="AF40" s="173" t="s">
        <v>1538</v>
      </c>
    </row>
    <row r="41" spans="2:34" ht="12" customHeight="1">
      <c r="B41" s="255" t="s">
        <v>1539</v>
      </c>
      <c r="C41" s="258"/>
      <c r="D41" s="258"/>
      <c r="E41" s="256">
        <f>SUM(J41:U41)*12</f>
        <v>-43.195999999999998</v>
      </c>
      <c r="F41" s="256">
        <f>SUM(V41:AD41)*12</f>
        <v>-331.63200000000006</v>
      </c>
      <c r="G41" s="257"/>
      <c r="H41" s="256">
        <f>SUM(S41:AD41)*12</f>
        <v>-335.23199999999997</v>
      </c>
      <c r="I41" s="257"/>
      <c r="J41" s="258">
        <f>-SUMIFS('Full Customer List'!$G:$G,'Full Customer List'!$J:$J,J$1,'Full Customer List'!$E:$E,'Client Retention $'!$AF$34)/1000</f>
        <v>0</v>
      </c>
      <c r="K41" s="258">
        <f>-SUMIFS('Full Customer List'!$G:$G,'Full Customer List'!$J:$J,K$1,'Full Customer List'!$E:$E,'Client Retention $'!$AF$34)/1000</f>
        <v>0</v>
      </c>
      <c r="L41" s="258">
        <f>-SUMIFS('Full Customer List'!$G:$G,'Full Customer List'!$J:$J,L$1,'Full Customer List'!$E:$E,'Client Retention $'!$AF$34)/1000</f>
        <v>0</v>
      </c>
      <c r="M41" s="258">
        <f>-SUMIFS('Full Customer List'!$G:$G,'Full Customer List'!$J:$J,M$1,'Full Customer List'!$E:$E,'Client Retention $'!$AF$34)/1000</f>
        <v>0</v>
      </c>
      <c r="N41" s="258">
        <f>-SUMIFS('Full Customer List'!$G:$G,'Full Customer List'!$J:$J,N$1,'Full Customer List'!$E:$E,'Client Retention $'!$AF$34)/1000</f>
        <v>0</v>
      </c>
      <c r="O41" s="258">
        <f>-SUMIFS('Full Customer List'!$G:$G,'Full Customer List'!$J:$J,O$1,'Full Customer List'!$E:$E,'Client Retention $'!$AF$34)/1000</f>
        <v>0</v>
      </c>
      <c r="P41" s="258">
        <f>-SUMIFS('Full Customer List'!$G:$G,'Full Customer List'!$J:$J,P$1,'Full Customer List'!$E:$E,'Client Retention $'!$AF$34)/1000</f>
        <v>-3.2996666666666665</v>
      </c>
      <c r="Q41" s="258">
        <f>-SUMIFS('Full Customer List'!$G:$G,'Full Customer List'!$J:$J,Q$1,'Full Customer List'!$E:$E,'Client Retention $'!$AF$34)/1000</f>
        <v>0</v>
      </c>
      <c r="R41" s="258">
        <f>-SUMIFS('Full Customer List'!$G:$G,'Full Customer List'!$J:$J,R$1,'Full Customer List'!$E:$E,'Client Retention $'!$AF$34)/1000</f>
        <v>0</v>
      </c>
      <c r="S41" s="258">
        <f>-SUMIFS('Full Customer List'!$G:$G,'Full Customer List'!$J:$J,S$1,'Full Customer List'!$E:$E,'Client Retention $'!$AF$34)/1000</f>
        <v>0</v>
      </c>
      <c r="T41" s="258">
        <f>-SUMIFS('Full Customer List'!$G:$G,'Full Customer List'!$J:$J,T$1,'Full Customer List'!$E:$E,'Client Retention $'!$AF$34)/1000</f>
        <v>0</v>
      </c>
      <c r="U41" s="258">
        <f>-SUMIFS('Full Customer List'!$G:$G,'Full Customer List'!$J:$J,U$1,'Full Customer List'!$E:$E,'Client Retention $'!$AF$34)/1000</f>
        <v>-0.3</v>
      </c>
      <c r="V41" s="258">
        <f>-SUMIFS('Full Customer List'!$G:$G,'Full Customer List'!$J:$J,V$1,'Full Customer List'!$E:$E,'Client Retention $'!$AF$34)/1000</f>
        <v>-2.8533333333333335</v>
      </c>
      <c r="W41" s="258">
        <f>-SUMIFS('Full Customer List'!$G:$G,'Full Customer List'!$J:$J,W$1,'Full Customer List'!$E:$E,'Client Retention $'!$AF$34)/1000</f>
        <v>-0.42499999999999999</v>
      </c>
      <c r="X41" s="258">
        <f>-SUMIFS('Full Customer List'!$G:$G,'Full Customer List'!$J:$J,X$1,'Full Customer List'!$E:$E,'Client Retention $'!$AF$34)/1000</f>
        <v>-3.04</v>
      </c>
      <c r="Y41" s="258">
        <f>-SUMIFS('Full Customer List'!$G:$G,'Full Customer List'!$J:$J,Y$1,'Full Customer List'!$E:$E,'Client Retention $'!$AF$34)/1000</f>
        <v>-6.8453333333333326</v>
      </c>
      <c r="Z41" s="258">
        <f>-SUMIFS('Full Customer List'!$G:$G,'Full Customer List'!$J:$J,Z$1,'Full Customer List'!$E:$E,'Client Retention $'!$AF$34)/1000</f>
        <v>-6.3366666666666669</v>
      </c>
      <c r="AA41" s="258">
        <f>-SUMIFS('Full Customer List'!$G:$G,'Full Customer List'!$J:$J,AA$1,'Full Customer List'!$E:$E,'Client Retention $'!$AF$34)/1000</f>
        <v>-1.3903333333333334</v>
      </c>
      <c r="AB41" s="258">
        <f>-SUMIFS('Full Customer List'!$G:$G,'Full Customer List'!$J:$J,AB$1,'Full Customer List'!$E:$E,'Client Retention $'!$AF$34)/1000</f>
        <v>-4.0036666666666667</v>
      </c>
      <c r="AC41" s="258">
        <f>-SUMIFS('Full Customer List'!$G:$G,'Full Customer List'!$J:$J,AC$1,'Full Customer List'!$E:$E,'Client Retention $'!$AF$34)/1000</f>
        <v>-2.7416666666666667</v>
      </c>
      <c r="AD41" s="258">
        <f>-SUMIFS('Full Customer List'!$G:$G,'Full Customer List'!$J:$J,AD$1,'Full Customer List'!$E:$E,'Client Retention $'!$AF$34)/1000</f>
        <v>0</v>
      </c>
    </row>
    <row r="42" spans="2:34" ht="12" customHeight="1">
      <c r="B42" s="259" t="s">
        <v>1557</v>
      </c>
      <c r="C42" s="271"/>
      <c r="D42" s="271"/>
      <c r="E42" s="271">
        <f>+F36</f>
        <v>2229.1241199999995</v>
      </c>
      <c r="F42" s="272">
        <f>+$AD42*12</f>
        <v>2803.3727199999994</v>
      </c>
      <c r="G42" s="270"/>
      <c r="H42" s="273">
        <f>+$AD42*12</f>
        <v>2803.3727199999994</v>
      </c>
      <c r="I42" s="270"/>
      <c r="J42" s="274">
        <f t="shared" ref="J42:AC42" si="20">+K36</f>
        <v>115.43184999999998</v>
      </c>
      <c r="K42" s="271">
        <f t="shared" si="20"/>
        <v>119.15818333333331</v>
      </c>
      <c r="L42" s="271">
        <f t="shared" si="20"/>
        <v>132.62451666666664</v>
      </c>
      <c r="M42" s="271">
        <f t="shared" si="20"/>
        <v>136.72251666666665</v>
      </c>
      <c r="N42" s="271">
        <f t="shared" si="20"/>
        <v>144.49551666666665</v>
      </c>
      <c r="O42" s="271">
        <f t="shared" si="20"/>
        <v>146.12048333333331</v>
      </c>
      <c r="P42" s="271">
        <f t="shared" si="20"/>
        <v>147.88044999999997</v>
      </c>
      <c r="Q42" s="271">
        <f t="shared" si="20"/>
        <v>152.9154033333333</v>
      </c>
      <c r="R42" s="271">
        <f t="shared" si="20"/>
        <v>157.71585999999996</v>
      </c>
      <c r="S42" s="274">
        <f t="shared" si="20"/>
        <v>167.73519333333329</v>
      </c>
      <c r="T42" s="271">
        <f t="shared" si="20"/>
        <v>175.91852666666662</v>
      </c>
      <c r="U42" s="271">
        <f t="shared" si="20"/>
        <v>185.76034333333328</v>
      </c>
      <c r="V42" s="271">
        <f t="shared" si="20"/>
        <v>192.31367666666662</v>
      </c>
      <c r="W42" s="271">
        <f t="shared" si="20"/>
        <v>197.42434333333327</v>
      </c>
      <c r="X42" s="271">
        <f t="shared" si="20"/>
        <v>201.36114333333327</v>
      </c>
      <c r="Y42" s="271">
        <f t="shared" si="20"/>
        <v>205.37914333333327</v>
      </c>
      <c r="Z42" s="271">
        <f t="shared" si="20"/>
        <v>214.09980999999993</v>
      </c>
      <c r="AA42" s="271">
        <f t="shared" si="20"/>
        <v>217.57572666666661</v>
      </c>
      <c r="AB42" s="271">
        <f t="shared" si="20"/>
        <v>225.58305999999993</v>
      </c>
      <c r="AC42" s="271">
        <f t="shared" si="20"/>
        <v>227.71939333333327</v>
      </c>
      <c r="AD42" s="272">
        <f>SUMIFS('Full Customer List'!$G:$G,'Full Customer List'!$C:$C,"Active",'Full Customer List'!$E:$E,'Client Retention $'!$AF34)/1000</f>
        <v>233.61439333333328</v>
      </c>
    </row>
    <row r="43" spans="2:34" ht="3.95" customHeight="1">
      <c r="B43" s="180"/>
      <c r="C43" s="232"/>
      <c r="D43" s="232"/>
      <c r="E43" s="232"/>
      <c r="F43" s="232"/>
      <c r="H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3"/>
      <c r="AC43" s="233"/>
      <c r="AD43" s="233"/>
    </row>
    <row r="44" spans="2:34" ht="12" customHeight="1">
      <c r="B44" s="234" t="s">
        <v>1554</v>
      </c>
      <c r="C44" s="235"/>
      <c r="D44" s="235"/>
      <c r="E44" s="236">
        <f>(E37+E36)/E36-1</f>
        <v>0.8034311857451486</v>
      </c>
      <c r="F44" s="247">
        <f>(F37+F36)/F36-1</f>
        <v>0.40638410031649563</v>
      </c>
      <c r="G44" s="248"/>
      <c r="H44" s="249">
        <f>(H37+H36)/H36-1</f>
        <v>0.65836456354695927</v>
      </c>
      <c r="J44" s="246">
        <f t="shared" ref="J44:AD44" si="21">(J37+J36)/J36-1</f>
        <v>9.935248798442764E-2</v>
      </c>
      <c r="K44" s="236">
        <f t="shared" si="21"/>
        <v>3.2281673847671444E-2</v>
      </c>
      <c r="L44" s="236">
        <f t="shared" si="21"/>
        <v>0.11301224101128304</v>
      </c>
      <c r="M44" s="236">
        <f t="shared" si="21"/>
        <v>3.0899264351701872E-2</v>
      </c>
      <c r="N44" s="236">
        <f t="shared" si="21"/>
        <v>5.6852376547096295E-2</v>
      </c>
      <c r="O44" s="236">
        <f t="shared" si="21"/>
        <v>1.1245792977890634E-2</v>
      </c>
      <c r="P44" s="236">
        <f t="shared" si="21"/>
        <v>3.4626448105781193E-2</v>
      </c>
      <c r="Q44" s="236">
        <f t="shared" si="21"/>
        <v>3.4047457478884713E-2</v>
      </c>
      <c r="R44" s="236">
        <f t="shared" si="21"/>
        <v>3.1392891507485032E-2</v>
      </c>
      <c r="S44" s="246">
        <f t="shared" si="21"/>
        <v>6.3527747515901956E-2</v>
      </c>
      <c r="T44" s="236">
        <f t="shared" si="21"/>
        <v>4.8787217343654987E-2</v>
      </c>
      <c r="U44" s="236">
        <f t="shared" si="21"/>
        <v>5.7650645778108078E-2</v>
      </c>
      <c r="V44" s="236">
        <f t="shared" si="21"/>
        <v>5.0638723518006801E-2</v>
      </c>
      <c r="W44" s="236">
        <f t="shared" si="21"/>
        <v>2.8784570929198727E-2</v>
      </c>
      <c r="X44" s="236">
        <f t="shared" si="21"/>
        <v>3.5339107033119488E-2</v>
      </c>
      <c r="Y44" s="236">
        <f t="shared" si="21"/>
        <v>5.3949501644168674E-2</v>
      </c>
      <c r="Z44" s="236">
        <f t="shared" si="21"/>
        <v>7.3314812248949091E-2</v>
      </c>
      <c r="AA44" s="236">
        <f t="shared" si="21"/>
        <v>2.2728885186773518E-2</v>
      </c>
      <c r="AB44" s="236">
        <f t="shared" si="21"/>
        <v>5.5203768288000443E-2</v>
      </c>
      <c r="AC44" s="236">
        <f t="shared" si="21"/>
        <v>2.1623964139860341E-2</v>
      </c>
      <c r="AD44" s="247">
        <f t="shared" si="21"/>
        <v>2.5887123242819055E-2</v>
      </c>
    </row>
    <row r="45" spans="2:34">
      <c r="B45" s="237" t="s">
        <v>1555</v>
      </c>
      <c r="C45" s="238"/>
      <c r="D45" s="238"/>
      <c r="E45" s="239">
        <f>(E41+E36)/E36-1</f>
        <v>-3.428258756932856E-2</v>
      </c>
      <c r="F45" s="240">
        <f>(F41+F36)/F36-1</f>
        <v>-0.14877233484872088</v>
      </c>
      <c r="G45" s="248"/>
      <c r="H45" s="242">
        <f>(H41+H36)/H36-1</f>
        <v>-0.17712866670479432</v>
      </c>
      <c r="J45" s="241">
        <f t="shared" ref="J45:AD45" si="22">(J41+J36)/J36-1</f>
        <v>0</v>
      </c>
      <c r="K45" s="239">
        <f t="shared" si="22"/>
        <v>0</v>
      </c>
      <c r="L45" s="239">
        <f t="shared" si="22"/>
        <v>0</v>
      </c>
      <c r="M45" s="239">
        <f t="shared" si="22"/>
        <v>0</v>
      </c>
      <c r="N45" s="239">
        <f t="shared" si="22"/>
        <v>0</v>
      </c>
      <c r="O45" s="239">
        <f t="shared" si="22"/>
        <v>0</v>
      </c>
      <c r="P45" s="239">
        <f t="shared" si="22"/>
        <v>-2.258182146263088E-2</v>
      </c>
      <c r="Q45" s="239">
        <f t="shared" si="22"/>
        <v>0</v>
      </c>
      <c r="R45" s="239">
        <f t="shared" si="22"/>
        <v>0</v>
      </c>
      <c r="S45" s="241">
        <f t="shared" si="22"/>
        <v>0</v>
      </c>
      <c r="T45" s="239">
        <f t="shared" si="22"/>
        <v>0</v>
      </c>
      <c r="U45" s="239">
        <f t="shared" si="22"/>
        <v>-1.7053348824849213E-3</v>
      </c>
      <c r="V45" s="239">
        <f t="shared" si="22"/>
        <v>-1.5360293172010486E-2</v>
      </c>
      <c r="W45" s="239">
        <f t="shared" si="22"/>
        <v>-2.2099312298867746E-3</v>
      </c>
      <c r="X45" s="239">
        <f t="shared" si="22"/>
        <v>-1.5398303718134776E-2</v>
      </c>
      <c r="Y45" s="239">
        <f t="shared" si="22"/>
        <v>-3.3995304257890435E-2</v>
      </c>
      <c r="Z45" s="239">
        <f t="shared" si="22"/>
        <v>-3.0853506173127654E-2</v>
      </c>
      <c r="AA45" s="239">
        <f t="shared" si="22"/>
        <v>-6.4938559886312808E-3</v>
      </c>
      <c r="AB45" s="239">
        <f t="shared" si="22"/>
        <v>-1.8401256096000185E-2</v>
      </c>
      <c r="AC45" s="239">
        <f t="shared" si="22"/>
        <v>-1.2153690382011306E-2</v>
      </c>
      <c r="AD45" s="240">
        <f t="shared" si="22"/>
        <v>0</v>
      </c>
    </row>
    <row r="46" spans="2:34" ht="3.95" customHeight="1"/>
    <row r="47" spans="2:34" ht="24">
      <c r="B47" s="159" t="s">
        <v>1313</v>
      </c>
      <c r="C47" s="176" t="s">
        <v>1321</v>
      </c>
      <c r="D47" s="176" t="s">
        <v>3</v>
      </c>
      <c r="E47" s="176" t="s">
        <v>4</v>
      </c>
      <c r="F47" s="176" t="s">
        <v>1322</v>
      </c>
      <c r="G47" s="193"/>
      <c r="H47" s="176" t="s">
        <v>1534</v>
      </c>
      <c r="J47" s="192">
        <v>45658</v>
      </c>
      <c r="K47" s="192">
        <f t="shared" ref="K47:P47" si="23">EOMONTH(J47,0)+1</f>
        <v>45689</v>
      </c>
      <c r="L47" s="192">
        <f t="shared" si="23"/>
        <v>45717</v>
      </c>
      <c r="M47" s="192">
        <f t="shared" si="23"/>
        <v>45748</v>
      </c>
      <c r="N47" s="192">
        <f t="shared" si="23"/>
        <v>45778</v>
      </c>
      <c r="O47" s="192">
        <f t="shared" si="23"/>
        <v>45809</v>
      </c>
      <c r="P47" s="192">
        <f t="shared" si="23"/>
        <v>45839</v>
      </c>
      <c r="Q47" s="192">
        <v>45870</v>
      </c>
      <c r="R47" s="192">
        <f t="shared" ref="R47:AD47" si="24">EOMONTH(Q47,0)+1</f>
        <v>45901</v>
      </c>
      <c r="S47" s="192">
        <f t="shared" si="24"/>
        <v>45931</v>
      </c>
      <c r="T47" s="192">
        <f t="shared" si="24"/>
        <v>45962</v>
      </c>
      <c r="U47" s="192">
        <f t="shared" si="24"/>
        <v>45992</v>
      </c>
      <c r="V47" s="192">
        <f t="shared" si="24"/>
        <v>46023</v>
      </c>
      <c r="W47" s="192">
        <f t="shared" si="24"/>
        <v>46054</v>
      </c>
      <c r="X47" s="192">
        <f t="shared" si="24"/>
        <v>46082</v>
      </c>
      <c r="Y47" s="192">
        <f t="shared" si="24"/>
        <v>46113</v>
      </c>
      <c r="Z47" s="192">
        <f t="shared" si="24"/>
        <v>46143</v>
      </c>
      <c r="AA47" s="192">
        <f t="shared" si="24"/>
        <v>46174</v>
      </c>
      <c r="AB47" s="192">
        <f t="shared" si="24"/>
        <v>46204</v>
      </c>
      <c r="AC47" s="192">
        <f t="shared" si="24"/>
        <v>46235</v>
      </c>
      <c r="AD47" s="192">
        <f t="shared" si="24"/>
        <v>46266</v>
      </c>
      <c r="AE47" s="187"/>
      <c r="AF47" s="220" t="s">
        <v>1180</v>
      </c>
      <c r="AG47" s="187"/>
      <c r="AH47" s="187"/>
    </row>
    <row r="48" spans="2:34">
      <c r="B48" s="186" t="str">
        <f>+AF47</f>
        <v>STR Owner</v>
      </c>
      <c r="C48" s="43"/>
      <c r="D48" s="43"/>
      <c r="E48" s="43"/>
      <c r="F48" s="43"/>
      <c r="G48" s="6"/>
      <c r="H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6"/>
      <c r="AF48" s="6"/>
      <c r="AG48" s="6"/>
      <c r="AH48" s="6"/>
    </row>
    <row r="49" spans="2:34">
      <c r="B49" s="173" t="s">
        <v>1558</v>
      </c>
      <c r="C49" s="270"/>
      <c r="D49" s="270"/>
      <c r="E49" s="270">
        <f>+E55-E50-E54</f>
        <v>74.919999999999959</v>
      </c>
      <c r="F49" s="270">
        <f>+F55-F50-F54</f>
        <v>158.75599999999997</v>
      </c>
      <c r="G49" s="270"/>
      <c r="H49" s="270">
        <f>+H55-H50-H54</f>
        <v>131.69599999999997</v>
      </c>
      <c r="I49" s="270"/>
      <c r="J49" s="270">
        <f t="shared" ref="J49:AD49" si="25">+J55-J50-J54</f>
        <v>6.2433333333333305</v>
      </c>
      <c r="K49" s="270">
        <f t="shared" si="25"/>
        <v>7.4786666666666637</v>
      </c>
      <c r="L49" s="270">
        <f t="shared" si="25"/>
        <v>7.4786666666666637</v>
      </c>
      <c r="M49" s="270">
        <f t="shared" si="25"/>
        <v>7.4786666666666637</v>
      </c>
      <c r="N49" s="270">
        <f t="shared" si="25"/>
        <v>8.1269999999999971</v>
      </c>
      <c r="O49" s="270">
        <f t="shared" si="25"/>
        <v>9.0399999999999974</v>
      </c>
      <c r="P49" s="270">
        <f t="shared" si="25"/>
        <v>9.7586666666666648</v>
      </c>
      <c r="Q49" s="270">
        <f t="shared" si="25"/>
        <v>10.164666666666665</v>
      </c>
      <c r="R49" s="270">
        <f t="shared" si="25"/>
        <v>10.974666666666666</v>
      </c>
      <c r="S49" s="270">
        <f t="shared" si="25"/>
        <v>10.974666666666666</v>
      </c>
      <c r="T49" s="270">
        <f t="shared" si="25"/>
        <v>11.394666666666666</v>
      </c>
      <c r="U49" s="270">
        <f t="shared" si="25"/>
        <v>11.794666666666666</v>
      </c>
      <c r="V49" s="270">
        <f t="shared" si="25"/>
        <v>13.229666666666667</v>
      </c>
      <c r="W49" s="270">
        <f t="shared" si="25"/>
        <v>13.849666666666666</v>
      </c>
      <c r="X49" s="270">
        <f t="shared" si="25"/>
        <v>15.512833333333333</v>
      </c>
      <c r="Y49" s="270">
        <f t="shared" si="25"/>
        <v>15.266166666666667</v>
      </c>
      <c r="Z49" s="270">
        <f t="shared" si="25"/>
        <v>15.436166666666667</v>
      </c>
      <c r="AA49" s="270">
        <f t="shared" si="25"/>
        <v>13.279333333333334</v>
      </c>
      <c r="AB49" s="270">
        <f t="shared" si="25"/>
        <v>12.879333333333333</v>
      </c>
      <c r="AC49" s="270">
        <f t="shared" si="25"/>
        <v>13.297333333333333</v>
      </c>
      <c r="AD49" s="270">
        <f t="shared" si="25"/>
        <v>13.297333333333333</v>
      </c>
    </row>
    <row r="50" spans="2:34">
      <c r="B50" s="191" t="s">
        <v>1319</v>
      </c>
      <c r="C50" s="195"/>
      <c r="D50" s="195"/>
      <c r="E50" s="197">
        <f>SUM(J50:U50)*12</f>
        <v>83.836000000000013</v>
      </c>
      <c r="F50" s="197">
        <f>SUM(V50:AD50)*12</f>
        <v>44.074000000000005</v>
      </c>
      <c r="H50" s="197">
        <f>SUM(S50:AD50)*12</f>
        <v>71.134000000000015</v>
      </c>
      <c r="J50" s="195">
        <f>SUMIFS('Full Customer List'!$G:$G,'Full Customer List'!$I:$I,'Client Retention $'!J$5,'Full Customer List'!$E:$E,$AF47)/1000</f>
        <v>1.2353333333333332</v>
      </c>
      <c r="K50" s="195">
        <f>SUMIFS('Full Customer List'!$G:$G,'Full Customer List'!$I:$I,'Client Retention $'!K$5,'Full Customer List'!$E:$E,$AF47)/1000</f>
        <v>0</v>
      </c>
      <c r="L50" s="195">
        <f>SUMIFS('Full Customer List'!$G:$G,'Full Customer List'!$I:$I,'Client Retention $'!L$5,'Full Customer List'!$E:$E,$AF47)/1000</f>
        <v>0</v>
      </c>
      <c r="M50" s="195">
        <f>SUMIFS('Full Customer List'!$G:$G,'Full Customer List'!$I:$I,'Client Retention $'!M$5,'Full Customer List'!$E:$E,$AF47)/1000</f>
        <v>0.64833333333333332</v>
      </c>
      <c r="N50" s="195">
        <f>SUMIFS('Full Customer List'!$G:$G,'Full Customer List'!$I:$I,'Client Retention $'!N$5,'Full Customer List'!$E:$E,$AF47)/1000</f>
        <v>0.91300000000000003</v>
      </c>
      <c r="O50" s="195">
        <f>SUMIFS('Full Customer List'!$G:$G,'Full Customer List'!$I:$I,'Client Retention $'!O$5,'Full Customer List'!$E:$E,$AF47)/1000</f>
        <v>0.71866666666666679</v>
      </c>
      <c r="P50" s="195">
        <f>SUMIFS('Full Customer List'!$G:$G,'Full Customer List'!$I:$I,'Client Retention $'!P$5,'Full Customer List'!$E:$E,$AF47)/1000</f>
        <v>0.40600000000000003</v>
      </c>
      <c r="Q50" s="195">
        <f>SUMIFS('Full Customer List'!$G:$G,'Full Customer List'!$I:$I,'Client Retention $'!Q$5,'Full Customer List'!$E:$E,$AF47)/1000</f>
        <v>0.81</v>
      </c>
      <c r="R50" s="195">
        <f>SUMIFS('Full Customer List'!$G:$G,'Full Customer List'!$I:$I,'Client Retention $'!R$5,'Full Customer List'!$E:$E,$AF47)/1000</f>
        <v>0</v>
      </c>
      <c r="S50" s="195">
        <f>SUMIFS('Full Customer List'!$G:$G,'Full Customer List'!$I:$I,'Client Retention $'!S$5,'Full Customer List'!$E:$E,$AF47)/1000</f>
        <v>0.42</v>
      </c>
      <c r="T50" s="195">
        <f>SUMIFS('Full Customer List'!$G:$G,'Full Customer List'!$I:$I,'Client Retention $'!T$5,'Full Customer List'!$E:$E,$AF47)/1000</f>
        <v>0.4</v>
      </c>
      <c r="U50" s="195">
        <f>SUMIFS('Full Customer List'!$G:$G,'Full Customer List'!$I:$I,'Client Retention $'!U$5,'Full Customer List'!$E:$E,$AF47)/1000</f>
        <v>1.4350000000000001</v>
      </c>
      <c r="V50" s="195">
        <f>SUMIFS('Full Customer List'!$G:$G,'Full Customer List'!$I:$I,'Client Retention $'!V$5,'Full Customer List'!$E:$E,$AF47)/1000</f>
        <v>0.62</v>
      </c>
      <c r="W50" s="195">
        <f>SUMIFS('Full Customer List'!$G:$G,'Full Customer List'!$I:$I,'Client Retention $'!W$5,'Full Customer List'!$E:$E,$AF47)/1000</f>
        <v>1.6631666666666667</v>
      </c>
      <c r="X50" s="195">
        <f>SUMIFS('Full Customer List'!$G:$G,'Full Customer List'!$I:$I,'Client Retention $'!X$5,'Full Customer List'!$E:$E,$AF47)/1000</f>
        <v>0.40166666666666667</v>
      </c>
      <c r="Y50" s="195">
        <f>SUMIFS('Full Customer List'!$G:$G,'Full Customer List'!$I:$I,'Client Retention $'!Y$5,'Full Customer List'!$E:$E,$AF47)/1000</f>
        <v>0.56999999999999995</v>
      </c>
      <c r="Z50" s="195">
        <f>SUMIFS('Full Customer List'!$G:$G,'Full Customer List'!$I:$I,'Client Retention $'!Z$5,'Full Customer List'!$E:$E,$AF47)/1000</f>
        <v>0</v>
      </c>
      <c r="AA50" s="195">
        <f>SUMIFS('Full Customer List'!$G:$G,'Full Customer List'!$I:$I,'Client Retention $'!AA$5,'Full Customer List'!$E:$E,$AF47)/1000</f>
        <v>0</v>
      </c>
      <c r="AB50" s="195">
        <f>SUMIFS('Full Customer List'!$G:$G,'Full Customer List'!$I:$I,'Client Retention $'!AB$5,'Full Customer List'!$E:$E,$AF47)/1000</f>
        <v>0.41799999999999998</v>
      </c>
      <c r="AC50" s="195">
        <f>SUMIFS('Full Customer List'!$G:$G,'Full Customer List'!$I:$I,'Client Retention $'!AC$5,'Full Customer List'!$E:$E,$AF47)/1000</f>
        <v>0</v>
      </c>
      <c r="AD50" s="195">
        <f>SUMIFS('Full Customer List'!$G:$G,'Full Customer List'!$I:$I,'Client Retention $'!AD$5,'Full Customer List'!$E:$E,$AF47)/1000</f>
        <v>0</v>
      </c>
    </row>
    <row r="51" spans="2:34">
      <c r="B51" s="265" t="s">
        <v>1535</v>
      </c>
      <c r="E51" s="197">
        <f>SUM(J51:U51)*12</f>
        <v>0</v>
      </c>
      <c r="F51" s="197">
        <f>SUM(V51:AD51)*12</f>
        <v>-35.481999999999999</v>
      </c>
      <c r="H51" s="197">
        <f>SUM(S51:AD51)*12</f>
        <v>-35.481999999999999</v>
      </c>
      <c r="J51" s="195">
        <f>-SUMIFS('Full Customer List'!$G:$G,'Full Customer List'!$J:$J,J$1,'Full Customer List'!$E:$E,$AF47,'Full Customer List'!$H:$H,'Client Retention $'!$AF51)/1000</f>
        <v>0</v>
      </c>
      <c r="K51" s="195">
        <f>-SUMIFS('Full Customer List'!$G:$G,'Full Customer List'!$J:$J,K$1,'Full Customer List'!$E:$E,$AF47,'Full Customer List'!$H:$H,'Client Retention $'!$AF51)/1000</f>
        <v>0</v>
      </c>
      <c r="L51" s="195">
        <f>-SUMIFS('Full Customer List'!$G:$G,'Full Customer List'!$J:$J,L$1,'Full Customer List'!$E:$E,$AF47,'Full Customer List'!$H:$H,'Client Retention $'!$AF51)/1000</f>
        <v>0</v>
      </c>
      <c r="M51" s="195">
        <f>-SUMIFS('Full Customer List'!$G:$G,'Full Customer List'!$J:$J,M$1,'Full Customer List'!$E:$E,$AF47,'Full Customer List'!$H:$H,'Client Retention $'!$AF51)/1000</f>
        <v>0</v>
      </c>
      <c r="N51" s="195">
        <f>-SUMIFS('Full Customer List'!$G:$G,'Full Customer List'!$J:$J,N$1,'Full Customer List'!$E:$E,$AF47,'Full Customer List'!$H:$H,'Client Retention $'!$AF51)/1000</f>
        <v>0</v>
      </c>
      <c r="O51" s="195">
        <f>-SUMIFS('Full Customer List'!$G:$G,'Full Customer List'!$J:$J,O$1,'Full Customer List'!$E:$E,$AF47,'Full Customer List'!$H:$H,'Client Retention $'!$AF51)/1000</f>
        <v>0</v>
      </c>
      <c r="P51" s="195">
        <f>-SUMIFS('Full Customer List'!$G:$G,'Full Customer List'!$J:$J,P$1,'Full Customer List'!$E:$E,$AF47,'Full Customer List'!$H:$H,'Client Retention $'!$AF51)/1000</f>
        <v>0</v>
      </c>
      <c r="Q51" s="195">
        <f>-SUMIFS('Full Customer List'!$G:$G,'Full Customer List'!$J:$J,Q$1,'Full Customer List'!$E:$E,$AF47,'Full Customer List'!$H:$H,'Client Retention $'!$AF51)/1000</f>
        <v>0</v>
      </c>
      <c r="R51" s="195">
        <f>-SUMIFS('Full Customer List'!$G:$G,'Full Customer List'!$J:$J,R$1,'Full Customer List'!$E:$E,$AF47,'Full Customer List'!$H:$H,'Client Retention $'!$AF51)/1000</f>
        <v>0</v>
      </c>
      <c r="S51" s="195">
        <f>-SUMIFS('Full Customer List'!$G:$G,'Full Customer List'!$J:$J,S$1,'Full Customer List'!$E:$E,$AF47,'Full Customer List'!$H:$H,'Client Retention $'!$AF51)/1000</f>
        <v>0</v>
      </c>
      <c r="T51" s="195">
        <f>-SUMIFS('Full Customer List'!$G:$G,'Full Customer List'!$J:$J,T$1,'Full Customer List'!$E:$E,$AF47,'Full Customer List'!$H:$H,'Client Retention $'!$AF51)/1000</f>
        <v>0</v>
      </c>
      <c r="U51" s="195">
        <f>-SUMIFS('Full Customer List'!$G:$G,'Full Customer List'!$J:$J,U$1,'Full Customer List'!$E:$E,$AF47,'Full Customer List'!$H:$H,'Client Retention $'!$AF51)/1000</f>
        <v>0</v>
      </c>
      <c r="V51" s="195">
        <f>-SUMIFS('Full Customer List'!$G:$G,'Full Customer List'!$J:$J,V$1,'Full Customer List'!$E:$E,$AF47,'Full Customer List'!$H:$H,'Client Retention $'!$AF51)/1000</f>
        <v>0</v>
      </c>
      <c r="W51" s="195">
        <f>-SUMIFS('Full Customer List'!$G:$G,'Full Customer List'!$J:$J,W$1,'Full Customer List'!$E:$E,$AF47,'Full Customer List'!$H:$H,'Client Retention $'!$AF51)/1000</f>
        <v>0</v>
      </c>
      <c r="X51" s="195">
        <f>-SUMIFS('Full Customer List'!$G:$G,'Full Customer List'!$J:$J,X$1,'Full Customer List'!$E:$E,$AF47,'Full Customer List'!$H:$H,'Client Retention $'!$AF51)/1000</f>
        <v>0</v>
      </c>
      <c r="Y51" s="195">
        <f>-SUMIFS('Full Customer List'!$G:$G,'Full Customer List'!$J:$J,Y$1,'Full Customer List'!$E:$E,$AF47,'Full Customer List'!$H:$H,'Client Retention $'!$AF51)/1000</f>
        <v>-0.4</v>
      </c>
      <c r="Z51" s="195">
        <f>-SUMIFS('Full Customer List'!$G:$G,'Full Customer List'!$J:$J,Z$1,'Full Customer List'!$E:$E,$AF47,'Full Customer List'!$H:$H,'Client Retention $'!$AF51)/1000</f>
        <v>-2.1568333333333336</v>
      </c>
      <c r="AA51" s="195">
        <f>-SUMIFS('Full Customer List'!$G:$G,'Full Customer List'!$J:$J,AA$1,'Full Customer List'!$E:$E,$AF47,'Full Customer List'!$H:$H,'Client Retention $'!$AF51)/1000</f>
        <v>-0.4</v>
      </c>
      <c r="AB51" s="195">
        <f>-SUMIFS('Full Customer List'!$G:$G,'Full Customer List'!$J:$J,AB$1,'Full Customer List'!$E:$E,$AF47,'Full Customer List'!$H:$H,'Client Retention $'!$AF51)/1000</f>
        <v>0</v>
      </c>
      <c r="AC51" s="195">
        <f>-SUMIFS('Full Customer List'!$G:$G,'Full Customer List'!$J:$J,AC$1,'Full Customer List'!$E:$E,$AF47,'Full Customer List'!$H:$H,'Client Retention $'!$AF51)/1000</f>
        <v>0</v>
      </c>
      <c r="AD51" s="195">
        <f>-SUMIFS('Full Customer List'!$G:$G,'Full Customer List'!$J:$J,AD$1,'Full Customer List'!$E:$E,$AF47,'Full Customer List'!$H:$H,'Client Retention $'!$AF51)/1000</f>
        <v>0</v>
      </c>
      <c r="AF51" s="173" t="s">
        <v>506</v>
      </c>
    </row>
    <row r="52" spans="2:34">
      <c r="B52" s="265" t="s">
        <v>1536</v>
      </c>
      <c r="E52" s="197">
        <f>SUM(J52:U52)*12</f>
        <v>0</v>
      </c>
      <c r="F52" s="197">
        <f>SUM(V52:AD52)*12</f>
        <v>0</v>
      </c>
      <c r="H52" s="197">
        <f>SUM(S52:AD52)*12</f>
        <v>0</v>
      </c>
      <c r="J52" s="195">
        <f>-SUMIFS('Full Customer List'!$G:$G,'Full Customer List'!$J:$J,J$1,'Full Customer List'!$E:$E,$AF47,'Full Customer List'!$H:$H,'Client Retention $'!$AF52)/1000</f>
        <v>0</v>
      </c>
      <c r="K52" s="195">
        <f>-SUMIFS('Full Customer List'!$G:$G,'Full Customer List'!$J:$J,K$1,'Full Customer List'!$E:$E,$AF47,'Full Customer List'!$H:$H,'Client Retention $'!$AF52)/1000</f>
        <v>0</v>
      </c>
      <c r="L52" s="195">
        <f>-SUMIFS('Full Customer List'!$G:$G,'Full Customer List'!$J:$J,L$1,'Full Customer List'!$E:$E,$AF47,'Full Customer List'!$H:$H,'Client Retention $'!$AF52)/1000</f>
        <v>0</v>
      </c>
      <c r="M52" s="195">
        <f>-SUMIFS('Full Customer List'!$G:$G,'Full Customer List'!$J:$J,M$1,'Full Customer List'!$E:$E,$AF47,'Full Customer List'!$H:$H,'Client Retention $'!$AF52)/1000</f>
        <v>0</v>
      </c>
      <c r="N52" s="195">
        <f>-SUMIFS('Full Customer List'!$G:$G,'Full Customer List'!$J:$J,N$1,'Full Customer List'!$E:$E,$AF47,'Full Customer List'!$H:$H,'Client Retention $'!$AF52)/1000</f>
        <v>0</v>
      </c>
      <c r="O52" s="195">
        <f>-SUMIFS('Full Customer List'!$G:$G,'Full Customer List'!$J:$J,O$1,'Full Customer List'!$E:$E,$AF47,'Full Customer List'!$H:$H,'Client Retention $'!$AF52)/1000</f>
        <v>0</v>
      </c>
      <c r="P52" s="195">
        <f>-SUMIFS('Full Customer List'!$G:$G,'Full Customer List'!$J:$J,P$1,'Full Customer List'!$E:$E,$AF47,'Full Customer List'!$H:$H,'Client Retention $'!$AF52)/1000</f>
        <v>0</v>
      </c>
      <c r="Q52" s="195">
        <f>-SUMIFS('Full Customer List'!$G:$G,'Full Customer List'!$J:$J,Q$1,'Full Customer List'!$E:$E,$AF47,'Full Customer List'!$H:$H,'Client Retention $'!$AF52)/1000</f>
        <v>0</v>
      </c>
      <c r="R52" s="195">
        <f>-SUMIFS('Full Customer List'!$G:$G,'Full Customer List'!$J:$J,R$1,'Full Customer List'!$E:$E,$AF47,'Full Customer List'!$H:$H,'Client Retention $'!$AF52)/1000</f>
        <v>0</v>
      </c>
      <c r="S52" s="195">
        <f>-SUMIFS('Full Customer List'!$G:$G,'Full Customer List'!$J:$J,S$1,'Full Customer List'!$E:$E,$AF47,'Full Customer List'!$H:$H,'Client Retention $'!$AF52)/1000</f>
        <v>0</v>
      </c>
      <c r="T52" s="195">
        <f>-SUMIFS('Full Customer List'!$G:$G,'Full Customer List'!$J:$J,T$1,'Full Customer List'!$E:$E,$AF47,'Full Customer List'!$H:$H,'Client Retention $'!$AF52)/1000</f>
        <v>0</v>
      </c>
      <c r="U52" s="195">
        <f>-SUMIFS('Full Customer List'!$G:$G,'Full Customer List'!$J:$J,U$1,'Full Customer List'!$E:$E,$AF47,'Full Customer List'!$H:$H,'Client Retention $'!$AF52)/1000</f>
        <v>0</v>
      </c>
      <c r="V52" s="195">
        <f>-SUMIFS('Full Customer List'!$G:$G,'Full Customer List'!$J:$J,V$1,'Full Customer List'!$E:$E,$AF47,'Full Customer List'!$H:$H,'Client Retention $'!$AF52)/1000</f>
        <v>0</v>
      </c>
      <c r="W52" s="195">
        <f>-SUMIFS('Full Customer List'!$G:$G,'Full Customer List'!$J:$J,W$1,'Full Customer List'!$E:$E,$AF47,'Full Customer List'!$H:$H,'Client Retention $'!$AF52)/1000</f>
        <v>0</v>
      </c>
      <c r="X52" s="195">
        <f>-SUMIFS('Full Customer List'!$G:$G,'Full Customer List'!$J:$J,X$1,'Full Customer List'!$E:$E,$AF47,'Full Customer List'!$H:$H,'Client Retention $'!$AF52)/1000</f>
        <v>0</v>
      </c>
      <c r="Y52" s="195">
        <f>-SUMIFS('Full Customer List'!$G:$G,'Full Customer List'!$J:$J,Y$1,'Full Customer List'!$E:$E,$AF47,'Full Customer List'!$H:$H,'Client Retention $'!$AF52)/1000</f>
        <v>0</v>
      </c>
      <c r="Z52" s="195">
        <f>-SUMIFS('Full Customer List'!$G:$G,'Full Customer List'!$J:$J,Z$1,'Full Customer List'!$E:$E,$AF47,'Full Customer List'!$H:$H,'Client Retention $'!$AF52)/1000</f>
        <v>0</v>
      </c>
      <c r="AA52" s="195">
        <f>-SUMIFS('Full Customer List'!$G:$G,'Full Customer List'!$J:$J,AA$1,'Full Customer List'!$E:$E,$AF47,'Full Customer List'!$H:$H,'Client Retention $'!$AF52)/1000</f>
        <v>0</v>
      </c>
      <c r="AB52" s="195">
        <f>-SUMIFS('Full Customer List'!$G:$G,'Full Customer List'!$J:$J,AB$1,'Full Customer List'!$E:$E,$AF47,'Full Customer List'!$H:$H,'Client Retention $'!$AF52)/1000</f>
        <v>0</v>
      </c>
      <c r="AC52" s="195">
        <f>-SUMIFS('Full Customer List'!$G:$G,'Full Customer List'!$J:$J,AC$1,'Full Customer List'!$E:$E,$AF47,'Full Customer List'!$H:$H,'Client Retention $'!$AF52)/1000</f>
        <v>0</v>
      </c>
      <c r="AD52" s="195">
        <f>-SUMIFS('Full Customer List'!$G:$G,'Full Customer List'!$J:$J,AD$1,'Full Customer List'!$E:$E,$AF47,'Full Customer List'!$H:$H,'Client Retention $'!$AF52)/1000</f>
        <v>0</v>
      </c>
      <c r="AF52" s="173" t="s">
        <v>507</v>
      </c>
    </row>
    <row r="53" spans="2:34">
      <c r="B53" s="265" t="s">
        <v>1537</v>
      </c>
      <c r="E53" s="197">
        <f>SUM(J53:U53)*12</f>
        <v>0</v>
      </c>
      <c r="F53" s="197">
        <f>SUM(V53:AD53)*12</f>
        <v>-7.7799999999999994</v>
      </c>
      <c r="H53" s="197">
        <f>SUM(S53:AD53)*12</f>
        <v>-7.7799999999999994</v>
      </c>
      <c r="J53" s="195">
        <f>-SUMIFS('Full Customer List'!$G:$G,'Full Customer List'!$J:$J,J$1,'Full Customer List'!$E:$E,$AF47,'Full Customer List'!$H:$H,'Client Retention $'!$AF53)/1000</f>
        <v>0</v>
      </c>
      <c r="K53" s="195">
        <f>-SUMIFS('Full Customer List'!$G:$G,'Full Customer List'!$J:$J,K$1,'Full Customer List'!$E:$E,$AF47,'Full Customer List'!$H:$H,'Client Retention $'!$AF53)/1000</f>
        <v>0</v>
      </c>
      <c r="L53" s="195">
        <f>-SUMIFS('Full Customer List'!$G:$G,'Full Customer List'!$J:$J,L$1,'Full Customer List'!$E:$E,$AF47,'Full Customer List'!$H:$H,'Client Retention $'!$AF53)/1000</f>
        <v>0</v>
      </c>
      <c r="M53" s="195">
        <f>-SUMIFS('Full Customer List'!$G:$G,'Full Customer List'!$J:$J,M$1,'Full Customer List'!$E:$E,$AF47,'Full Customer List'!$H:$H,'Client Retention $'!$AF53)/1000</f>
        <v>0</v>
      </c>
      <c r="N53" s="195">
        <f>-SUMIFS('Full Customer List'!$G:$G,'Full Customer List'!$J:$J,N$1,'Full Customer List'!$E:$E,$AF47,'Full Customer List'!$H:$H,'Client Retention $'!$AF53)/1000</f>
        <v>0</v>
      </c>
      <c r="O53" s="195">
        <f>-SUMIFS('Full Customer List'!$G:$G,'Full Customer List'!$J:$J,O$1,'Full Customer List'!$E:$E,$AF47,'Full Customer List'!$H:$H,'Client Retention $'!$AF53)/1000</f>
        <v>0</v>
      </c>
      <c r="P53" s="195">
        <f>-SUMIFS('Full Customer List'!$G:$G,'Full Customer List'!$J:$J,P$1,'Full Customer List'!$E:$E,$AF47,'Full Customer List'!$H:$H,'Client Retention $'!$AF53)/1000</f>
        <v>0</v>
      </c>
      <c r="Q53" s="195">
        <f>-SUMIFS('Full Customer List'!$G:$G,'Full Customer List'!$J:$J,Q$1,'Full Customer List'!$E:$E,$AF47,'Full Customer List'!$H:$H,'Client Retention $'!$AF53)/1000</f>
        <v>0</v>
      </c>
      <c r="R53" s="195">
        <f>-SUMIFS('Full Customer List'!$G:$G,'Full Customer List'!$J:$J,R$1,'Full Customer List'!$E:$E,$AF47,'Full Customer List'!$H:$H,'Client Retention $'!$AF53)/1000</f>
        <v>0</v>
      </c>
      <c r="S53" s="195">
        <f>-SUMIFS('Full Customer List'!$G:$G,'Full Customer List'!$J:$J,S$1,'Full Customer List'!$E:$E,$AF47,'Full Customer List'!$H:$H,'Client Retention $'!$AF53)/1000</f>
        <v>0</v>
      </c>
      <c r="T53" s="195">
        <f>-SUMIFS('Full Customer List'!$G:$G,'Full Customer List'!$J:$J,T$1,'Full Customer List'!$E:$E,$AF47,'Full Customer List'!$H:$H,'Client Retention $'!$AF53)/1000</f>
        <v>0</v>
      </c>
      <c r="U53" s="195">
        <f>-SUMIFS('Full Customer List'!$G:$G,'Full Customer List'!$J:$J,U$1,'Full Customer List'!$E:$E,$AF47,'Full Customer List'!$H:$H,'Client Retention $'!$AF53)/1000</f>
        <v>0</v>
      </c>
      <c r="V53" s="195">
        <f>-SUMIFS('Full Customer List'!$G:$G,'Full Customer List'!$J:$J,V$1,'Full Customer List'!$E:$E,$AF47,'Full Customer List'!$H:$H,'Client Retention $'!$AF53)/1000</f>
        <v>0</v>
      </c>
      <c r="W53" s="195">
        <f>-SUMIFS('Full Customer List'!$G:$G,'Full Customer List'!$J:$J,W$1,'Full Customer List'!$E:$E,$AF47,'Full Customer List'!$H:$H,'Client Retention $'!$AF53)/1000</f>
        <v>0</v>
      </c>
      <c r="X53" s="195">
        <f>-SUMIFS('Full Customer List'!$G:$G,'Full Customer List'!$J:$J,X$1,'Full Customer List'!$E:$E,$AF47,'Full Customer List'!$H:$H,'Client Retention $'!$AF53)/1000</f>
        <v>-0.64833333333333332</v>
      </c>
      <c r="Y53" s="195">
        <f>-SUMIFS('Full Customer List'!$G:$G,'Full Customer List'!$J:$J,Y$1,'Full Customer List'!$E:$E,$AF47,'Full Customer List'!$H:$H,'Client Retention $'!$AF53)/1000</f>
        <v>0</v>
      </c>
      <c r="Z53" s="195">
        <f>-SUMIFS('Full Customer List'!$G:$G,'Full Customer List'!$J:$J,Z$1,'Full Customer List'!$E:$E,$AF47,'Full Customer List'!$H:$H,'Client Retention $'!$AF53)/1000</f>
        <v>0</v>
      </c>
      <c r="AA53" s="195">
        <f>-SUMIFS('Full Customer List'!$G:$G,'Full Customer List'!$J:$J,AA$1,'Full Customer List'!$E:$E,$AF47,'Full Customer List'!$H:$H,'Client Retention $'!$AF53)/1000</f>
        <v>0</v>
      </c>
      <c r="AB53" s="195">
        <f>-SUMIFS('Full Customer List'!$G:$G,'Full Customer List'!$J:$J,AB$1,'Full Customer List'!$E:$E,$AF47,'Full Customer List'!$H:$H,'Client Retention $'!$AF53)/1000</f>
        <v>0</v>
      </c>
      <c r="AC53" s="195">
        <f>-SUMIFS('Full Customer List'!$G:$G,'Full Customer List'!$J:$J,AC$1,'Full Customer List'!$E:$E,$AF47,'Full Customer List'!$H:$H,'Client Retention $'!$AF53)/1000</f>
        <v>0</v>
      </c>
      <c r="AD53" s="195">
        <f>-SUMIFS('Full Customer List'!$G:$G,'Full Customer List'!$J:$J,AD$1,'Full Customer List'!$E:$E,$AF47,'Full Customer List'!$H:$H,'Client Retention $'!$AF53)/1000</f>
        <v>0</v>
      </c>
      <c r="AF53" s="173" t="s">
        <v>1538</v>
      </c>
    </row>
    <row r="54" spans="2:34" ht="12" customHeight="1">
      <c r="B54" s="255" t="s">
        <v>1539</v>
      </c>
      <c r="C54" s="258"/>
      <c r="D54" s="258"/>
      <c r="E54" s="256">
        <f>SUM(J54:U54)*12</f>
        <v>0</v>
      </c>
      <c r="F54" s="256">
        <f>SUM(V54:AD54)*12</f>
        <v>-43.262</v>
      </c>
      <c r="G54" s="257"/>
      <c r="H54" s="256">
        <f>SUM(S54:AD54)*12</f>
        <v>-43.262</v>
      </c>
      <c r="I54" s="257"/>
      <c r="J54" s="258">
        <f>-SUMIFS('Full Customer List'!$G:$G,'Full Customer List'!$J:$J,J$1,'Full Customer List'!$E:$E,$AF47)/1000</f>
        <v>0</v>
      </c>
      <c r="K54" s="258">
        <f>-SUMIFS('Full Customer List'!$G:$G,'Full Customer List'!$J:$J,K$1,'Full Customer List'!$E:$E,$AF47)/1000</f>
        <v>0</v>
      </c>
      <c r="L54" s="258">
        <f>-SUMIFS('Full Customer List'!$G:$G,'Full Customer List'!$J:$J,L$1,'Full Customer List'!$E:$E,$AF47)/1000</f>
        <v>0</v>
      </c>
      <c r="M54" s="258">
        <f>-SUMIFS('Full Customer List'!$G:$G,'Full Customer List'!$J:$J,M$1,'Full Customer List'!$E:$E,$AF47)/1000</f>
        <v>0</v>
      </c>
      <c r="N54" s="258">
        <f>-SUMIFS('Full Customer List'!$G:$G,'Full Customer List'!$J:$J,N$1,'Full Customer List'!$E:$E,$AF47)/1000</f>
        <v>0</v>
      </c>
      <c r="O54" s="258">
        <f>-SUMIFS('Full Customer List'!$G:$G,'Full Customer List'!$J:$J,O$1,'Full Customer List'!$E:$E,$AF47)/1000</f>
        <v>0</v>
      </c>
      <c r="P54" s="258">
        <f>-SUMIFS('Full Customer List'!$G:$G,'Full Customer List'!$J:$J,P$1,'Full Customer List'!$E:$E,$AF47)/1000</f>
        <v>0</v>
      </c>
      <c r="Q54" s="258">
        <f>-SUMIFS('Full Customer List'!$G:$G,'Full Customer List'!$J:$J,Q$1,'Full Customer List'!$E:$E,$AF47)/1000</f>
        <v>0</v>
      </c>
      <c r="R54" s="258">
        <f>-SUMIFS('Full Customer List'!$G:$G,'Full Customer List'!$J:$J,R$1,'Full Customer List'!$E:$E,$AF47)/1000</f>
        <v>0</v>
      </c>
      <c r="S54" s="258">
        <f>-SUMIFS('Full Customer List'!$G:$G,'Full Customer List'!$J:$J,S$1,'Full Customer List'!$E:$E,$AF47)/1000</f>
        <v>0</v>
      </c>
      <c r="T54" s="258">
        <f>-SUMIFS('Full Customer List'!$G:$G,'Full Customer List'!$J:$J,T$1,'Full Customer List'!$E:$E,$AF47)/1000</f>
        <v>0</v>
      </c>
      <c r="U54" s="258">
        <f>-SUMIFS('Full Customer List'!$G:$G,'Full Customer List'!$J:$J,U$1,'Full Customer List'!$E:$E,$AF47)/1000</f>
        <v>0</v>
      </c>
      <c r="V54" s="258">
        <f>-SUMIFS('Full Customer List'!$G:$G,'Full Customer List'!$J:$J,V$1,'Full Customer List'!$E:$E,$AF47)/1000</f>
        <v>0</v>
      </c>
      <c r="W54" s="258">
        <f>-SUMIFS('Full Customer List'!$G:$G,'Full Customer List'!$J:$J,W$1,'Full Customer List'!$E:$E,$AF47)/1000</f>
        <v>0</v>
      </c>
      <c r="X54" s="258">
        <f>-SUMIFS('Full Customer List'!$G:$G,'Full Customer List'!$J:$J,X$1,'Full Customer List'!$E:$E,$AF47)/1000</f>
        <v>-0.64833333333333332</v>
      </c>
      <c r="Y54" s="258">
        <f>-SUMIFS('Full Customer List'!$G:$G,'Full Customer List'!$J:$J,Y$1,'Full Customer List'!$E:$E,$AF47)/1000</f>
        <v>-0.4</v>
      </c>
      <c r="Z54" s="258">
        <f>-SUMIFS('Full Customer List'!$G:$G,'Full Customer List'!$J:$J,Z$1,'Full Customer List'!$E:$E,$AF47)/1000</f>
        <v>-2.1568333333333336</v>
      </c>
      <c r="AA54" s="258">
        <f>-SUMIFS('Full Customer List'!$G:$G,'Full Customer List'!$J:$J,AA$1,'Full Customer List'!$E:$E,$AF47)/1000</f>
        <v>-0.4</v>
      </c>
      <c r="AB54" s="258">
        <f>-SUMIFS('Full Customer List'!$G:$G,'Full Customer List'!$J:$J,AB$1,'Full Customer List'!$E:$E,$AF47)/1000</f>
        <v>0</v>
      </c>
      <c r="AC54" s="258">
        <f>-SUMIFS('Full Customer List'!$G:$G,'Full Customer List'!$J:$J,AC$1,'Full Customer List'!$E:$E,$AF47)/1000</f>
        <v>0</v>
      </c>
      <c r="AD54" s="258">
        <f>-SUMIFS('Full Customer List'!$G:$G,'Full Customer List'!$J:$J,AD$1,'Full Customer List'!$E:$E,$AF47)/1000</f>
        <v>0</v>
      </c>
    </row>
    <row r="55" spans="2:34" ht="12" customHeight="1">
      <c r="B55" s="259" t="s">
        <v>1557</v>
      </c>
      <c r="C55" s="271"/>
      <c r="D55" s="271"/>
      <c r="E55" s="271">
        <f>+F49</f>
        <v>158.75599999999997</v>
      </c>
      <c r="F55" s="272">
        <f>+$AD55*12</f>
        <v>159.56799999999998</v>
      </c>
      <c r="G55" s="270"/>
      <c r="H55" s="273">
        <f>+$AD55*12</f>
        <v>159.56799999999998</v>
      </c>
      <c r="I55" s="270"/>
      <c r="J55" s="274">
        <f t="shared" ref="J55:AC55" si="26">+K49</f>
        <v>7.4786666666666637</v>
      </c>
      <c r="K55" s="271">
        <f t="shared" si="26"/>
        <v>7.4786666666666637</v>
      </c>
      <c r="L55" s="271">
        <f t="shared" si="26"/>
        <v>7.4786666666666637</v>
      </c>
      <c r="M55" s="271">
        <f t="shared" si="26"/>
        <v>8.1269999999999971</v>
      </c>
      <c r="N55" s="271">
        <f t="shared" si="26"/>
        <v>9.0399999999999974</v>
      </c>
      <c r="O55" s="271">
        <f t="shared" si="26"/>
        <v>9.7586666666666648</v>
      </c>
      <c r="P55" s="271">
        <f t="shared" si="26"/>
        <v>10.164666666666665</v>
      </c>
      <c r="Q55" s="271">
        <f t="shared" si="26"/>
        <v>10.974666666666666</v>
      </c>
      <c r="R55" s="271">
        <f t="shared" si="26"/>
        <v>10.974666666666666</v>
      </c>
      <c r="S55" s="274">
        <f t="shared" si="26"/>
        <v>11.394666666666666</v>
      </c>
      <c r="T55" s="271">
        <f t="shared" si="26"/>
        <v>11.794666666666666</v>
      </c>
      <c r="U55" s="271">
        <f t="shared" si="26"/>
        <v>13.229666666666667</v>
      </c>
      <c r="V55" s="271">
        <f t="shared" si="26"/>
        <v>13.849666666666666</v>
      </c>
      <c r="W55" s="271">
        <f t="shared" si="26"/>
        <v>15.512833333333333</v>
      </c>
      <c r="X55" s="271">
        <f t="shared" si="26"/>
        <v>15.266166666666667</v>
      </c>
      <c r="Y55" s="271">
        <f t="shared" si="26"/>
        <v>15.436166666666667</v>
      </c>
      <c r="Z55" s="271">
        <f t="shared" si="26"/>
        <v>13.279333333333334</v>
      </c>
      <c r="AA55" s="271">
        <f t="shared" si="26"/>
        <v>12.879333333333333</v>
      </c>
      <c r="AB55" s="271">
        <f t="shared" si="26"/>
        <v>13.297333333333333</v>
      </c>
      <c r="AC55" s="271">
        <f t="shared" si="26"/>
        <v>13.297333333333333</v>
      </c>
      <c r="AD55" s="272">
        <f>SUMIFS('Full Customer List'!$G:$G,'Full Customer List'!$C:$C,"Active",'Full Customer List'!$E:$E,'Client Retention $'!$AF47)/1000</f>
        <v>13.297333333333333</v>
      </c>
    </row>
    <row r="56" spans="2:34" ht="3.95" customHeight="1">
      <c r="B56" s="180"/>
      <c r="C56" s="232"/>
      <c r="D56" s="232"/>
      <c r="E56" s="232"/>
      <c r="F56" s="232"/>
      <c r="H56" s="232"/>
      <c r="J56" s="232"/>
      <c r="K56" s="232"/>
      <c r="L56" s="232"/>
      <c r="M56" s="232"/>
      <c r="N56" s="232"/>
      <c r="O56" s="232"/>
      <c r="P56" s="232"/>
      <c r="Q56" s="232"/>
      <c r="R56" s="232"/>
      <c r="S56" s="232"/>
      <c r="T56" s="232"/>
      <c r="U56" s="232"/>
      <c r="V56" s="232"/>
      <c r="W56" s="232"/>
      <c r="X56" s="232"/>
      <c r="Y56" s="232"/>
      <c r="Z56" s="232"/>
      <c r="AA56" s="232"/>
      <c r="AB56" s="233"/>
      <c r="AC56" s="233"/>
      <c r="AD56" s="233"/>
    </row>
    <row r="57" spans="2:34" ht="12" customHeight="1">
      <c r="B57" s="234" t="s">
        <v>1554</v>
      </c>
      <c r="C57" s="235"/>
      <c r="D57" s="235"/>
      <c r="E57" s="236">
        <f>(E50+E49)/E49-1</f>
        <v>1.1190069407367869</v>
      </c>
      <c r="F57" s="247">
        <f>(F50+F49)/F49-1</f>
        <v>0.27762100330066275</v>
      </c>
      <c r="G57" s="248"/>
      <c r="H57" s="249">
        <f>(H50+H49)/H49-1</f>
        <v>0.54013789333009377</v>
      </c>
      <c r="J57" s="246">
        <f t="shared" ref="J57:AD57" si="27">(J50+J49)/J49-1</f>
        <v>0.19786438868126011</v>
      </c>
      <c r="K57" s="236">
        <f t="shared" si="27"/>
        <v>0</v>
      </c>
      <c r="L57" s="236">
        <f t="shared" si="27"/>
        <v>0</v>
      </c>
      <c r="M57" s="236">
        <f t="shared" si="27"/>
        <v>8.669103226956687E-2</v>
      </c>
      <c r="N57" s="236">
        <f t="shared" si="27"/>
        <v>0.11234157745785667</v>
      </c>
      <c r="O57" s="236">
        <f t="shared" si="27"/>
        <v>7.9498525073746329E-2</v>
      </c>
      <c r="P57" s="236">
        <f t="shared" si="27"/>
        <v>4.1604044268342744E-2</v>
      </c>
      <c r="Q57" s="236">
        <f t="shared" si="27"/>
        <v>7.9687807437528679E-2</v>
      </c>
      <c r="R57" s="236">
        <f t="shared" si="27"/>
        <v>0</v>
      </c>
      <c r="S57" s="246">
        <f t="shared" si="27"/>
        <v>3.8269955047989246E-2</v>
      </c>
      <c r="T57" s="236">
        <f t="shared" si="27"/>
        <v>3.5104142288790108E-2</v>
      </c>
      <c r="U57" s="236">
        <f t="shared" si="27"/>
        <v>0.12166515939407652</v>
      </c>
      <c r="V57" s="236">
        <f t="shared" si="27"/>
        <v>4.686437048048564E-2</v>
      </c>
      <c r="W57" s="236">
        <f t="shared" si="27"/>
        <v>0.12008712604394822</v>
      </c>
      <c r="X57" s="236">
        <f t="shared" si="27"/>
        <v>2.589254058467727E-2</v>
      </c>
      <c r="Y57" s="236">
        <f t="shared" si="27"/>
        <v>3.7337467384302991E-2</v>
      </c>
      <c r="Z57" s="236">
        <f t="shared" si="27"/>
        <v>0</v>
      </c>
      <c r="AA57" s="236">
        <f t="shared" si="27"/>
        <v>0</v>
      </c>
      <c r="AB57" s="236">
        <f t="shared" si="27"/>
        <v>3.2455096019462726E-2</v>
      </c>
      <c r="AC57" s="236">
        <f t="shared" si="27"/>
        <v>0</v>
      </c>
      <c r="AD57" s="247">
        <f t="shared" si="27"/>
        <v>0</v>
      </c>
    </row>
    <row r="58" spans="2:34" ht="12" customHeight="1">
      <c r="B58" s="237" t="s">
        <v>1555</v>
      </c>
      <c r="C58" s="238"/>
      <c r="D58" s="238"/>
      <c r="E58" s="239">
        <f>(E54+E49)/E49-1</f>
        <v>0</v>
      </c>
      <c r="F58" s="240">
        <f>(F54+F49)/F49-1</f>
        <v>-0.27250623598478174</v>
      </c>
      <c r="G58" s="248"/>
      <c r="H58" s="242">
        <f>(H54+H49)/H49-1</f>
        <v>-0.32849896731867334</v>
      </c>
      <c r="J58" s="241">
        <f t="shared" ref="J58:AD58" si="28">(J54+J49)/J49-1</f>
        <v>0</v>
      </c>
      <c r="K58" s="239">
        <f t="shared" si="28"/>
        <v>0</v>
      </c>
      <c r="L58" s="239">
        <f t="shared" si="28"/>
        <v>0</v>
      </c>
      <c r="M58" s="239">
        <f t="shared" si="28"/>
        <v>0</v>
      </c>
      <c r="N58" s="239">
        <f t="shared" si="28"/>
        <v>0</v>
      </c>
      <c r="O58" s="239">
        <f t="shared" si="28"/>
        <v>0</v>
      </c>
      <c r="P58" s="239">
        <f t="shared" si="28"/>
        <v>0</v>
      </c>
      <c r="Q58" s="239">
        <f t="shared" si="28"/>
        <v>0</v>
      </c>
      <c r="R58" s="239">
        <f t="shared" si="28"/>
        <v>0</v>
      </c>
      <c r="S58" s="241">
        <f t="shared" si="28"/>
        <v>0</v>
      </c>
      <c r="T58" s="239">
        <f t="shared" si="28"/>
        <v>0</v>
      </c>
      <c r="U58" s="239">
        <f t="shared" si="28"/>
        <v>0</v>
      </c>
      <c r="V58" s="239">
        <f t="shared" si="28"/>
        <v>0</v>
      </c>
      <c r="W58" s="239">
        <f t="shared" si="28"/>
        <v>0</v>
      </c>
      <c r="X58" s="239">
        <f t="shared" si="28"/>
        <v>-4.1793353889790219E-2</v>
      </c>
      <c r="Y58" s="239">
        <f t="shared" si="28"/>
        <v>-2.6201731497756509E-2</v>
      </c>
      <c r="Z58" s="239">
        <f t="shared" si="28"/>
        <v>-0.13972596823477335</v>
      </c>
      <c r="AA58" s="239">
        <f t="shared" si="28"/>
        <v>-3.0121994076007907E-2</v>
      </c>
      <c r="AB58" s="239">
        <f t="shared" si="28"/>
        <v>0</v>
      </c>
      <c r="AC58" s="239">
        <f t="shared" si="28"/>
        <v>0</v>
      </c>
      <c r="AD58" s="240">
        <f t="shared" si="28"/>
        <v>0</v>
      </c>
    </row>
    <row r="59" spans="2:34" ht="3.95" customHeight="1">
      <c r="AF59" s="220"/>
    </row>
    <row r="60" spans="2:34" ht="24">
      <c r="B60" s="159" t="s">
        <v>1313</v>
      </c>
      <c r="C60" s="176" t="s">
        <v>1321</v>
      </c>
      <c r="D60" s="176" t="s">
        <v>3</v>
      </c>
      <c r="E60" s="176" t="s">
        <v>4</v>
      </c>
      <c r="F60" s="176" t="s">
        <v>1322</v>
      </c>
      <c r="G60" s="193"/>
      <c r="H60" s="176" t="s">
        <v>1534</v>
      </c>
      <c r="J60" s="192">
        <v>45658</v>
      </c>
      <c r="K60" s="192">
        <f t="shared" ref="K60:P60" si="29">EOMONTH(J60,0)+1</f>
        <v>45689</v>
      </c>
      <c r="L60" s="192">
        <f t="shared" si="29"/>
        <v>45717</v>
      </c>
      <c r="M60" s="192">
        <f t="shared" si="29"/>
        <v>45748</v>
      </c>
      <c r="N60" s="192">
        <f t="shared" si="29"/>
        <v>45778</v>
      </c>
      <c r="O60" s="192">
        <f t="shared" si="29"/>
        <v>45809</v>
      </c>
      <c r="P60" s="192">
        <f t="shared" si="29"/>
        <v>45839</v>
      </c>
      <c r="Q60" s="192">
        <v>45870</v>
      </c>
      <c r="R60" s="192">
        <f t="shared" ref="R60:AD60" si="30">EOMONTH(Q60,0)+1</f>
        <v>45901</v>
      </c>
      <c r="S60" s="192">
        <f t="shared" si="30"/>
        <v>45931</v>
      </c>
      <c r="T60" s="192">
        <f t="shared" si="30"/>
        <v>45962</v>
      </c>
      <c r="U60" s="192">
        <f t="shared" si="30"/>
        <v>45992</v>
      </c>
      <c r="V60" s="192">
        <f t="shared" si="30"/>
        <v>46023</v>
      </c>
      <c r="W60" s="192">
        <f t="shared" si="30"/>
        <v>46054</v>
      </c>
      <c r="X60" s="192">
        <f t="shared" si="30"/>
        <v>46082</v>
      </c>
      <c r="Y60" s="192">
        <f t="shared" si="30"/>
        <v>46113</v>
      </c>
      <c r="Z60" s="192">
        <f t="shared" si="30"/>
        <v>46143</v>
      </c>
      <c r="AA60" s="192">
        <f t="shared" si="30"/>
        <v>46174</v>
      </c>
      <c r="AB60" s="192">
        <f t="shared" si="30"/>
        <v>46204</v>
      </c>
      <c r="AC60" s="192">
        <f t="shared" si="30"/>
        <v>46235</v>
      </c>
      <c r="AD60" s="192">
        <f t="shared" si="30"/>
        <v>46266</v>
      </c>
      <c r="AE60" s="187"/>
      <c r="AF60" s="220" t="s">
        <v>1304</v>
      </c>
      <c r="AG60" s="187"/>
      <c r="AH60" s="187"/>
    </row>
    <row r="61" spans="2:34">
      <c r="B61" s="186" t="str">
        <f>+AF60</f>
        <v>Small Business</v>
      </c>
      <c r="C61" s="43"/>
      <c r="D61" s="43"/>
      <c r="E61" s="43"/>
      <c r="F61" s="43"/>
      <c r="G61" s="6"/>
      <c r="H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6"/>
      <c r="AF61" s="220"/>
      <c r="AG61" s="6"/>
      <c r="AH61" s="6"/>
    </row>
    <row r="62" spans="2:34">
      <c r="B62" s="173" t="s">
        <v>1558</v>
      </c>
      <c r="C62" s="270"/>
      <c r="D62" s="270"/>
      <c r="E62" s="270">
        <f>+E68-E63-E67</f>
        <v>177.17000000000002</v>
      </c>
      <c r="F62" s="270">
        <f>+F68-F63-F67</f>
        <v>134.226</v>
      </c>
      <c r="G62" s="270"/>
      <c r="H62" s="270">
        <f>+H68-H63-H67</f>
        <v>141.43</v>
      </c>
      <c r="I62" s="270"/>
      <c r="J62" s="270">
        <f t="shared" ref="J62:AD62" si="31">+J68-J63-J67</f>
        <v>14.764166666666668</v>
      </c>
      <c r="K62" s="270">
        <f t="shared" si="31"/>
        <v>13.159166666666668</v>
      </c>
      <c r="L62" s="270">
        <f t="shared" si="31"/>
        <v>12.759166666666667</v>
      </c>
      <c r="M62" s="270">
        <f t="shared" si="31"/>
        <v>12.759166666666667</v>
      </c>
      <c r="N62" s="270">
        <f t="shared" si="31"/>
        <v>12.759166666666667</v>
      </c>
      <c r="O62" s="270">
        <f t="shared" si="31"/>
        <v>12.459166666666667</v>
      </c>
      <c r="P62" s="270">
        <f t="shared" si="31"/>
        <v>12.495833333333334</v>
      </c>
      <c r="Q62" s="270">
        <f t="shared" si="31"/>
        <v>11.785833333333333</v>
      </c>
      <c r="R62" s="270">
        <f t="shared" si="31"/>
        <v>12.185833333333333</v>
      </c>
      <c r="S62" s="270">
        <f t="shared" si="31"/>
        <v>11.785833333333333</v>
      </c>
      <c r="T62" s="270">
        <f t="shared" si="31"/>
        <v>11.785833333333333</v>
      </c>
      <c r="U62" s="270">
        <f t="shared" si="31"/>
        <v>11.785833333333333</v>
      </c>
      <c r="V62" s="270">
        <f t="shared" si="31"/>
        <v>11.185499999999999</v>
      </c>
      <c r="W62" s="270">
        <f t="shared" si="31"/>
        <v>10.8355</v>
      </c>
      <c r="X62" s="270">
        <f t="shared" si="31"/>
        <v>10.5305</v>
      </c>
      <c r="Y62" s="270">
        <f t="shared" si="31"/>
        <v>10.164999999999999</v>
      </c>
      <c r="Z62" s="270">
        <f t="shared" si="31"/>
        <v>10.164999999999999</v>
      </c>
      <c r="AA62" s="270">
        <f t="shared" si="31"/>
        <v>9.8249999999999993</v>
      </c>
      <c r="AB62" s="270">
        <f t="shared" si="31"/>
        <v>9.8249999999999993</v>
      </c>
      <c r="AC62" s="270">
        <f t="shared" si="31"/>
        <v>1.35</v>
      </c>
      <c r="AD62" s="270">
        <f t="shared" si="31"/>
        <v>1.35</v>
      </c>
    </row>
    <row r="63" spans="2:34">
      <c r="B63" s="191" t="s">
        <v>1319</v>
      </c>
      <c r="C63" s="195"/>
      <c r="D63" s="195"/>
      <c r="E63" s="197">
        <f>SUM(J63:U63)*12</f>
        <v>8.879999999999999</v>
      </c>
      <c r="F63" s="197">
        <f>SUM(V63:AD63)*12</f>
        <v>0</v>
      </c>
      <c r="H63" s="197">
        <f>SUM(S63:AD63)*12</f>
        <v>0</v>
      </c>
      <c r="J63" s="195">
        <f>SUMIFS('Full Customer List'!$G:$G,'Full Customer List'!$I:$I,'Client Retention $'!J$5,'Full Customer List'!$E:$E,$AF60)/1000</f>
        <v>0</v>
      </c>
      <c r="K63" s="195">
        <f>SUMIFS('Full Customer List'!$G:$G,'Full Customer List'!$I:$I,'Client Retention $'!K$5,'Full Customer List'!$E:$E,$AF60)/1000</f>
        <v>0</v>
      </c>
      <c r="L63" s="195">
        <f>SUMIFS('Full Customer List'!$G:$G,'Full Customer List'!$I:$I,'Client Retention $'!L$5,'Full Customer List'!$E:$E,$AF60)/1000</f>
        <v>0</v>
      </c>
      <c r="M63" s="195">
        <f>SUMIFS('Full Customer List'!$G:$G,'Full Customer List'!$I:$I,'Client Retention $'!M$5,'Full Customer List'!$E:$E,$AF60)/1000</f>
        <v>0</v>
      </c>
      <c r="N63" s="195">
        <f>SUMIFS('Full Customer List'!$G:$G,'Full Customer List'!$I:$I,'Client Retention $'!N$5,'Full Customer List'!$E:$E,$AF60)/1000</f>
        <v>0</v>
      </c>
      <c r="O63" s="195">
        <f>SUMIFS('Full Customer List'!$G:$G,'Full Customer List'!$I:$I,'Client Retention $'!O$5,'Full Customer List'!$E:$E,$AF60)/1000</f>
        <v>0.34</v>
      </c>
      <c r="P63" s="195">
        <f>SUMIFS('Full Customer List'!$G:$G,'Full Customer List'!$I:$I,'Client Retention $'!P$5,'Full Customer List'!$E:$E,$AF60)/1000</f>
        <v>0</v>
      </c>
      <c r="Q63" s="195">
        <f>SUMIFS('Full Customer List'!$G:$G,'Full Customer List'!$I:$I,'Client Retention $'!Q$5,'Full Customer List'!$E:$E,$AF60)/1000</f>
        <v>0.4</v>
      </c>
      <c r="R63" s="195">
        <f>SUMIFS('Full Customer List'!$G:$G,'Full Customer List'!$I:$I,'Client Retention $'!R$5,'Full Customer List'!$E:$E,$AF60)/1000</f>
        <v>0</v>
      </c>
      <c r="S63" s="195">
        <f>SUMIFS('Full Customer List'!$G:$G,'Full Customer List'!$I:$I,'Client Retention $'!S$5,'Full Customer List'!$E:$E,$AF60)/1000</f>
        <v>0</v>
      </c>
      <c r="T63" s="195">
        <f>SUMIFS('Full Customer List'!$G:$G,'Full Customer List'!$I:$I,'Client Retention $'!T$5,'Full Customer List'!$E:$E,$AF60)/1000</f>
        <v>0</v>
      </c>
      <c r="U63" s="195">
        <f>SUMIFS('Full Customer List'!$G:$G,'Full Customer List'!$I:$I,'Client Retention $'!U$5,'Full Customer List'!$E:$E,$AF60)/1000</f>
        <v>0</v>
      </c>
      <c r="V63" s="195">
        <f>SUMIFS('Full Customer List'!$G:$G,'Full Customer List'!$I:$I,'Client Retention $'!V$5,'Full Customer List'!$E:$E,$AF60)/1000</f>
        <v>0</v>
      </c>
      <c r="W63" s="195">
        <f>SUMIFS('Full Customer List'!$G:$G,'Full Customer List'!$I:$I,'Client Retention $'!W$5,'Full Customer List'!$E:$E,$AF60)/1000</f>
        <v>0</v>
      </c>
      <c r="X63" s="195">
        <f>SUMIFS('Full Customer List'!$G:$G,'Full Customer List'!$I:$I,'Client Retention $'!X$5,'Full Customer List'!$E:$E,$AF60)/1000</f>
        <v>0</v>
      </c>
      <c r="Y63" s="195">
        <f>SUMIFS('Full Customer List'!$G:$G,'Full Customer List'!$I:$I,'Client Retention $'!Y$5,'Full Customer List'!$E:$E,$AF60)/1000</f>
        <v>0</v>
      </c>
      <c r="Z63" s="195">
        <f>SUMIFS('Full Customer List'!$G:$G,'Full Customer List'!$I:$I,'Client Retention $'!Z$5,'Full Customer List'!$E:$E,$AF60)/1000</f>
        <v>0</v>
      </c>
      <c r="AA63" s="195">
        <f>SUMIFS('Full Customer List'!$G:$G,'Full Customer List'!$I:$I,'Client Retention $'!AA$5,'Full Customer List'!$E:$E,$AF60)/1000</f>
        <v>0</v>
      </c>
      <c r="AB63" s="195">
        <f>SUMIFS('Full Customer List'!$G:$G,'Full Customer List'!$I:$I,'Client Retention $'!AB$5,'Full Customer List'!$E:$E,$AF60)/1000</f>
        <v>0</v>
      </c>
      <c r="AC63" s="195">
        <f>SUMIFS('Full Customer List'!$G:$G,'Full Customer List'!$I:$I,'Client Retention $'!AC$5,'Full Customer List'!$E:$E,$AF60)/1000</f>
        <v>0</v>
      </c>
      <c r="AD63" s="195">
        <f>SUMIFS('Full Customer List'!$G:$G,'Full Customer List'!$I:$I,'Client Retention $'!AD$5,'Full Customer List'!$E:$E,$AF60)/1000</f>
        <v>0</v>
      </c>
    </row>
    <row r="64" spans="2:34">
      <c r="B64" s="265" t="s">
        <v>1535</v>
      </c>
      <c r="E64" s="197">
        <f>SUM(J64:U64)*12</f>
        <v>-33.463999999999999</v>
      </c>
      <c r="F64" s="197">
        <f>SUM(V64:AD64)*12</f>
        <v>-16.326000000000001</v>
      </c>
      <c r="H64" s="197">
        <f>SUM(S64:AD64)*12</f>
        <v>-23.53</v>
      </c>
      <c r="J64" s="195">
        <f>-SUMIFS('Full Customer List'!$G:$G,'Full Customer List'!$J:$J,J$1,'Full Customer List'!$E:$E,$AF60,'Full Customer List'!$H:$H,'Client Retention $'!$AF64)/1000</f>
        <v>-0.875</v>
      </c>
      <c r="K64" s="195">
        <f>-SUMIFS('Full Customer List'!$G:$G,'Full Customer List'!$J:$J,K$1,'Full Customer List'!$E:$E,$AF60,'Full Customer List'!$H:$H,'Client Retention $'!$AF64)/1000</f>
        <v>0</v>
      </c>
      <c r="L64" s="195">
        <f>-SUMIFS('Full Customer List'!$G:$G,'Full Customer List'!$J:$J,L$1,'Full Customer List'!$E:$E,$AF60,'Full Customer List'!$H:$H,'Client Retention $'!$AF64)/1000</f>
        <v>0</v>
      </c>
      <c r="M64" s="195">
        <f>-SUMIFS('Full Customer List'!$G:$G,'Full Customer List'!$J:$J,M$1,'Full Customer List'!$E:$E,$AF60,'Full Customer List'!$H:$H,'Client Retention $'!$AF64)/1000</f>
        <v>0</v>
      </c>
      <c r="N64" s="195">
        <f>-SUMIFS('Full Customer List'!$G:$G,'Full Customer List'!$J:$J,N$1,'Full Customer List'!$E:$E,$AF60,'Full Customer List'!$H:$H,'Client Retention $'!$AF64)/1000</f>
        <v>-0.3</v>
      </c>
      <c r="O64" s="195">
        <f>-SUMIFS('Full Customer List'!$G:$G,'Full Customer List'!$J:$J,O$1,'Full Customer List'!$E:$E,$AF60,'Full Customer List'!$H:$H,'Client Retention $'!$AF64)/1000</f>
        <v>-0.30333333333333329</v>
      </c>
      <c r="P64" s="195">
        <f>-SUMIFS('Full Customer List'!$G:$G,'Full Customer List'!$J:$J,P$1,'Full Customer List'!$E:$E,$AF60,'Full Customer List'!$H:$H,'Client Retention $'!$AF64)/1000</f>
        <v>-0.71</v>
      </c>
      <c r="Q64" s="195">
        <f>-SUMIFS('Full Customer List'!$G:$G,'Full Customer List'!$J:$J,Q$1,'Full Customer List'!$E:$E,$AF60,'Full Customer List'!$H:$H,'Client Retention $'!$AF64)/1000</f>
        <v>0</v>
      </c>
      <c r="R64" s="195">
        <f>-SUMIFS('Full Customer List'!$G:$G,'Full Customer List'!$J:$J,R$1,'Full Customer List'!$E:$E,$AF60,'Full Customer List'!$H:$H,'Client Retention $'!$AF64)/1000</f>
        <v>0</v>
      </c>
      <c r="S64" s="195">
        <f>-SUMIFS('Full Customer List'!$G:$G,'Full Customer List'!$J:$J,S$1,'Full Customer List'!$E:$E,$AF60,'Full Customer List'!$H:$H,'Client Retention $'!$AF64)/1000</f>
        <v>0</v>
      </c>
      <c r="T64" s="195">
        <f>-SUMIFS('Full Customer List'!$G:$G,'Full Customer List'!$J:$J,T$1,'Full Customer List'!$E:$E,$AF60,'Full Customer List'!$H:$H,'Client Retention $'!$AF64)/1000</f>
        <v>0</v>
      </c>
      <c r="U64" s="195">
        <f>-SUMIFS('Full Customer List'!$G:$G,'Full Customer List'!$J:$J,U$1,'Full Customer List'!$E:$E,$AF60,'Full Customer List'!$H:$H,'Client Retention $'!$AF64)/1000</f>
        <v>-0.60033333333333339</v>
      </c>
      <c r="V64" s="195">
        <f>-SUMIFS('Full Customer List'!$G:$G,'Full Customer List'!$J:$J,V$1,'Full Customer List'!$E:$E,$AF60,'Full Customer List'!$H:$H,'Client Retention $'!$AF64)/1000</f>
        <v>-0.35</v>
      </c>
      <c r="W64" s="195">
        <f>-SUMIFS('Full Customer List'!$G:$G,'Full Customer List'!$J:$J,W$1,'Full Customer List'!$E:$E,$AF60,'Full Customer List'!$H:$H,'Client Retention $'!$AF64)/1000</f>
        <v>-0.30499999999999999</v>
      </c>
      <c r="X64" s="195">
        <f>-SUMIFS('Full Customer List'!$G:$G,'Full Customer List'!$J:$J,X$1,'Full Customer List'!$E:$E,$AF60,'Full Customer List'!$H:$H,'Client Retention $'!$AF64)/1000</f>
        <v>-0.36549999999999999</v>
      </c>
      <c r="Y64" s="195">
        <f>-SUMIFS('Full Customer List'!$G:$G,'Full Customer List'!$J:$J,Y$1,'Full Customer List'!$E:$E,$AF60,'Full Customer List'!$H:$H,'Client Retention $'!$AF64)/1000</f>
        <v>0</v>
      </c>
      <c r="Z64" s="195">
        <f>-SUMIFS('Full Customer List'!$G:$G,'Full Customer List'!$J:$J,Z$1,'Full Customer List'!$E:$E,$AF60,'Full Customer List'!$H:$H,'Client Retention $'!$AF64)/1000</f>
        <v>-0.34</v>
      </c>
      <c r="AA64" s="195">
        <f>-SUMIFS('Full Customer List'!$G:$G,'Full Customer List'!$J:$J,AA$1,'Full Customer List'!$E:$E,$AF60,'Full Customer List'!$H:$H,'Client Retention $'!$AF64)/1000</f>
        <v>0</v>
      </c>
      <c r="AB64" s="195">
        <f>-SUMIFS('Full Customer List'!$G:$G,'Full Customer List'!$J:$J,AB$1,'Full Customer List'!$E:$E,$AF60,'Full Customer List'!$H:$H,'Client Retention $'!$AF64)/1000</f>
        <v>0</v>
      </c>
      <c r="AC64" s="195">
        <f>-SUMIFS('Full Customer List'!$G:$G,'Full Customer List'!$J:$J,AC$1,'Full Customer List'!$E:$E,$AF60,'Full Customer List'!$H:$H,'Client Retention $'!$AF64)/1000</f>
        <v>0</v>
      </c>
      <c r="AD64" s="195">
        <f>-SUMIFS('Full Customer List'!$G:$G,'Full Customer List'!$J:$J,AD$1,'Full Customer List'!$E:$E,$AF60,'Full Customer List'!$H:$H,'Client Retention $'!$AF64)/1000</f>
        <v>0</v>
      </c>
      <c r="AF64" s="173" t="s">
        <v>506</v>
      </c>
    </row>
    <row r="65" spans="2:34">
      <c r="B65" s="265" t="s">
        <v>1536</v>
      </c>
      <c r="E65" s="197">
        <f>SUM(J65:U65)*12</f>
        <v>-18.36</v>
      </c>
      <c r="F65" s="197">
        <f>SUM(V65:AD65)*12</f>
        <v>-96.24</v>
      </c>
      <c r="H65" s="197">
        <f>SUM(S65:AD65)*12</f>
        <v>-96.24</v>
      </c>
      <c r="J65" s="195">
        <f>-SUMIFS('Full Customer List'!$G:$G,'Full Customer List'!$J:$J,J$1,'Full Customer List'!$E:$E,$AF60,'Full Customer List'!$H:$H,'Client Retention $'!$AF65)/1000</f>
        <v>-0.73</v>
      </c>
      <c r="K65" s="195">
        <f>-SUMIFS('Full Customer List'!$G:$G,'Full Customer List'!$J:$J,K$1,'Full Customer List'!$E:$E,$AF60,'Full Customer List'!$H:$H,'Client Retention $'!$AF65)/1000</f>
        <v>-0.4</v>
      </c>
      <c r="L65" s="195">
        <f>-SUMIFS('Full Customer List'!$G:$G,'Full Customer List'!$J:$J,L$1,'Full Customer List'!$E:$E,$AF60,'Full Customer List'!$H:$H,'Client Retention $'!$AF65)/1000</f>
        <v>0</v>
      </c>
      <c r="M65" s="195">
        <f>-SUMIFS('Full Customer List'!$G:$G,'Full Customer List'!$J:$J,M$1,'Full Customer List'!$E:$E,$AF60,'Full Customer List'!$H:$H,'Client Retention $'!$AF65)/1000</f>
        <v>0</v>
      </c>
      <c r="N65" s="195">
        <f>-SUMIFS('Full Customer List'!$G:$G,'Full Customer List'!$J:$J,N$1,'Full Customer List'!$E:$E,$AF60,'Full Customer List'!$H:$H,'Client Retention $'!$AF65)/1000</f>
        <v>0</v>
      </c>
      <c r="O65" s="195">
        <f>-SUMIFS('Full Customer List'!$G:$G,'Full Customer List'!$J:$J,O$1,'Full Customer List'!$E:$E,$AF60,'Full Customer List'!$H:$H,'Client Retention $'!$AF65)/1000</f>
        <v>0</v>
      </c>
      <c r="P65" s="195">
        <f>-SUMIFS('Full Customer List'!$G:$G,'Full Customer List'!$J:$J,P$1,'Full Customer List'!$E:$E,$AF60,'Full Customer List'!$H:$H,'Client Retention $'!$AF65)/1000</f>
        <v>0</v>
      </c>
      <c r="Q65" s="195">
        <f>-SUMIFS('Full Customer List'!$G:$G,'Full Customer List'!$J:$J,Q$1,'Full Customer List'!$E:$E,$AF60,'Full Customer List'!$H:$H,'Client Retention $'!$AF65)/1000</f>
        <v>0</v>
      </c>
      <c r="R65" s="195">
        <f>-SUMIFS('Full Customer List'!$G:$G,'Full Customer List'!$J:$J,R$1,'Full Customer List'!$E:$E,$AF60,'Full Customer List'!$H:$H,'Client Retention $'!$AF65)/1000</f>
        <v>-0.4</v>
      </c>
      <c r="S65" s="195">
        <f>-SUMIFS('Full Customer List'!$G:$G,'Full Customer List'!$J:$J,S$1,'Full Customer List'!$E:$E,$AF60,'Full Customer List'!$H:$H,'Client Retention $'!$AF65)/1000</f>
        <v>0</v>
      </c>
      <c r="T65" s="195">
        <f>-SUMIFS('Full Customer List'!$G:$G,'Full Customer List'!$J:$J,T$1,'Full Customer List'!$E:$E,$AF60,'Full Customer List'!$H:$H,'Client Retention $'!$AF65)/1000</f>
        <v>0</v>
      </c>
      <c r="U65" s="195">
        <f>-SUMIFS('Full Customer List'!$G:$G,'Full Customer List'!$J:$J,U$1,'Full Customer List'!$E:$E,$AF60,'Full Customer List'!$H:$H,'Client Retention $'!$AF65)/1000</f>
        <v>0</v>
      </c>
      <c r="V65" s="195">
        <f>-SUMIFS('Full Customer List'!$G:$G,'Full Customer List'!$J:$J,V$1,'Full Customer List'!$E:$E,$AF60,'Full Customer List'!$H:$H,'Client Retention $'!$AF65)/1000</f>
        <v>0</v>
      </c>
      <c r="W65" s="195">
        <f>-SUMIFS('Full Customer List'!$G:$G,'Full Customer List'!$J:$J,W$1,'Full Customer List'!$E:$E,$AF60,'Full Customer List'!$H:$H,'Client Retention $'!$AF65)/1000</f>
        <v>0</v>
      </c>
      <c r="X65" s="195">
        <f>-SUMIFS('Full Customer List'!$G:$G,'Full Customer List'!$J:$J,X$1,'Full Customer List'!$E:$E,$AF60,'Full Customer List'!$H:$H,'Client Retention $'!$AF65)/1000</f>
        <v>0</v>
      </c>
      <c r="Y65" s="195">
        <f>-SUMIFS('Full Customer List'!$G:$G,'Full Customer List'!$J:$J,Y$1,'Full Customer List'!$E:$E,$AF60,'Full Customer List'!$H:$H,'Client Retention $'!$AF65)/1000</f>
        <v>0</v>
      </c>
      <c r="Z65" s="195">
        <f>-SUMIFS('Full Customer List'!$G:$G,'Full Customer List'!$J:$J,Z$1,'Full Customer List'!$E:$E,$AF60,'Full Customer List'!$H:$H,'Client Retention $'!$AF65)/1000</f>
        <v>0</v>
      </c>
      <c r="AA65" s="195">
        <f>-SUMIFS('Full Customer List'!$G:$G,'Full Customer List'!$J:$J,AA$1,'Full Customer List'!$E:$E,$AF60,'Full Customer List'!$H:$H,'Client Retention $'!$AF65)/1000</f>
        <v>0</v>
      </c>
      <c r="AB65" s="195">
        <f>-SUMIFS('Full Customer List'!$G:$G,'Full Customer List'!$J:$J,AB$1,'Full Customer List'!$E:$E,$AF60,'Full Customer List'!$H:$H,'Client Retention $'!$AF65)/1000</f>
        <v>-8.02</v>
      </c>
      <c r="AC65" s="195">
        <f>-SUMIFS('Full Customer List'!$G:$G,'Full Customer List'!$J:$J,AC$1,'Full Customer List'!$E:$E,$AF60,'Full Customer List'!$H:$H,'Client Retention $'!$AF65)/1000</f>
        <v>0</v>
      </c>
      <c r="AD65" s="195">
        <f>-SUMIFS('Full Customer List'!$G:$G,'Full Customer List'!$J:$J,AD$1,'Full Customer List'!$E:$E,$AF60,'Full Customer List'!$H:$H,'Client Retention $'!$AF65)/1000</f>
        <v>0</v>
      </c>
      <c r="AF65" s="173" t="s">
        <v>507</v>
      </c>
    </row>
    <row r="66" spans="2:34">
      <c r="B66" s="265" t="s">
        <v>1537</v>
      </c>
      <c r="E66" s="197">
        <f>SUM(J66:U66)*12</f>
        <v>0</v>
      </c>
      <c r="F66" s="197">
        <f>SUM(V66:AD66)*12</f>
        <v>-5.46</v>
      </c>
      <c r="H66" s="197">
        <f>SUM(S66:AD66)*12</f>
        <v>-5.46</v>
      </c>
      <c r="J66" s="195">
        <f>-SUMIFS('Full Customer List'!$G:$G,'Full Customer List'!$J:$J,J$1,'Full Customer List'!$E:$E,$AF60,'Full Customer List'!$H:$H,'Client Retention $'!$AF66)/1000</f>
        <v>0</v>
      </c>
      <c r="K66" s="195">
        <f>-SUMIFS('Full Customer List'!$G:$G,'Full Customer List'!$J:$J,K$1,'Full Customer List'!$E:$E,$AF60,'Full Customer List'!$H:$H,'Client Retention $'!$AF66)/1000</f>
        <v>0</v>
      </c>
      <c r="L66" s="195">
        <f>-SUMIFS('Full Customer List'!$G:$G,'Full Customer List'!$J:$J,L$1,'Full Customer List'!$E:$E,$AF60,'Full Customer List'!$H:$H,'Client Retention $'!$AF66)/1000</f>
        <v>0</v>
      </c>
      <c r="M66" s="195">
        <f>-SUMIFS('Full Customer List'!$G:$G,'Full Customer List'!$J:$J,M$1,'Full Customer List'!$E:$E,$AF60,'Full Customer List'!$H:$H,'Client Retention $'!$AF66)/1000</f>
        <v>0</v>
      </c>
      <c r="N66" s="195">
        <f>-SUMIFS('Full Customer List'!$G:$G,'Full Customer List'!$J:$J,N$1,'Full Customer List'!$E:$E,$AF60,'Full Customer List'!$H:$H,'Client Retention $'!$AF66)/1000</f>
        <v>0</v>
      </c>
      <c r="O66" s="195">
        <f>-SUMIFS('Full Customer List'!$G:$G,'Full Customer List'!$J:$J,O$1,'Full Customer List'!$E:$E,$AF60,'Full Customer List'!$H:$H,'Client Retention $'!$AF66)/1000</f>
        <v>0</v>
      </c>
      <c r="P66" s="195">
        <f>-SUMIFS('Full Customer List'!$G:$G,'Full Customer List'!$J:$J,P$1,'Full Customer List'!$E:$E,$AF60,'Full Customer List'!$H:$H,'Client Retention $'!$AF66)/1000</f>
        <v>0</v>
      </c>
      <c r="Q66" s="195">
        <f>-SUMIFS('Full Customer List'!$G:$G,'Full Customer List'!$J:$J,Q$1,'Full Customer List'!$E:$E,$AF60,'Full Customer List'!$H:$H,'Client Retention $'!$AF66)/1000</f>
        <v>0</v>
      </c>
      <c r="R66" s="195">
        <f>-SUMIFS('Full Customer List'!$G:$G,'Full Customer List'!$J:$J,R$1,'Full Customer List'!$E:$E,$AF60,'Full Customer List'!$H:$H,'Client Retention $'!$AF66)/1000</f>
        <v>0</v>
      </c>
      <c r="S66" s="195">
        <f>-SUMIFS('Full Customer List'!$G:$G,'Full Customer List'!$J:$J,S$1,'Full Customer List'!$E:$E,$AF60,'Full Customer List'!$H:$H,'Client Retention $'!$AF66)/1000</f>
        <v>0</v>
      </c>
      <c r="T66" s="195">
        <f>-SUMIFS('Full Customer List'!$G:$G,'Full Customer List'!$J:$J,T$1,'Full Customer List'!$E:$E,$AF60,'Full Customer List'!$H:$H,'Client Retention $'!$AF66)/1000</f>
        <v>0</v>
      </c>
      <c r="U66" s="195">
        <f>-SUMIFS('Full Customer List'!$G:$G,'Full Customer List'!$J:$J,U$1,'Full Customer List'!$E:$E,$AF60,'Full Customer List'!$H:$H,'Client Retention $'!$AF66)/1000</f>
        <v>0</v>
      </c>
      <c r="V66" s="195">
        <f>-SUMIFS('Full Customer List'!$G:$G,'Full Customer List'!$J:$J,V$1,'Full Customer List'!$E:$E,$AF60,'Full Customer List'!$H:$H,'Client Retention $'!$AF66)/1000</f>
        <v>0</v>
      </c>
      <c r="W66" s="195">
        <f>-SUMIFS('Full Customer List'!$G:$G,'Full Customer List'!$J:$J,W$1,'Full Customer List'!$E:$E,$AF60,'Full Customer List'!$H:$H,'Client Retention $'!$AF66)/1000</f>
        <v>0</v>
      </c>
      <c r="X66" s="195">
        <f>-SUMIFS('Full Customer List'!$G:$G,'Full Customer List'!$J:$J,X$1,'Full Customer List'!$E:$E,$AF60,'Full Customer List'!$H:$H,'Client Retention $'!$AF66)/1000</f>
        <v>0</v>
      </c>
      <c r="Y66" s="195">
        <f>-SUMIFS('Full Customer List'!$G:$G,'Full Customer List'!$J:$J,Y$1,'Full Customer List'!$E:$E,$AF60,'Full Customer List'!$H:$H,'Client Retention $'!$AF66)/1000</f>
        <v>0</v>
      </c>
      <c r="Z66" s="195">
        <f>-SUMIFS('Full Customer List'!$G:$G,'Full Customer List'!$J:$J,Z$1,'Full Customer List'!$E:$E,$AF60,'Full Customer List'!$H:$H,'Client Retention $'!$AF66)/1000</f>
        <v>0</v>
      </c>
      <c r="AA66" s="195">
        <f>-SUMIFS('Full Customer List'!$G:$G,'Full Customer List'!$J:$J,AA$1,'Full Customer List'!$E:$E,$AF60,'Full Customer List'!$H:$H,'Client Retention $'!$AF66)/1000</f>
        <v>0</v>
      </c>
      <c r="AB66" s="195">
        <f>-SUMIFS('Full Customer List'!$G:$G,'Full Customer List'!$J:$J,AB$1,'Full Customer List'!$E:$E,$AF60,'Full Customer List'!$H:$H,'Client Retention $'!$AF66)/1000</f>
        <v>-0.45500000000000002</v>
      </c>
      <c r="AC66" s="195">
        <f>-SUMIFS('Full Customer List'!$G:$G,'Full Customer List'!$J:$J,AC$1,'Full Customer List'!$E:$E,$AF60,'Full Customer List'!$H:$H,'Client Retention $'!$AF66)/1000</f>
        <v>0</v>
      </c>
      <c r="AD66" s="195">
        <f>-SUMIFS('Full Customer List'!$G:$G,'Full Customer List'!$J:$J,AD$1,'Full Customer List'!$E:$E,$AF60,'Full Customer List'!$H:$H,'Client Retention $'!$AF66)/1000</f>
        <v>0</v>
      </c>
      <c r="AF66" s="173" t="s">
        <v>1538</v>
      </c>
    </row>
    <row r="67" spans="2:34" ht="12" customHeight="1">
      <c r="B67" s="255" t="s">
        <v>1539</v>
      </c>
      <c r="C67" s="258"/>
      <c r="D67" s="258"/>
      <c r="E67" s="256">
        <f>SUM(J67:U67)*12</f>
        <v>-51.823999999999998</v>
      </c>
      <c r="F67" s="256">
        <f>SUM(V67:AD67)*12</f>
        <v>-118.026</v>
      </c>
      <c r="G67" s="257"/>
      <c r="H67" s="256">
        <f>SUM(S67:AD67)*12</f>
        <v>-125.22999999999999</v>
      </c>
      <c r="I67" s="257"/>
      <c r="J67" s="258">
        <f>-SUMIFS('Full Customer List'!$G:$G,'Full Customer List'!$J:$J,J$1,'Full Customer List'!$E:$E,$AF60)/1000</f>
        <v>-1.605</v>
      </c>
      <c r="K67" s="258">
        <f>-SUMIFS('Full Customer List'!$G:$G,'Full Customer List'!$J:$J,K$1,'Full Customer List'!$E:$E,$AF60)/1000</f>
        <v>-0.4</v>
      </c>
      <c r="L67" s="258">
        <f>-SUMIFS('Full Customer List'!$G:$G,'Full Customer List'!$J:$J,L$1,'Full Customer List'!$E:$E,$AF60)/1000</f>
        <v>0</v>
      </c>
      <c r="M67" s="258">
        <f>-SUMIFS('Full Customer List'!$G:$G,'Full Customer List'!$J:$J,M$1,'Full Customer List'!$E:$E,$AF60)/1000</f>
        <v>0</v>
      </c>
      <c r="N67" s="258">
        <f>-SUMIFS('Full Customer List'!$G:$G,'Full Customer List'!$J:$J,N$1,'Full Customer List'!$E:$E,$AF60)/1000</f>
        <v>-0.3</v>
      </c>
      <c r="O67" s="258">
        <f>-SUMIFS('Full Customer List'!$G:$G,'Full Customer List'!$J:$J,O$1,'Full Customer List'!$E:$E,$AF60)/1000</f>
        <v>-0.30333333333333329</v>
      </c>
      <c r="P67" s="258">
        <f>-SUMIFS('Full Customer List'!$G:$G,'Full Customer List'!$J:$J,P$1,'Full Customer List'!$E:$E,$AF60)/1000</f>
        <v>-0.71</v>
      </c>
      <c r="Q67" s="258">
        <f>-SUMIFS('Full Customer List'!$G:$G,'Full Customer List'!$J:$J,Q$1,'Full Customer List'!$E:$E,$AF60)/1000</f>
        <v>0</v>
      </c>
      <c r="R67" s="258">
        <f>-SUMIFS('Full Customer List'!$G:$G,'Full Customer List'!$J:$J,R$1,'Full Customer List'!$E:$E,$AF60)/1000</f>
        <v>-0.4</v>
      </c>
      <c r="S67" s="258">
        <f>-SUMIFS('Full Customer List'!$G:$G,'Full Customer List'!$J:$J,S$1,'Full Customer List'!$E:$E,$AF60)/1000</f>
        <v>0</v>
      </c>
      <c r="T67" s="258">
        <f>-SUMIFS('Full Customer List'!$G:$G,'Full Customer List'!$J:$J,T$1,'Full Customer List'!$E:$E,$AF60)/1000</f>
        <v>0</v>
      </c>
      <c r="U67" s="258">
        <f>-SUMIFS('Full Customer List'!$G:$G,'Full Customer List'!$J:$J,U$1,'Full Customer List'!$E:$E,$AF60)/1000</f>
        <v>-0.60033333333333339</v>
      </c>
      <c r="V67" s="258">
        <f>-SUMIFS('Full Customer List'!$G:$G,'Full Customer List'!$J:$J,V$1,'Full Customer List'!$E:$E,$AF60)/1000</f>
        <v>-0.35</v>
      </c>
      <c r="W67" s="258">
        <f>-SUMIFS('Full Customer List'!$G:$G,'Full Customer List'!$J:$J,W$1,'Full Customer List'!$E:$E,$AF60)/1000</f>
        <v>-0.30499999999999999</v>
      </c>
      <c r="X67" s="258">
        <f>-SUMIFS('Full Customer List'!$G:$G,'Full Customer List'!$J:$J,X$1,'Full Customer List'!$E:$E,$AF60)/1000</f>
        <v>-0.36549999999999999</v>
      </c>
      <c r="Y67" s="258">
        <f>-SUMIFS('Full Customer List'!$G:$G,'Full Customer List'!$J:$J,Y$1,'Full Customer List'!$E:$E,$AF60)/1000</f>
        <v>0</v>
      </c>
      <c r="Z67" s="258">
        <f>-SUMIFS('Full Customer List'!$G:$G,'Full Customer List'!$J:$J,Z$1,'Full Customer List'!$E:$E,$AF60)/1000</f>
        <v>-0.34</v>
      </c>
      <c r="AA67" s="258">
        <f>-SUMIFS('Full Customer List'!$G:$G,'Full Customer List'!$J:$J,AA$1,'Full Customer List'!$E:$E,$AF60)/1000</f>
        <v>0</v>
      </c>
      <c r="AB67" s="258">
        <f>-SUMIFS('Full Customer List'!$G:$G,'Full Customer List'!$J:$J,AB$1,'Full Customer List'!$E:$E,$AF60)/1000</f>
        <v>-8.4749999999999996</v>
      </c>
      <c r="AC67" s="258">
        <f>-SUMIFS('Full Customer List'!$G:$G,'Full Customer List'!$J:$J,AC$1,'Full Customer List'!$E:$E,$AF60)/1000</f>
        <v>0</v>
      </c>
      <c r="AD67" s="258">
        <f>-SUMIFS('Full Customer List'!$G:$G,'Full Customer List'!$J:$J,AD$1,'Full Customer List'!$E:$E,$AF60)/1000</f>
        <v>0</v>
      </c>
    </row>
    <row r="68" spans="2:34" ht="12" customHeight="1">
      <c r="B68" s="259" t="s">
        <v>1557</v>
      </c>
      <c r="C68" s="271"/>
      <c r="D68" s="271"/>
      <c r="E68" s="271">
        <f>+F62</f>
        <v>134.226</v>
      </c>
      <c r="F68" s="272">
        <f>+$AD68*12</f>
        <v>16.200000000000003</v>
      </c>
      <c r="G68" s="270"/>
      <c r="H68" s="273">
        <f>+$AD68*12</f>
        <v>16.200000000000003</v>
      </c>
      <c r="I68" s="270"/>
      <c r="J68" s="274">
        <f t="shared" ref="J68:AC68" si="32">+K62</f>
        <v>13.159166666666668</v>
      </c>
      <c r="K68" s="271">
        <f t="shared" si="32"/>
        <v>12.759166666666667</v>
      </c>
      <c r="L68" s="271">
        <f t="shared" si="32"/>
        <v>12.759166666666667</v>
      </c>
      <c r="M68" s="271">
        <f t="shared" si="32"/>
        <v>12.759166666666667</v>
      </c>
      <c r="N68" s="271">
        <f t="shared" si="32"/>
        <v>12.459166666666667</v>
      </c>
      <c r="O68" s="271">
        <f t="shared" si="32"/>
        <v>12.495833333333334</v>
      </c>
      <c r="P68" s="271">
        <f t="shared" si="32"/>
        <v>11.785833333333333</v>
      </c>
      <c r="Q68" s="271">
        <f t="shared" si="32"/>
        <v>12.185833333333333</v>
      </c>
      <c r="R68" s="271">
        <f t="shared" si="32"/>
        <v>11.785833333333333</v>
      </c>
      <c r="S68" s="274">
        <f t="shared" si="32"/>
        <v>11.785833333333333</v>
      </c>
      <c r="T68" s="271">
        <f t="shared" si="32"/>
        <v>11.785833333333333</v>
      </c>
      <c r="U68" s="271">
        <f t="shared" si="32"/>
        <v>11.185499999999999</v>
      </c>
      <c r="V68" s="271">
        <f t="shared" si="32"/>
        <v>10.8355</v>
      </c>
      <c r="W68" s="271">
        <f t="shared" si="32"/>
        <v>10.5305</v>
      </c>
      <c r="X68" s="271">
        <f t="shared" si="32"/>
        <v>10.164999999999999</v>
      </c>
      <c r="Y68" s="271">
        <f t="shared" si="32"/>
        <v>10.164999999999999</v>
      </c>
      <c r="Z68" s="271">
        <f t="shared" si="32"/>
        <v>9.8249999999999993</v>
      </c>
      <c r="AA68" s="271">
        <f t="shared" si="32"/>
        <v>9.8249999999999993</v>
      </c>
      <c r="AB68" s="271">
        <f t="shared" si="32"/>
        <v>1.35</v>
      </c>
      <c r="AC68" s="271">
        <f t="shared" si="32"/>
        <v>1.35</v>
      </c>
      <c r="AD68" s="272">
        <f>SUMIFS('Full Customer List'!$G:$G,'Full Customer List'!$C:$C,"Active",'Full Customer List'!$E:$E,'Client Retention $'!$AF60)/1000</f>
        <v>1.35</v>
      </c>
    </row>
    <row r="69" spans="2:34" ht="3.95" customHeight="1">
      <c r="B69" s="180"/>
      <c r="C69" s="232"/>
      <c r="D69" s="232"/>
      <c r="E69" s="232"/>
      <c r="F69" s="232"/>
      <c r="H69" s="232"/>
      <c r="J69" s="232"/>
      <c r="K69" s="232"/>
      <c r="L69" s="232"/>
      <c r="M69" s="232"/>
      <c r="N69" s="232"/>
      <c r="O69" s="232"/>
      <c r="P69" s="232"/>
      <c r="Q69" s="232"/>
      <c r="R69" s="232"/>
      <c r="S69" s="232"/>
      <c r="T69" s="232"/>
      <c r="U69" s="232"/>
      <c r="V69" s="232"/>
      <c r="W69" s="232"/>
      <c r="X69" s="232"/>
      <c r="Y69" s="232"/>
      <c r="Z69" s="232"/>
      <c r="AA69" s="232"/>
      <c r="AB69" s="233"/>
      <c r="AC69" s="233"/>
      <c r="AD69" s="233"/>
      <c r="AF69" s="220"/>
    </row>
    <row r="70" spans="2:34" ht="12" customHeight="1">
      <c r="B70" s="234" t="s">
        <v>1554</v>
      </c>
      <c r="C70" s="235"/>
      <c r="D70" s="235"/>
      <c r="E70" s="236">
        <f>(E63+E62)/E62-1</f>
        <v>5.012135237342652E-2</v>
      </c>
      <c r="F70" s="247">
        <f>(F63+F62)/F62-1</f>
        <v>0</v>
      </c>
      <c r="G70" s="248"/>
      <c r="H70" s="249">
        <f>(H63+H62)/H62-1</f>
        <v>0</v>
      </c>
      <c r="J70" s="246">
        <f t="shared" ref="J70:AD70" si="33">(J63+J62)/J62-1</f>
        <v>0</v>
      </c>
      <c r="K70" s="236">
        <f t="shared" si="33"/>
        <v>0</v>
      </c>
      <c r="L70" s="236">
        <f t="shared" si="33"/>
        <v>0</v>
      </c>
      <c r="M70" s="236">
        <f t="shared" si="33"/>
        <v>0</v>
      </c>
      <c r="N70" s="236">
        <f t="shared" si="33"/>
        <v>0</v>
      </c>
      <c r="O70" s="236">
        <f t="shared" si="33"/>
        <v>2.7289144538826804E-2</v>
      </c>
      <c r="P70" s="236">
        <f t="shared" si="33"/>
        <v>0</v>
      </c>
      <c r="Q70" s="236">
        <f t="shared" si="33"/>
        <v>3.393905112069584E-2</v>
      </c>
      <c r="R70" s="236">
        <f t="shared" si="33"/>
        <v>0</v>
      </c>
      <c r="S70" s="246">
        <f t="shared" si="33"/>
        <v>0</v>
      </c>
      <c r="T70" s="236">
        <f t="shared" si="33"/>
        <v>0</v>
      </c>
      <c r="U70" s="236">
        <f t="shared" si="33"/>
        <v>0</v>
      </c>
      <c r="V70" s="236">
        <f t="shared" si="33"/>
        <v>0</v>
      </c>
      <c r="W70" s="236">
        <f t="shared" si="33"/>
        <v>0</v>
      </c>
      <c r="X70" s="236">
        <f t="shared" si="33"/>
        <v>0</v>
      </c>
      <c r="Y70" s="236">
        <f t="shared" si="33"/>
        <v>0</v>
      </c>
      <c r="Z70" s="236">
        <f t="shared" si="33"/>
        <v>0</v>
      </c>
      <c r="AA70" s="236">
        <f t="shared" si="33"/>
        <v>0</v>
      </c>
      <c r="AB70" s="236">
        <f t="shared" si="33"/>
        <v>0</v>
      </c>
      <c r="AC70" s="236">
        <f t="shared" si="33"/>
        <v>0</v>
      </c>
      <c r="AD70" s="247">
        <f t="shared" si="33"/>
        <v>0</v>
      </c>
      <c r="AF70" s="220"/>
    </row>
    <row r="71" spans="2:34" ht="12" customHeight="1">
      <c r="B71" s="237" t="s">
        <v>1555</v>
      </c>
      <c r="C71" s="238"/>
      <c r="D71" s="238"/>
      <c r="E71" s="239">
        <f>(E67+E62)/E62-1</f>
        <v>-0.2925100186261782</v>
      </c>
      <c r="F71" s="240">
        <f>(F67+F62)/F62-1</f>
        <v>-0.87930803272093327</v>
      </c>
      <c r="G71" s="248"/>
      <c r="H71" s="242">
        <f>(H67+H62)/H62-1</f>
        <v>-0.88545570246765171</v>
      </c>
      <c r="J71" s="241">
        <f t="shared" ref="J71:AD71" si="34">(J67+J62)/J62-1</f>
        <v>-0.10870914940452669</v>
      </c>
      <c r="K71" s="239">
        <f t="shared" si="34"/>
        <v>-3.0397061617376986E-2</v>
      </c>
      <c r="L71" s="239">
        <f t="shared" si="34"/>
        <v>0</v>
      </c>
      <c r="M71" s="239">
        <f t="shared" si="34"/>
        <v>0</v>
      </c>
      <c r="N71" s="239">
        <f t="shared" si="34"/>
        <v>-2.351250734765864E-2</v>
      </c>
      <c r="O71" s="239">
        <f t="shared" si="34"/>
        <v>-2.4346197578757223E-2</v>
      </c>
      <c r="P71" s="239">
        <f t="shared" si="34"/>
        <v>-5.6818939646548938E-2</v>
      </c>
      <c r="Q71" s="239">
        <f t="shared" si="34"/>
        <v>0</v>
      </c>
      <c r="R71" s="239">
        <f t="shared" si="34"/>
        <v>-3.2825001709635537E-2</v>
      </c>
      <c r="S71" s="241">
        <f t="shared" si="34"/>
        <v>0</v>
      </c>
      <c r="T71" s="239">
        <f t="shared" si="34"/>
        <v>0</v>
      </c>
      <c r="U71" s="239">
        <f t="shared" si="34"/>
        <v>-5.0936859223644215E-2</v>
      </c>
      <c r="V71" s="239">
        <f t="shared" si="34"/>
        <v>-3.1290510035313579E-2</v>
      </c>
      <c r="W71" s="239">
        <f t="shared" si="34"/>
        <v>-2.8148216510544E-2</v>
      </c>
      <c r="X71" s="239">
        <f t="shared" si="34"/>
        <v>-3.4708703290442178E-2</v>
      </c>
      <c r="Y71" s="239">
        <f t="shared" si="34"/>
        <v>0</v>
      </c>
      <c r="Z71" s="239">
        <f t="shared" si="34"/>
        <v>-3.3448106246925735E-2</v>
      </c>
      <c r="AA71" s="239">
        <f t="shared" si="34"/>
        <v>0</v>
      </c>
      <c r="AB71" s="239">
        <f t="shared" si="34"/>
        <v>-0.86259541984732824</v>
      </c>
      <c r="AC71" s="239">
        <f t="shared" si="34"/>
        <v>0</v>
      </c>
      <c r="AD71" s="240">
        <f t="shared" si="34"/>
        <v>0</v>
      </c>
      <c r="AF71" s="220"/>
    </row>
    <row r="72" spans="2:34" ht="3.95" customHeight="1">
      <c r="AF72" s="220"/>
    </row>
    <row r="73" spans="2:34" ht="24">
      <c r="B73" s="159" t="s">
        <v>1313</v>
      </c>
      <c r="C73" s="176" t="s">
        <v>1321</v>
      </c>
      <c r="D73" s="176" t="s">
        <v>3</v>
      </c>
      <c r="E73" s="176" t="s">
        <v>4</v>
      </c>
      <c r="F73" s="176" t="s">
        <v>1322</v>
      </c>
      <c r="G73" s="193"/>
      <c r="H73" s="176" t="s">
        <v>1534</v>
      </c>
      <c r="J73" s="192">
        <v>45658</v>
      </c>
      <c r="K73" s="192">
        <f t="shared" ref="K73:P73" si="35">EOMONTH(J73,0)+1</f>
        <v>45689</v>
      </c>
      <c r="L73" s="192">
        <f t="shared" si="35"/>
        <v>45717</v>
      </c>
      <c r="M73" s="192">
        <f t="shared" si="35"/>
        <v>45748</v>
      </c>
      <c r="N73" s="192">
        <f t="shared" si="35"/>
        <v>45778</v>
      </c>
      <c r="O73" s="192">
        <f t="shared" si="35"/>
        <v>45809</v>
      </c>
      <c r="P73" s="192">
        <f t="shared" si="35"/>
        <v>45839</v>
      </c>
      <c r="Q73" s="192">
        <v>45870</v>
      </c>
      <c r="R73" s="192">
        <f t="shared" ref="R73:AD73" si="36">EOMONTH(Q73,0)+1</f>
        <v>45901</v>
      </c>
      <c r="S73" s="192">
        <f t="shared" si="36"/>
        <v>45931</v>
      </c>
      <c r="T73" s="192">
        <f t="shared" si="36"/>
        <v>45962</v>
      </c>
      <c r="U73" s="192">
        <f t="shared" si="36"/>
        <v>45992</v>
      </c>
      <c r="V73" s="192">
        <f t="shared" si="36"/>
        <v>46023</v>
      </c>
      <c r="W73" s="192">
        <f t="shared" si="36"/>
        <v>46054</v>
      </c>
      <c r="X73" s="192">
        <f t="shared" si="36"/>
        <v>46082</v>
      </c>
      <c r="Y73" s="192">
        <f t="shared" si="36"/>
        <v>46113</v>
      </c>
      <c r="Z73" s="192">
        <f t="shared" si="36"/>
        <v>46143</v>
      </c>
      <c r="AA73" s="192">
        <f t="shared" si="36"/>
        <v>46174</v>
      </c>
      <c r="AB73" s="192">
        <f t="shared" si="36"/>
        <v>46204</v>
      </c>
      <c r="AC73" s="192">
        <f t="shared" si="36"/>
        <v>46235</v>
      </c>
      <c r="AD73" s="192">
        <f t="shared" si="36"/>
        <v>46266</v>
      </c>
      <c r="AE73" s="187"/>
      <c r="AF73" s="220" t="s">
        <v>1305</v>
      </c>
      <c r="AG73" s="187"/>
      <c r="AH73" s="187"/>
    </row>
    <row r="74" spans="2:34">
      <c r="B74" s="186" t="str">
        <f>+AF73</f>
        <v>Short-Term Rental</v>
      </c>
      <c r="C74" s="43"/>
      <c r="D74" s="43"/>
      <c r="E74" s="43"/>
      <c r="F74" s="43"/>
      <c r="G74" s="6"/>
      <c r="H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6"/>
      <c r="AF74" s="6"/>
      <c r="AG74" s="6"/>
      <c r="AH74" s="6"/>
    </row>
    <row r="75" spans="2:34">
      <c r="B75" s="173" t="s">
        <v>1558</v>
      </c>
      <c r="C75" s="270"/>
      <c r="D75" s="270"/>
      <c r="E75" s="270">
        <f>+E81-E76-E80</f>
        <v>185.42585999999997</v>
      </c>
      <c r="F75" s="270">
        <f>+F81-F76-F80</f>
        <v>8.2199999999999989</v>
      </c>
      <c r="G75" s="270"/>
      <c r="H75" s="270">
        <f>+H81-H76-H80</f>
        <v>141.63135999999997</v>
      </c>
      <c r="I75" s="270"/>
      <c r="J75" s="270">
        <f t="shared" ref="J75:AD75" si="37">+J81-J76-J80</f>
        <v>15.452155000000005</v>
      </c>
      <c r="K75" s="270">
        <f t="shared" si="37"/>
        <v>13.926530000000005</v>
      </c>
      <c r="L75" s="270">
        <f t="shared" si="37"/>
        <v>13.843196666666671</v>
      </c>
      <c r="M75" s="270">
        <f t="shared" si="37"/>
        <v>14.087946666666671</v>
      </c>
      <c r="N75" s="270">
        <f t="shared" si="37"/>
        <v>12.182113333333337</v>
      </c>
      <c r="O75" s="270">
        <f t="shared" si="37"/>
        <v>12.678780000000003</v>
      </c>
      <c r="P75" s="270">
        <f t="shared" si="37"/>
        <v>11.430946666666669</v>
      </c>
      <c r="Q75" s="270">
        <f t="shared" si="37"/>
        <v>11.540946666666668</v>
      </c>
      <c r="R75" s="270">
        <f t="shared" si="37"/>
        <v>11.452613333333336</v>
      </c>
      <c r="S75" s="270">
        <f t="shared" si="37"/>
        <v>11.802613333333335</v>
      </c>
      <c r="T75" s="270">
        <f t="shared" si="37"/>
        <v>11.535113333333335</v>
      </c>
      <c r="U75" s="270">
        <f t="shared" si="37"/>
        <v>5.4959466666666668</v>
      </c>
      <c r="V75" s="270">
        <f t="shared" si="37"/>
        <v>0.68499999999999994</v>
      </c>
      <c r="W75" s="270">
        <f t="shared" si="37"/>
        <v>0.19999999999999996</v>
      </c>
      <c r="X75" s="270">
        <f t="shared" si="37"/>
        <v>0.19999999999999996</v>
      </c>
      <c r="Y75" s="270">
        <f t="shared" si="37"/>
        <v>0.19999999999999996</v>
      </c>
      <c r="Z75" s="270">
        <f t="shared" si="37"/>
        <v>1.7</v>
      </c>
      <c r="AA75" s="270">
        <f t="shared" si="37"/>
        <v>1.5</v>
      </c>
      <c r="AB75" s="270">
        <f t="shared" si="37"/>
        <v>1.5</v>
      </c>
      <c r="AC75" s="270">
        <f t="shared" si="37"/>
        <v>0</v>
      </c>
      <c r="AD75" s="270">
        <f t="shared" si="37"/>
        <v>0</v>
      </c>
    </row>
    <row r="76" spans="2:34">
      <c r="B76" s="191" t="s">
        <v>1319</v>
      </c>
      <c r="C76" s="195"/>
      <c r="D76" s="195"/>
      <c r="E76" s="197">
        <f>SUM(J76:U76)*12</f>
        <v>106.34800000000001</v>
      </c>
      <c r="F76" s="197">
        <f>SUM(V76:AD76)*12</f>
        <v>18</v>
      </c>
      <c r="H76" s="197">
        <f>SUM(S76:AD76)*12</f>
        <v>29.549999999999997</v>
      </c>
      <c r="J76" s="195">
        <f>SUMIFS('Full Customer List'!$G:$G,'Full Customer List'!$I:$I,'Client Retention $'!J$5,'Full Customer List'!$E:$E,$AF73)/1000</f>
        <v>0</v>
      </c>
      <c r="K76" s="195">
        <f>SUMIFS('Full Customer List'!$G:$G,'Full Customer List'!$I:$I,'Client Retention $'!K$5,'Full Customer List'!$E:$E,$AF73)/1000</f>
        <v>0.82666666666666677</v>
      </c>
      <c r="L76" s="195">
        <f>SUMIFS('Full Customer List'!$G:$G,'Full Customer List'!$I:$I,'Client Retention $'!L$5,'Full Customer List'!$E:$E,$AF73)/1000</f>
        <v>1.0149999999999999</v>
      </c>
      <c r="M76" s="195">
        <f>SUMIFS('Full Customer List'!$G:$G,'Full Customer List'!$I:$I,'Client Retention $'!M$5,'Full Customer List'!$E:$E,$AF73)/1000</f>
        <v>0.42749999999999999</v>
      </c>
      <c r="N76" s="195">
        <f>SUMIFS('Full Customer List'!$G:$G,'Full Customer List'!$I:$I,'Client Retention $'!N$5,'Full Customer List'!$E:$E,$AF73)/1000</f>
        <v>0.96666666666666679</v>
      </c>
      <c r="O76" s="195">
        <f>SUMIFS('Full Customer List'!$G:$G,'Full Customer List'!$I:$I,'Client Retention $'!O$5,'Full Customer List'!$E:$E,$AF73)/1000</f>
        <v>1.5740000000000001</v>
      </c>
      <c r="P76" s="195">
        <f>SUMIFS('Full Customer List'!$G:$G,'Full Customer List'!$I:$I,'Client Retention $'!P$5,'Full Customer List'!$E:$E,$AF73)/1000</f>
        <v>0.11</v>
      </c>
      <c r="Q76" s="195">
        <f>SUMIFS('Full Customer List'!$G:$G,'Full Customer List'!$I:$I,'Client Retention $'!Q$5,'Full Customer List'!$E:$E,$AF73)/1000</f>
        <v>0.49</v>
      </c>
      <c r="R76" s="195">
        <f>SUMIFS('Full Customer List'!$G:$G,'Full Customer List'!$I:$I,'Client Retention $'!R$5,'Full Customer List'!$E:$E,$AF73)/1000</f>
        <v>2.4900000000000002</v>
      </c>
      <c r="S76" s="195">
        <f>SUMIFS('Full Customer List'!$G:$G,'Full Customer List'!$I:$I,'Client Retention $'!S$5,'Full Customer List'!$E:$E,$AF73)/1000</f>
        <v>0.36249999999999999</v>
      </c>
      <c r="T76" s="195">
        <f>SUMIFS('Full Customer List'!$G:$G,'Full Customer List'!$I:$I,'Client Retention $'!T$5,'Full Customer List'!$E:$E,$AF73)/1000</f>
        <v>0.4</v>
      </c>
      <c r="U76" s="195">
        <f>SUMIFS('Full Customer List'!$G:$G,'Full Customer List'!$I:$I,'Client Retention $'!U$5,'Full Customer List'!$E:$E,$AF73)/1000</f>
        <v>0.2</v>
      </c>
      <c r="V76" s="195">
        <f>SUMIFS('Full Customer List'!$G:$G,'Full Customer List'!$I:$I,'Client Retention $'!V$5,'Full Customer List'!$E:$E,$AF73)/1000</f>
        <v>0</v>
      </c>
      <c r="W76" s="195">
        <f>SUMIFS('Full Customer List'!$G:$G,'Full Customer List'!$I:$I,'Client Retention $'!W$5,'Full Customer List'!$E:$E,$AF73)/1000</f>
        <v>0</v>
      </c>
      <c r="X76" s="195">
        <f>SUMIFS('Full Customer List'!$G:$G,'Full Customer List'!$I:$I,'Client Retention $'!X$5,'Full Customer List'!$E:$E,$AF73)/1000</f>
        <v>0</v>
      </c>
      <c r="Y76" s="195">
        <f>SUMIFS('Full Customer List'!$G:$G,'Full Customer List'!$I:$I,'Client Retention $'!Y$5,'Full Customer List'!$E:$E,$AF73)/1000</f>
        <v>1.5</v>
      </c>
      <c r="Z76" s="195">
        <f>SUMIFS('Full Customer List'!$G:$G,'Full Customer List'!$I:$I,'Client Retention $'!Z$5,'Full Customer List'!$E:$E,$AF73)/1000</f>
        <v>0</v>
      </c>
      <c r="AA76" s="195">
        <f>SUMIFS('Full Customer List'!$G:$G,'Full Customer List'!$I:$I,'Client Retention $'!AA$5,'Full Customer List'!$E:$E,$AF73)/1000</f>
        <v>0</v>
      </c>
      <c r="AB76" s="195">
        <f>SUMIFS('Full Customer List'!$G:$G,'Full Customer List'!$I:$I,'Client Retention $'!AB$5,'Full Customer List'!$E:$E,$AF73)/1000</f>
        <v>0</v>
      </c>
      <c r="AC76" s="195">
        <f>SUMIFS('Full Customer List'!$G:$G,'Full Customer List'!$I:$I,'Client Retention $'!AC$5,'Full Customer List'!$E:$E,$AF73)/1000</f>
        <v>0</v>
      </c>
      <c r="AD76" s="195">
        <f>SUMIFS('Full Customer List'!$G:$G,'Full Customer List'!$I:$I,'Client Retention $'!AD$5,'Full Customer List'!$E:$E,$AF73)/1000</f>
        <v>0</v>
      </c>
    </row>
    <row r="77" spans="2:34">
      <c r="B77" s="265" t="s">
        <v>1535</v>
      </c>
      <c r="E77" s="197">
        <f>SUM(J77:U77)*12</f>
        <v>-174.39336000000003</v>
      </c>
      <c r="F77" s="197">
        <f>SUM(V77:AD77)*12</f>
        <v>-3.7199999999999998</v>
      </c>
      <c r="H77" s="197">
        <f>SUM(S77:AD77)*12</f>
        <v>-83.651360000000011</v>
      </c>
      <c r="J77" s="195">
        <f>-SUMIFS('Full Customer List'!$G:$G,'Full Customer List'!$J:$J,J$1,'Full Customer List'!$E:$E,$AF73,'Full Customer List'!$H:$H,'Client Retention $'!$AF77)/1000</f>
        <v>0</v>
      </c>
      <c r="K77" s="195">
        <f>-SUMIFS('Full Customer List'!$G:$G,'Full Customer List'!$J:$J,K$1,'Full Customer List'!$E:$E,$AF73,'Full Customer List'!$H:$H,'Client Retention $'!$AF77)/1000</f>
        <v>-0.82499999999999996</v>
      </c>
      <c r="L77" s="195">
        <f>-SUMIFS('Full Customer List'!$G:$G,'Full Customer List'!$J:$J,L$1,'Full Customer List'!$E:$E,$AF73,'Full Customer List'!$H:$H,'Client Retention $'!$AF77)/1000</f>
        <v>-0.39500000000000002</v>
      </c>
      <c r="M77" s="195">
        <f>-SUMIFS('Full Customer List'!$G:$G,'Full Customer List'!$J:$J,M$1,'Full Customer List'!$E:$E,$AF73,'Full Customer List'!$H:$H,'Client Retention $'!$AF77)/1000</f>
        <v>-1.9383333333333332</v>
      </c>
      <c r="N77" s="195">
        <f>-SUMIFS('Full Customer List'!$G:$G,'Full Customer List'!$J:$J,N$1,'Full Customer List'!$E:$E,$AF73,'Full Customer List'!$H:$H,'Client Retention $'!$AF77)/1000</f>
        <v>0</v>
      </c>
      <c r="O77" s="195">
        <f>-SUMIFS('Full Customer List'!$G:$G,'Full Customer List'!$J:$J,O$1,'Full Customer List'!$E:$E,$AF73,'Full Customer List'!$H:$H,'Client Retention $'!$AF77)/1000</f>
        <v>-2.4851666666666663</v>
      </c>
      <c r="P77" s="195">
        <f>-SUMIFS('Full Customer List'!$G:$G,'Full Customer List'!$J:$J,P$1,'Full Customer List'!$E:$E,$AF73,'Full Customer List'!$H:$H,'Client Retention $'!$AF77)/1000</f>
        <v>0</v>
      </c>
      <c r="Q77" s="195">
        <f>-SUMIFS('Full Customer List'!$G:$G,'Full Customer List'!$J:$J,Q$1,'Full Customer List'!$E:$E,$AF73,'Full Customer List'!$H:$H,'Client Retention $'!$AF77)/1000</f>
        <v>-0.57833333333333337</v>
      </c>
      <c r="R77" s="195">
        <f>-SUMIFS('Full Customer List'!$G:$G,'Full Customer List'!$J:$J,R$1,'Full Customer List'!$E:$E,$AF73,'Full Customer List'!$H:$H,'Client Retention $'!$AF77)/1000</f>
        <v>-1.65</v>
      </c>
      <c r="S77" s="195">
        <f>-SUMIFS('Full Customer List'!$G:$G,'Full Customer List'!$J:$J,S$1,'Full Customer List'!$E:$E,$AF73,'Full Customer List'!$H:$H,'Client Retention $'!$AF77)/1000</f>
        <v>-0.63</v>
      </c>
      <c r="T77" s="195">
        <f>-SUMIFS('Full Customer List'!$G:$G,'Full Customer List'!$J:$J,T$1,'Full Customer List'!$E:$E,$AF73,'Full Customer List'!$H:$H,'Client Retention $'!$AF77)/1000</f>
        <v>-2.1783333333333337</v>
      </c>
      <c r="U77" s="195">
        <f>-SUMIFS('Full Customer List'!$G:$G,'Full Customer List'!$J:$J,U$1,'Full Customer List'!$E:$E,$AF73,'Full Customer List'!$H:$H,'Client Retention $'!$AF77)/1000</f>
        <v>-3.8526133333333332</v>
      </c>
      <c r="V77" s="195">
        <f>-SUMIFS('Full Customer List'!$G:$G,'Full Customer List'!$J:$J,V$1,'Full Customer List'!$E:$E,$AF73,'Full Customer List'!$H:$H,'Client Retention $'!$AF77)/1000</f>
        <v>-0.11</v>
      </c>
      <c r="W77" s="195">
        <f>-SUMIFS('Full Customer List'!$G:$G,'Full Customer List'!$J:$J,W$1,'Full Customer List'!$E:$E,$AF73,'Full Customer List'!$H:$H,'Client Retention $'!$AF77)/1000</f>
        <v>0</v>
      </c>
      <c r="X77" s="195">
        <f>-SUMIFS('Full Customer List'!$G:$G,'Full Customer List'!$J:$J,X$1,'Full Customer List'!$E:$E,$AF73,'Full Customer List'!$H:$H,'Client Retention $'!$AF77)/1000</f>
        <v>0</v>
      </c>
      <c r="Y77" s="195">
        <f>-SUMIFS('Full Customer List'!$G:$G,'Full Customer List'!$J:$J,Y$1,'Full Customer List'!$E:$E,$AF73,'Full Customer List'!$H:$H,'Client Retention $'!$AF77)/1000</f>
        <v>0</v>
      </c>
      <c r="Z77" s="195">
        <f>-SUMIFS('Full Customer List'!$G:$G,'Full Customer List'!$J:$J,Z$1,'Full Customer List'!$E:$E,$AF73,'Full Customer List'!$H:$H,'Client Retention $'!$AF77)/1000</f>
        <v>-0.2</v>
      </c>
      <c r="AA77" s="195">
        <f>-SUMIFS('Full Customer List'!$G:$G,'Full Customer List'!$J:$J,AA$1,'Full Customer List'!$E:$E,$AF73,'Full Customer List'!$H:$H,'Client Retention $'!$AF77)/1000</f>
        <v>0</v>
      </c>
      <c r="AB77" s="195">
        <f>-SUMIFS('Full Customer List'!$G:$G,'Full Customer List'!$J:$J,AB$1,'Full Customer List'!$E:$E,$AF73,'Full Customer List'!$H:$H,'Client Retention $'!$AF77)/1000</f>
        <v>0</v>
      </c>
      <c r="AC77" s="195">
        <f>-SUMIFS('Full Customer List'!$G:$G,'Full Customer List'!$J:$J,AC$1,'Full Customer List'!$E:$E,$AF73,'Full Customer List'!$H:$H,'Client Retention $'!$AF77)/1000</f>
        <v>0</v>
      </c>
      <c r="AD77" s="195">
        <f>-SUMIFS('Full Customer List'!$G:$G,'Full Customer List'!$J:$J,AD$1,'Full Customer List'!$E:$E,$AF73,'Full Customer List'!$H:$H,'Client Retention $'!$AF77)/1000</f>
        <v>0</v>
      </c>
      <c r="AF77" s="173" t="s">
        <v>506</v>
      </c>
    </row>
    <row r="78" spans="2:34">
      <c r="B78" s="265" t="s">
        <v>1536</v>
      </c>
      <c r="E78" s="197">
        <f>SUM(J78:U78)*12</f>
        <v>-109.16050000000003</v>
      </c>
      <c r="F78" s="197">
        <f>SUM(V78:AD78)*12</f>
        <v>-22.5</v>
      </c>
      <c r="H78" s="197">
        <f>SUM(S78:AD78)*12</f>
        <v>-87.53</v>
      </c>
      <c r="J78" s="195">
        <f>-SUMIFS('Full Customer List'!$G:$G,'Full Customer List'!$J:$J,J$1,'Full Customer List'!$E:$E,$AF73,'Full Customer List'!$H:$H,'Client Retention $'!$AF78)/1000</f>
        <v>-1.525625</v>
      </c>
      <c r="K78" s="195">
        <f>-SUMIFS('Full Customer List'!$G:$G,'Full Customer List'!$J:$J,K$1,'Full Customer List'!$E:$E,$AF73,'Full Customer List'!$H:$H,'Client Retention $'!$AF78)/1000</f>
        <v>-8.5000000000000006E-2</v>
      </c>
      <c r="L78" s="195">
        <f>-SUMIFS('Full Customer List'!$G:$G,'Full Customer List'!$J:$J,L$1,'Full Customer List'!$E:$E,$AF73,'Full Customer List'!$H:$H,'Client Retention $'!$AF78)/1000</f>
        <v>-0.37524999999999997</v>
      </c>
      <c r="M78" s="195">
        <f>-SUMIFS('Full Customer List'!$G:$G,'Full Customer List'!$J:$J,M$1,'Full Customer List'!$E:$E,$AF73,'Full Customer List'!$H:$H,'Client Retention $'!$AF78)/1000</f>
        <v>-0.39500000000000002</v>
      </c>
      <c r="N78" s="195">
        <f>-SUMIFS('Full Customer List'!$G:$G,'Full Customer List'!$J:$J,N$1,'Full Customer List'!$E:$E,$AF73,'Full Customer List'!$H:$H,'Client Retention $'!$AF78)/1000</f>
        <v>-0.47</v>
      </c>
      <c r="O78" s="195">
        <f>-SUMIFS('Full Customer List'!$G:$G,'Full Customer List'!$J:$J,O$1,'Full Customer List'!$E:$E,$AF73,'Full Customer List'!$H:$H,'Client Retention $'!$AF78)/1000</f>
        <v>-0.33666666666666667</v>
      </c>
      <c r="P78" s="195">
        <f>-SUMIFS('Full Customer List'!$G:$G,'Full Customer List'!$J:$J,P$1,'Full Customer List'!$E:$E,$AF73,'Full Customer List'!$H:$H,'Client Retention $'!$AF78)/1000</f>
        <v>0</v>
      </c>
      <c r="Q78" s="195">
        <f>-SUMIFS('Full Customer List'!$G:$G,'Full Customer List'!$J:$J,Q$1,'Full Customer List'!$E:$E,$AF73,'Full Customer List'!$H:$H,'Client Retention $'!$AF78)/1000</f>
        <v>0</v>
      </c>
      <c r="R78" s="195">
        <f>-SUMIFS('Full Customer List'!$G:$G,'Full Customer List'!$J:$J,R$1,'Full Customer List'!$E:$E,$AF73,'Full Customer List'!$H:$H,'Client Retention $'!$AF78)/1000</f>
        <v>-0.49</v>
      </c>
      <c r="S78" s="195">
        <f>-SUMIFS('Full Customer List'!$G:$G,'Full Customer List'!$J:$J,S$1,'Full Customer List'!$E:$E,$AF73,'Full Customer List'!$H:$H,'Client Retention $'!$AF78)/1000</f>
        <v>0</v>
      </c>
      <c r="T78" s="195">
        <f>-SUMIFS('Full Customer List'!$G:$G,'Full Customer List'!$J:$J,T$1,'Full Customer List'!$E:$E,$AF73,'Full Customer List'!$H:$H,'Client Retention $'!$AF78)/1000</f>
        <v>-4.2608333333333341</v>
      </c>
      <c r="U78" s="195">
        <f>-SUMIFS('Full Customer List'!$G:$G,'Full Customer List'!$J:$J,U$1,'Full Customer List'!$E:$E,$AF73,'Full Customer List'!$H:$H,'Client Retention $'!$AF78)/1000</f>
        <v>-1.1583333333333334</v>
      </c>
      <c r="V78" s="195">
        <f>-SUMIFS('Full Customer List'!$G:$G,'Full Customer List'!$J:$J,V$1,'Full Customer List'!$E:$E,$AF73,'Full Customer List'!$H:$H,'Client Retention $'!$AF78)/1000</f>
        <v>-0.375</v>
      </c>
      <c r="W78" s="195">
        <f>-SUMIFS('Full Customer List'!$G:$G,'Full Customer List'!$J:$J,W$1,'Full Customer List'!$E:$E,$AF73,'Full Customer List'!$H:$H,'Client Retention $'!$AF78)/1000</f>
        <v>0</v>
      </c>
      <c r="X78" s="195">
        <f>-SUMIFS('Full Customer List'!$G:$G,'Full Customer List'!$J:$J,X$1,'Full Customer List'!$E:$E,$AF73,'Full Customer List'!$H:$H,'Client Retention $'!$AF78)/1000</f>
        <v>0</v>
      </c>
      <c r="Y78" s="195">
        <f>-SUMIFS('Full Customer List'!$G:$G,'Full Customer List'!$J:$J,Y$1,'Full Customer List'!$E:$E,$AF73,'Full Customer List'!$H:$H,'Client Retention $'!$AF78)/1000</f>
        <v>0</v>
      </c>
      <c r="Z78" s="195">
        <f>-SUMIFS('Full Customer List'!$G:$G,'Full Customer List'!$J:$J,Z$1,'Full Customer List'!$E:$E,$AF73,'Full Customer List'!$H:$H,'Client Retention $'!$AF78)/1000</f>
        <v>0</v>
      </c>
      <c r="AA78" s="195">
        <f>-SUMIFS('Full Customer List'!$G:$G,'Full Customer List'!$J:$J,AA$1,'Full Customer List'!$E:$E,$AF73,'Full Customer List'!$H:$H,'Client Retention $'!$AF78)/1000</f>
        <v>0</v>
      </c>
      <c r="AB78" s="195">
        <f>-SUMIFS('Full Customer List'!$G:$G,'Full Customer List'!$J:$J,AB$1,'Full Customer List'!$E:$E,$AF73,'Full Customer List'!$H:$H,'Client Retention $'!$AF78)/1000</f>
        <v>-1.5</v>
      </c>
      <c r="AC78" s="195">
        <f>-SUMIFS('Full Customer List'!$G:$G,'Full Customer List'!$J:$J,AC$1,'Full Customer List'!$E:$E,$AF73,'Full Customer List'!$H:$H,'Client Retention $'!$AF78)/1000</f>
        <v>0</v>
      </c>
      <c r="AD78" s="195">
        <f>-SUMIFS('Full Customer List'!$G:$G,'Full Customer List'!$J:$J,AD$1,'Full Customer List'!$E:$E,$AF73,'Full Customer List'!$H:$H,'Client Retention $'!$AF78)/1000</f>
        <v>0</v>
      </c>
      <c r="AF78" s="173" t="s">
        <v>507</v>
      </c>
    </row>
    <row r="79" spans="2:34">
      <c r="B79" s="265" t="s">
        <v>1537</v>
      </c>
      <c r="E79" s="197">
        <f>SUM(J79:U79)*12</f>
        <v>0</v>
      </c>
      <c r="F79" s="197">
        <f>SUM(V79:AD79)*12</f>
        <v>0</v>
      </c>
      <c r="H79" s="197">
        <f>SUM(S79:AD79)*12</f>
        <v>0</v>
      </c>
      <c r="J79" s="195">
        <f>-SUMIFS('Full Customer List'!$G:$G,'Full Customer List'!$J:$J,J$1,'Full Customer List'!$E:$E,$AF73,'Full Customer List'!$H:$H,'Client Retention $'!$AF79)/1000</f>
        <v>0</v>
      </c>
      <c r="K79" s="195">
        <f>-SUMIFS('Full Customer List'!$G:$G,'Full Customer List'!$J:$J,K$1,'Full Customer List'!$E:$E,$AF73,'Full Customer List'!$H:$H,'Client Retention $'!$AF79)/1000</f>
        <v>0</v>
      </c>
      <c r="L79" s="195">
        <f>-SUMIFS('Full Customer List'!$G:$G,'Full Customer List'!$J:$J,L$1,'Full Customer List'!$E:$E,$AF73,'Full Customer List'!$H:$H,'Client Retention $'!$AF79)/1000</f>
        <v>0</v>
      </c>
      <c r="M79" s="195">
        <f>-SUMIFS('Full Customer List'!$G:$G,'Full Customer List'!$J:$J,M$1,'Full Customer List'!$E:$E,$AF73,'Full Customer List'!$H:$H,'Client Retention $'!$AF79)/1000</f>
        <v>0</v>
      </c>
      <c r="N79" s="195">
        <f>-SUMIFS('Full Customer List'!$G:$G,'Full Customer List'!$J:$J,N$1,'Full Customer List'!$E:$E,$AF73,'Full Customer List'!$H:$H,'Client Retention $'!$AF79)/1000</f>
        <v>0</v>
      </c>
      <c r="O79" s="195">
        <f>-SUMIFS('Full Customer List'!$G:$G,'Full Customer List'!$J:$J,O$1,'Full Customer List'!$E:$E,$AF73,'Full Customer List'!$H:$H,'Client Retention $'!$AF79)/1000</f>
        <v>0</v>
      </c>
      <c r="P79" s="195">
        <f>-SUMIFS('Full Customer List'!$G:$G,'Full Customer List'!$J:$J,P$1,'Full Customer List'!$E:$E,$AF73,'Full Customer List'!$H:$H,'Client Retention $'!$AF79)/1000</f>
        <v>0</v>
      </c>
      <c r="Q79" s="195">
        <f>-SUMIFS('Full Customer List'!$G:$G,'Full Customer List'!$J:$J,Q$1,'Full Customer List'!$E:$E,$AF73,'Full Customer List'!$H:$H,'Client Retention $'!$AF79)/1000</f>
        <v>0</v>
      </c>
      <c r="R79" s="195">
        <f>-SUMIFS('Full Customer List'!$G:$G,'Full Customer List'!$J:$J,R$1,'Full Customer List'!$E:$E,$AF73,'Full Customer List'!$H:$H,'Client Retention $'!$AF79)/1000</f>
        <v>0</v>
      </c>
      <c r="S79" s="195">
        <f>-SUMIFS('Full Customer List'!$G:$G,'Full Customer List'!$J:$J,S$1,'Full Customer List'!$E:$E,$AF73,'Full Customer List'!$H:$H,'Client Retention $'!$AF79)/1000</f>
        <v>0</v>
      </c>
      <c r="T79" s="195">
        <f>-SUMIFS('Full Customer List'!$G:$G,'Full Customer List'!$J:$J,T$1,'Full Customer List'!$E:$E,$AF73,'Full Customer List'!$H:$H,'Client Retention $'!$AF79)/1000</f>
        <v>0</v>
      </c>
      <c r="U79" s="195">
        <f>-SUMIFS('Full Customer List'!$G:$G,'Full Customer List'!$J:$J,U$1,'Full Customer List'!$E:$E,$AF73,'Full Customer List'!$H:$H,'Client Retention $'!$AF79)/1000</f>
        <v>0</v>
      </c>
      <c r="V79" s="195">
        <f>-SUMIFS('Full Customer List'!$G:$G,'Full Customer List'!$J:$J,V$1,'Full Customer List'!$E:$E,$AF73,'Full Customer List'!$H:$H,'Client Retention $'!$AF79)/1000</f>
        <v>0</v>
      </c>
      <c r="W79" s="195">
        <f>-SUMIFS('Full Customer List'!$G:$G,'Full Customer List'!$J:$J,W$1,'Full Customer List'!$E:$E,$AF73,'Full Customer List'!$H:$H,'Client Retention $'!$AF79)/1000</f>
        <v>0</v>
      </c>
      <c r="X79" s="195">
        <f>-SUMIFS('Full Customer List'!$G:$G,'Full Customer List'!$J:$J,X$1,'Full Customer List'!$E:$E,$AF73,'Full Customer List'!$H:$H,'Client Retention $'!$AF79)/1000</f>
        <v>0</v>
      </c>
      <c r="Y79" s="195">
        <f>-SUMIFS('Full Customer List'!$G:$G,'Full Customer List'!$J:$J,Y$1,'Full Customer List'!$E:$E,$AF73,'Full Customer List'!$H:$H,'Client Retention $'!$AF79)/1000</f>
        <v>0</v>
      </c>
      <c r="Z79" s="195">
        <f>-SUMIFS('Full Customer List'!$G:$G,'Full Customer List'!$J:$J,Z$1,'Full Customer List'!$E:$E,$AF73,'Full Customer List'!$H:$H,'Client Retention $'!$AF79)/1000</f>
        <v>0</v>
      </c>
      <c r="AA79" s="195">
        <f>-SUMIFS('Full Customer List'!$G:$G,'Full Customer List'!$J:$J,AA$1,'Full Customer List'!$E:$E,$AF73,'Full Customer List'!$H:$H,'Client Retention $'!$AF79)/1000</f>
        <v>0</v>
      </c>
      <c r="AB79" s="195">
        <f>-SUMIFS('Full Customer List'!$G:$G,'Full Customer List'!$J:$J,AB$1,'Full Customer List'!$E:$E,$AF73,'Full Customer List'!$H:$H,'Client Retention $'!$AF79)/1000</f>
        <v>0</v>
      </c>
      <c r="AC79" s="195">
        <f>-SUMIFS('Full Customer List'!$G:$G,'Full Customer List'!$J:$J,AC$1,'Full Customer List'!$E:$E,$AF73,'Full Customer List'!$H:$H,'Client Retention $'!$AF79)/1000</f>
        <v>0</v>
      </c>
      <c r="AD79" s="195">
        <f>-SUMIFS('Full Customer List'!$G:$G,'Full Customer List'!$J:$J,AD$1,'Full Customer List'!$E:$E,$AF73,'Full Customer List'!$H:$H,'Client Retention $'!$AF79)/1000</f>
        <v>0</v>
      </c>
      <c r="AF79" s="173" t="s">
        <v>1538</v>
      </c>
    </row>
    <row r="80" spans="2:34" ht="12" customHeight="1">
      <c r="B80" s="255" t="s">
        <v>1539</v>
      </c>
      <c r="C80" s="258"/>
      <c r="D80" s="258"/>
      <c r="E80" s="256">
        <f>SUM(J80:U80)*12</f>
        <v>-283.55385999999999</v>
      </c>
      <c r="F80" s="256">
        <f>SUM(V80:AD80)*12</f>
        <v>-26.22</v>
      </c>
      <c r="G80" s="257"/>
      <c r="H80" s="256">
        <f>SUM(S80:AD80)*12</f>
        <v>-171.18135999999998</v>
      </c>
      <c r="I80" s="257"/>
      <c r="J80" s="258">
        <f>-SUMIFS('Full Customer List'!$G:$G,'Full Customer List'!$J:$J,J$1,'Full Customer List'!$E:$E,$AF73)/1000</f>
        <v>-1.525625</v>
      </c>
      <c r="K80" s="258">
        <f>-SUMIFS('Full Customer List'!$G:$G,'Full Customer List'!$J:$J,K$1,'Full Customer List'!$E:$E,$AF73)/1000</f>
        <v>-0.91</v>
      </c>
      <c r="L80" s="258">
        <f>-SUMIFS('Full Customer List'!$G:$G,'Full Customer List'!$J:$J,L$1,'Full Customer List'!$E:$E,$AF73)/1000</f>
        <v>-0.77024999999999999</v>
      </c>
      <c r="M80" s="258">
        <f>-SUMIFS('Full Customer List'!$G:$G,'Full Customer List'!$J:$J,M$1,'Full Customer List'!$E:$E,$AF73)/1000</f>
        <v>-2.333333333333333</v>
      </c>
      <c r="N80" s="258">
        <f>-SUMIFS('Full Customer List'!$G:$G,'Full Customer List'!$J:$J,N$1,'Full Customer List'!$E:$E,$AF73)/1000</f>
        <v>-0.47</v>
      </c>
      <c r="O80" s="258">
        <f>-SUMIFS('Full Customer List'!$G:$G,'Full Customer List'!$J:$J,O$1,'Full Customer List'!$E:$E,$AF73)/1000</f>
        <v>-2.8218333333333336</v>
      </c>
      <c r="P80" s="258">
        <f>-SUMIFS('Full Customer List'!$G:$G,'Full Customer List'!$J:$J,P$1,'Full Customer List'!$E:$E,$AF73)/1000</f>
        <v>0</v>
      </c>
      <c r="Q80" s="258">
        <f>-SUMIFS('Full Customer List'!$G:$G,'Full Customer List'!$J:$J,Q$1,'Full Customer List'!$E:$E,$AF73)/1000</f>
        <v>-0.57833333333333337</v>
      </c>
      <c r="R80" s="258">
        <f>-SUMIFS('Full Customer List'!$G:$G,'Full Customer List'!$J:$J,R$1,'Full Customer List'!$E:$E,$AF73)/1000</f>
        <v>-2.14</v>
      </c>
      <c r="S80" s="258">
        <f>-SUMIFS('Full Customer List'!$G:$G,'Full Customer List'!$J:$J,S$1,'Full Customer List'!$E:$E,$AF73)/1000</f>
        <v>-0.63</v>
      </c>
      <c r="T80" s="258">
        <f>-SUMIFS('Full Customer List'!$G:$G,'Full Customer List'!$J:$J,T$1,'Full Customer List'!$E:$E,$AF73)/1000</f>
        <v>-6.4391666666666678</v>
      </c>
      <c r="U80" s="258">
        <f>-SUMIFS('Full Customer List'!$G:$G,'Full Customer List'!$J:$J,U$1,'Full Customer List'!$E:$E,$AF73)/1000</f>
        <v>-5.0109466666666664</v>
      </c>
      <c r="V80" s="258">
        <f>-SUMIFS('Full Customer List'!$G:$G,'Full Customer List'!$J:$J,V$1,'Full Customer List'!$E:$E,$AF73)/1000</f>
        <v>-0.48499999999999999</v>
      </c>
      <c r="W80" s="258">
        <f>-SUMIFS('Full Customer List'!$G:$G,'Full Customer List'!$J:$J,W$1,'Full Customer List'!$E:$E,$AF73)/1000</f>
        <v>0</v>
      </c>
      <c r="X80" s="258">
        <f>-SUMIFS('Full Customer List'!$G:$G,'Full Customer List'!$J:$J,X$1,'Full Customer List'!$E:$E,$AF73)/1000</f>
        <v>0</v>
      </c>
      <c r="Y80" s="258">
        <f>-SUMIFS('Full Customer List'!$G:$G,'Full Customer List'!$J:$J,Y$1,'Full Customer List'!$E:$E,$AF73)/1000</f>
        <v>0</v>
      </c>
      <c r="Z80" s="258">
        <f>-SUMIFS('Full Customer List'!$G:$G,'Full Customer List'!$J:$J,Z$1,'Full Customer List'!$E:$E,$AF73)/1000</f>
        <v>-0.2</v>
      </c>
      <c r="AA80" s="258">
        <f>-SUMIFS('Full Customer List'!$G:$G,'Full Customer List'!$J:$J,AA$1,'Full Customer List'!$E:$E,$AF73)/1000</f>
        <v>0</v>
      </c>
      <c r="AB80" s="258">
        <f>-SUMIFS('Full Customer List'!$G:$G,'Full Customer List'!$J:$J,AB$1,'Full Customer List'!$E:$E,$AF73)/1000</f>
        <v>-1.5</v>
      </c>
      <c r="AC80" s="258">
        <f>-SUMIFS('Full Customer List'!$G:$G,'Full Customer List'!$J:$J,AC$1,'Full Customer List'!$E:$E,$AF73)/1000</f>
        <v>0</v>
      </c>
      <c r="AD80" s="258">
        <f>-SUMIFS('Full Customer List'!$G:$G,'Full Customer List'!$J:$J,AD$1,'Full Customer List'!$E:$E,$AF73)/1000</f>
        <v>0</v>
      </c>
    </row>
    <row r="81" spans="2:34" ht="12" customHeight="1">
      <c r="B81" s="259" t="s">
        <v>1557</v>
      </c>
      <c r="C81" s="271"/>
      <c r="D81" s="271"/>
      <c r="E81" s="271">
        <f>+F75</f>
        <v>8.2199999999999989</v>
      </c>
      <c r="F81" s="272">
        <f>+$AD81*12</f>
        <v>0</v>
      </c>
      <c r="G81" s="270"/>
      <c r="H81" s="273">
        <f>+$AD81*12</f>
        <v>0</v>
      </c>
      <c r="I81" s="270"/>
      <c r="J81" s="274">
        <f t="shared" ref="J81:AC81" si="38">+K75</f>
        <v>13.926530000000005</v>
      </c>
      <c r="K81" s="271">
        <f t="shared" si="38"/>
        <v>13.843196666666671</v>
      </c>
      <c r="L81" s="271">
        <f t="shared" si="38"/>
        <v>14.087946666666671</v>
      </c>
      <c r="M81" s="271">
        <f t="shared" si="38"/>
        <v>12.182113333333337</v>
      </c>
      <c r="N81" s="271">
        <f t="shared" si="38"/>
        <v>12.678780000000003</v>
      </c>
      <c r="O81" s="271">
        <f t="shared" si="38"/>
        <v>11.430946666666669</v>
      </c>
      <c r="P81" s="271">
        <f t="shared" si="38"/>
        <v>11.540946666666668</v>
      </c>
      <c r="Q81" s="271">
        <f t="shared" si="38"/>
        <v>11.452613333333336</v>
      </c>
      <c r="R81" s="271">
        <f t="shared" si="38"/>
        <v>11.802613333333335</v>
      </c>
      <c r="S81" s="274">
        <f t="shared" si="38"/>
        <v>11.535113333333335</v>
      </c>
      <c r="T81" s="271">
        <f t="shared" si="38"/>
        <v>5.4959466666666668</v>
      </c>
      <c r="U81" s="271">
        <f t="shared" si="38"/>
        <v>0.68499999999999994</v>
      </c>
      <c r="V81" s="271">
        <f t="shared" si="38"/>
        <v>0.19999999999999996</v>
      </c>
      <c r="W81" s="271">
        <f t="shared" si="38"/>
        <v>0.19999999999999996</v>
      </c>
      <c r="X81" s="271">
        <f t="shared" si="38"/>
        <v>0.19999999999999996</v>
      </c>
      <c r="Y81" s="271">
        <f t="shared" si="38"/>
        <v>1.7</v>
      </c>
      <c r="Z81" s="271">
        <f t="shared" si="38"/>
        <v>1.5</v>
      </c>
      <c r="AA81" s="271">
        <f t="shared" si="38"/>
        <v>1.5</v>
      </c>
      <c r="AB81" s="271">
        <f t="shared" si="38"/>
        <v>0</v>
      </c>
      <c r="AC81" s="271">
        <f t="shared" si="38"/>
        <v>0</v>
      </c>
      <c r="AD81" s="272">
        <f>SUMIFS('Full Customer List'!$G:$G,'Full Customer List'!$C:$C,"Active",'Full Customer List'!$E:$E,'Client Retention $'!$AF73)/1000</f>
        <v>0</v>
      </c>
    </row>
    <row r="82" spans="2:34" ht="3.95" customHeight="1">
      <c r="B82" s="180"/>
      <c r="C82" s="232"/>
      <c r="D82" s="232"/>
      <c r="E82" s="232"/>
      <c r="F82" s="232"/>
      <c r="H82" s="232"/>
      <c r="J82" s="232"/>
      <c r="K82" s="232"/>
      <c r="L82" s="232"/>
      <c r="M82" s="232"/>
      <c r="N82" s="232"/>
      <c r="O82" s="232"/>
      <c r="P82" s="232"/>
      <c r="Q82" s="232"/>
      <c r="R82" s="232"/>
      <c r="S82" s="232"/>
      <c r="T82" s="232"/>
      <c r="U82" s="232"/>
      <c r="V82" s="232"/>
      <c r="W82" s="232"/>
      <c r="X82" s="232"/>
      <c r="Y82" s="232"/>
      <c r="Z82" s="232"/>
      <c r="AA82" s="232"/>
      <c r="AB82" s="233"/>
      <c r="AC82" s="233"/>
      <c r="AD82" s="233"/>
    </row>
    <row r="83" spans="2:34" ht="12" customHeight="1">
      <c r="B83" s="234" t="s">
        <v>1554</v>
      </c>
      <c r="C83" s="235"/>
      <c r="D83" s="235"/>
      <c r="E83" s="236">
        <f>(E76+E75)/E75-1</f>
        <v>0.57353381022474448</v>
      </c>
      <c r="F83" s="247">
        <f>(F76+F75)/F75-1</f>
        <v>2.1897810218978107</v>
      </c>
      <c r="G83" s="248"/>
      <c r="H83" s="249">
        <f>(H76+H75)/H75-1</f>
        <v>0.20864023334945037</v>
      </c>
      <c r="J83" s="246">
        <f t="shared" ref="J83:AB83" si="39">(J76+J75)/J75-1</f>
        <v>0</v>
      </c>
      <c r="K83" s="236">
        <f t="shared" si="39"/>
        <v>5.9359127267644363E-2</v>
      </c>
      <c r="L83" s="236">
        <f t="shared" si="39"/>
        <v>7.3321215066173284E-2</v>
      </c>
      <c r="M83" s="236">
        <f t="shared" si="39"/>
        <v>3.0345089324585794E-2</v>
      </c>
      <c r="N83" s="236">
        <f t="shared" si="39"/>
        <v>7.9351311239374445E-2</v>
      </c>
      <c r="O83" s="236">
        <f t="shared" si="39"/>
        <v>0.12414443660983143</v>
      </c>
      <c r="P83" s="236">
        <f t="shared" si="39"/>
        <v>9.6230000198291865E-3</v>
      </c>
      <c r="Q83" s="236">
        <f t="shared" si="39"/>
        <v>4.2457522259872427E-2</v>
      </c>
      <c r="R83" s="236">
        <f t="shared" si="39"/>
        <v>0.21741762578788415</v>
      </c>
      <c r="S83" s="246">
        <f t="shared" si="39"/>
        <v>3.0713536889005466E-2</v>
      </c>
      <c r="T83" s="236">
        <f t="shared" si="39"/>
        <v>3.4676729082852464E-2</v>
      </c>
      <c r="U83" s="236">
        <f t="shared" si="39"/>
        <v>3.6390455026249713E-2</v>
      </c>
      <c r="V83" s="236">
        <f t="shared" si="39"/>
        <v>0</v>
      </c>
      <c r="W83" s="236">
        <f t="shared" si="39"/>
        <v>0</v>
      </c>
      <c r="X83" s="236">
        <f t="shared" si="39"/>
        <v>0</v>
      </c>
      <c r="Y83" s="236">
        <f t="shared" si="39"/>
        <v>7.5000000000000018</v>
      </c>
      <c r="Z83" s="236">
        <f t="shared" si="39"/>
        <v>0</v>
      </c>
      <c r="AA83" s="236">
        <f t="shared" si="39"/>
        <v>0</v>
      </c>
      <c r="AB83" s="236">
        <f t="shared" si="39"/>
        <v>0</v>
      </c>
      <c r="AC83" s="236">
        <f>IFERROR((AC76+AC75)/AC75-1,0)</f>
        <v>0</v>
      </c>
      <c r="AD83" s="247">
        <f>IFERROR((AD76+AD75)/AD75-1,0)</f>
        <v>0</v>
      </c>
    </row>
    <row r="84" spans="2:34" ht="12" customHeight="1">
      <c r="B84" s="237" t="s">
        <v>1555</v>
      </c>
      <c r="C84" s="238"/>
      <c r="D84" s="238"/>
      <c r="E84" s="239">
        <f>(E80+E75)/E75-1</f>
        <v>-1.5292034239452903</v>
      </c>
      <c r="F84" s="240">
        <f>(F80+F75)/F75-1</f>
        <v>-3.1897810218978107</v>
      </c>
      <c r="G84" s="248"/>
      <c r="H84" s="242">
        <f>(H80+H75)/H75-1</f>
        <v>-1.2086402333494504</v>
      </c>
      <c r="J84" s="241">
        <f t="shared" ref="J84:AB84" si="40">(J80+J75)/J75-1</f>
        <v>-9.8732183310353716E-2</v>
      </c>
      <c r="K84" s="239">
        <f t="shared" si="40"/>
        <v>-6.5342910258334275E-2</v>
      </c>
      <c r="L84" s="239">
        <f t="shared" si="40"/>
        <v>-5.564105015243348E-2</v>
      </c>
      <c r="M84" s="239">
        <f t="shared" si="40"/>
        <v>-0.16562621853575055</v>
      </c>
      <c r="N84" s="239">
        <f t="shared" si="40"/>
        <v>-3.8581154775006232E-2</v>
      </c>
      <c r="O84" s="239">
        <f t="shared" si="40"/>
        <v>-0.22256347482433902</v>
      </c>
      <c r="P84" s="239">
        <f t="shared" si="40"/>
        <v>0</v>
      </c>
      <c r="Q84" s="239">
        <f t="shared" si="40"/>
        <v>-5.0111429333930979E-2</v>
      </c>
      <c r="R84" s="239">
        <f t="shared" si="40"/>
        <v>-0.18685691533577198</v>
      </c>
      <c r="S84" s="241">
        <f t="shared" si="40"/>
        <v>-5.3378008938133492E-2</v>
      </c>
      <c r="T84" s="239">
        <f t="shared" si="40"/>
        <v>-0.55822309504833645</v>
      </c>
      <c r="U84" s="239">
        <f t="shared" si="40"/>
        <v>-0.91175314656134454</v>
      </c>
      <c r="V84" s="239">
        <f t="shared" si="40"/>
        <v>-0.70802919708029199</v>
      </c>
      <c r="W84" s="239">
        <f t="shared" si="40"/>
        <v>0</v>
      </c>
      <c r="X84" s="239">
        <f t="shared" si="40"/>
        <v>0</v>
      </c>
      <c r="Y84" s="239">
        <f t="shared" si="40"/>
        <v>0</v>
      </c>
      <c r="Z84" s="239">
        <f t="shared" si="40"/>
        <v>-0.11764705882352944</v>
      </c>
      <c r="AA84" s="239">
        <f t="shared" si="40"/>
        <v>0</v>
      </c>
      <c r="AB84" s="239">
        <f t="shared" si="40"/>
        <v>-1</v>
      </c>
      <c r="AC84" s="239">
        <f>IFERROR((AC80+AC75)/AC75-1,0)</f>
        <v>0</v>
      </c>
      <c r="AD84" s="240">
        <f>IFERROR((AD80+AD75)/AD75-1,0)</f>
        <v>0</v>
      </c>
    </row>
    <row r="85" spans="2:34" ht="3.95" customHeight="1">
      <c r="AF85" s="220"/>
    </row>
    <row r="86" spans="2:34" ht="24">
      <c r="B86" s="159" t="s">
        <v>1313</v>
      </c>
      <c r="C86" s="176" t="s">
        <v>1321</v>
      </c>
      <c r="D86" s="176" t="s">
        <v>3</v>
      </c>
      <c r="E86" s="176" t="s">
        <v>4</v>
      </c>
      <c r="F86" s="176" t="s">
        <v>1322</v>
      </c>
      <c r="G86" s="193"/>
      <c r="H86" s="176" t="s">
        <v>1534</v>
      </c>
      <c r="J86" s="192">
        <v>45658</v>
      </c>
      <c r="K86" s="192">
        <f t="shared" ref="K86:P86" si="41">EOMONTH(J86,0)+1</f>
        <v>45689</v>
      </c>
      <c r="L86" s="192">
        <f t="shared" si="41"/>
        <v>45717</v>
      </c>
      <c r="M86" s="192">
        <f t="shared" si="41"/>
        <v>45748</v>
      </c>
      <c r="N86" s="192">
        <f t="shared" si="41"/>
        <v>45778</v>
      </c>
      <c r="O86" s="192">
        <f t="shared" si="41"/>
        <v>45809</v>
      </c>
      <c r="P86" s="192">
        <f t="shared" si="41"/>
        <v>45839</v>
      </c>
      <c r="Q86" s="192">
        <v>45870</v>
      </c>
      <c r="R86" s="192">
        <f t="shared" ref="R86:AD86" si="42">EOMONTH(Q86,0)+1</f>
        <v>45901</v>
      </c>
      <c r="S86" s="192">
        <f t="shared" si="42"/>
        <v>45931</v>
      </c>
      <c r="T86" s="192">
        <f t="shared" si="42"/>
        <v>45962</v>
      </c>
      <c r="U86" s="192">
        <f t="shared" si="42"/>
        <v>45992</v>
      </c>
      <c r="V86" s="192">
        <f t="shared" si="42"/>
        <v>46023</v>
      </c>
      <c r="W86" s="192">
        <f t="shared" si="42"/>
        <v>46054</v>
      </c>
      <c r="X86" s="192">
        <f t="shared" si="42"/>
        <v>46082</v>
      </c>
      <c r="Y86" s="192">
        <f t="shared" si="42"/>
        <v>46113</v>
      </c>
      <c r="Z86" s="192">
        <f t="shared" si="42"/>
        <v>46143</v>
      </c>
      <c r="AA86" s="192">
        <f t="shared" si="42"/>
        <v>46174</v>
      </c>
      <c r="AB86" s="192">
        <f t="shared" si="42"/>
        <v>46204</v>
      </c>
      <c r="AC86" s="192">
        <f t="shared" si="42"/>
        <v>46235</v>
      </c>
      <c r="AD86" s="192">
        <f t="shared" si="42"/>
        <v>46266</v>
      </c>
      <c r="AE86" s="187"/>
      <c r="AF86" s="243" t="s">
        <v>1306</v>
      </c>
      <c r="AG86" s="187"/>
      <c r="AH86" s="187"/>
    </row>
    <row r="87" spans="2:34">
      <c r="B87" s="186" t="str">
        <f>+AF86</f>
        <v>Tax-Only Client</v>
      </c>
      <c r="C87" s="43"/>
      <c r="D87" s="43"/>
      <c r="E87" s="43"/>
      <c r="F87" s="43"/>
      <c r="G87" s="6"/>
      <c r="H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6"/>
      <c r="AF87" s="6"/>
      <c r="AG87" s="6"/>
      <c r="AH87" s="6"/>
    </row>
    <row r="88" spans="2:34">
      <c r="B88" s="173" t="s">
        <v>1552</v>
      </c>
      <c r="C88" s="182"/>
      <c r="D88" s="182"/>
      <c r="E88" s="182">
        <f>+E94-E89-E93</f>
        <v>-1.3800000000000001</v>
      </c>
      <c r="F88" s="182">
        <f>+F94-F89-F93</f>
        <v>6.6985833333333336</v>
      </c>
      <c r="H88" s="182">
        <f>+H94-H89-H93</f>
        <v>1.6333333333333324</v>
      </c>
      <c r="J88" s="182">
        <f t="shared" ref="J88:AD88" si="43">+J94-J89-J93</f>
        <v>-1.3799999999999997</v>
      </c>
      <c r="K88" s="182">
        <f t="shared" si="43"/>
        <v>-1.3799999999999997</v>
      </c>
      <c r="L88" s="182">
        <f t="shared" si="43"/>
        <v>-1.3799999999999997</v>
      </c>
      <c r="M88" s="182">
        <f t="shared" si="43"/>
        <v>-1.3799999999999997</v>
      </c>
      <c r="N88" s="182">
        <f t="shared" si="43"/>
        <v>-1.3799999999999997</v>
      </c>
      <c r="O88" s="182">
        <f t="shared" si="43"/>
        <v>-1.3799999999999997</v>
      </c>
      <c r="P88" s="182">
        <f t="shared" si="43"/>
        <v>-1.3799999999999997</v>
      </c>
      <c r="Q88" s="182">
        <f t="shared" si="43"/>
        <v>-1.3799999999999997</v>
      </c>
      <c r="R88" s="182">
        <f t="shared" si="43"/>
        <v>-1.3799999999999997</v>
      </c>
      <c r="S88" s="182">
        <f t="shared" si="43"/>
        <v>1.6333333333333337</v>
      </c>
      <c r="T88" s="182">
        <f t="shared" si="43"/>
        <v>7.0985833333333339</v>
      </c>
      <c r="U88" s="182">
        <f t="shared" si="43"/>
        <v>6.6985833333333336</v>
      </c>
      <c r="V88" s="182">
        <f t="shared" si="43"/>
        <v>6.6985833333333336</v>
      </c>
      <c r="W88" s="182">
        <f t="shared" si="43"/>
        <v>7.8235833333333336</v>
      </c>
      <c r="X88" s="182">
        <f t="shared" si="43"/>
        <v>9.4485833333333336</v>
      </c>
      <c r="Y88" s="182">
        <f t="shared" si="43"/>
        <v>9.4485833333333336</v>
      </c>
      <c r="Z88" s="182">
        <f t="shared" si="43"/>
        <v>9.4485833333333336</v>
      </c>
      <c r="AA88" s="182">
        <f t="shared" si="43"/>
        <v>9.4485833333333336</v>
      </c>
      <c r="AB88" s="182">
        <f t="shared" si="43"/>
        <v>9.4485833333333336</v>
      </c>
      <c r="AC88" s="182">
        <f t="shared" si="43"/>
        <v>9.4485833333333336</v>
      </c>
      <c r="AD88" s="182">
        <f t="shared" si="43"/>
        <v>9.4485833333333336</v>
      </c>
    </row>
    <row r="89" spans="2:34">
      <c r="B89" s="191" t="s">
        <v>1319</v>
      </c>
      <c r="E89" s="197">
        <f>SUM(J89:U89)</f>
        <v>8.9035833333333336</v>
      </c>
      <c r="F89" s="197">
        <f>SUM(V89:AD89)</f>
        <v>2.75</v>
      </c>
      <c r="H89" s="197">
        <f>SUM(S89:AD89)</f>
        <v>8.2152500000000011</v>
      </c>
      <c r="J89" s="195">
        <f>SUMIFS('Full Customer List'!$G:$G,'Full Customer List'!$I:$I,'Client Retention $'!J$5,'Full Customer List'!$E:$E,$AF86)/1000</f>
        <v>0</v>
      </c>
      <c r="K89" s="195">
        <f>SUMIFS('Full Customer List'!$G:$G,'Full Customer List'!$I:$I,'Client Retention $'!K$5,'Full Customer List'!$E:$E,$AF86)/1000</f>
        <v>0</v>
      </c>
      <c r="L89" s="195">
        <f>SUMIFS('Full Customer List'!$G:$G,'Full Customer List'!$I:$I,'Client Retention $'!L$5,'Full Customer List'!$E:$E,$AF86)/1000</f>
        <v>0</v>
      </c>
      <c r="M89" s="195">
        <f>SUMIFS('Full Customer List'!$G:$G,'Full Customer List'!$I:$I,'Client Retention $'!M$5,'Full Customer List'!$E:$E,$AF86)/1000</f>
        <v>0</v>
      </c>
      <c r="N89" s="195">
        <f>SUMIFS('Full Customer List'!$G:$G,'Full Customer List'!$I:$I,'Client Retention $'!N$5,'Full Customer List'!$E:$E,$AF86)/1000</f>
        <v>0</v>
      </c>
      <c r="O89" s="195">
        <f>SUMIFS('Full Customer List'!$G:$G,'Full Customer List'!$I:$I,'Client Retention $'!O$5,'Full Customer List'!$E:$E,$AF86)/1000</f>
        <v>0</v>
      </c>
      <c r="P89" s="195">
        <f>SUMIFS('Full Customer List'!$G:$G,'Full Customer List'!$I:$I,'Client Retention $'!P$5,'Full Customer List'!$E:$E,$AF86)/1000</f>
        <v>0</v>
      </c>
      <c r="Q89" s="195">
        <f>SUMIFS('Full Customer List'!$G:$G,'Full Customer List'!$I:$I,'Client Retention $'!Q$5,'Full Customer List'!$E:$E,$AF86)/1000</f>
        <v>0</v>
      </c>
      <c r="R89" s="195">
        <f>SUMIFS('Full Customer List'!$G:$G,'Full Customer List'!$I:$I,'Client Retention $'!R$5,'Full Customer List'!$E:$E,$AF86)/1000</f>
        <v>3.4383333333333335</v>
      </c>
      <c r="S89" s="195">
        <f>SUMIFS('Full Customer List'!$G:$G,'Full Customer List'!$I:$I,'Client Retention $'!S$5,'Full Customer List'!$E:$E,$AF86)/1000</f>
        <v>5.4652500000000002</v>
      </c>
      <c r="T89" s="195">
        <f>SUMIFS('Full Customer List'!$G:$G,'Full Customer List'!$I:$I,'Client Retention $'!T$5,'Full Customer List'!$E:$E,$AF86)/1000</f>
        <v>0</v>
      </c>
      <c r="U89" s="195">
        <f>SUMIFS('Full Customer List'!$G:$G,'Full Customer List'!$I:$I,'Client Retention $'!U$5,'Full Customer List'!$E:$E,$AF86)/1000</f>
        <v>0</v>
      </c>
      <c r="V89" s="195">
        <f>SUMIFS('Full Customer List'!$G:$G,'Full Customer List'!$I:$I,'Client Retention $'!V$5,'Full Customer List'!$E:$E,$AF86)/1000</f>
        <v>1.125</v>
      </c>
      <c r="W89" s="195">
        <f>SUMIFS('Full Customer List'!$G:$G,'Full Customer List'!$I:$I,'Client Retention $'!W$5,'Full Customer List'!$E:$E,$AF86)/1000</f>
        <v>1.625</v>
      </c>
      <c r="X89" s="195">
        <f>SUMIFS('Full Customer List'!$G:$G,'Full Customer List'!$I:$I,'Client Retention $'!X$5,'Full Customer List'!$E:$E,$AF86)/1000</f>
        <v>0</v>
      </c>
      <c r="Y89" s="195">
        <f>SUMIFS('Full Customer List'!$G:$G,'Full Customer List'!$I:$I,'Client Retention $'!Y$5,'Full Customer List'!$E:$E,$AF86)/1000</f>
        <v>0</v>
      </c>
      <c r="Z89" s="195">
        <f>SUMIFS('Full Customer List'!$G:$G,'Full Customer List'!$I:$I,'Client Retention $'!Z$5,'Full Customer List'!$E:$E,$AF86)/1000</f>
        <v>0</v>
      </c>
      <c r="AA89" s="195">
        <f>SUMIFS('Full Customer List'!$G:$G,'Full Customer List'!$I:$I,'Client Retention $'!AA$5,'Full Customer List'!$E:$E,$AF86)/1000</f>
        <v>0</v>
      </c>
      <c r="AB89" s="195">
        <f>SUMIFS('Full Customer List'!$G:$G,'Full Customer List'!$I:$I,'Client Retention $'!AB$5,'Full Customer List'!$E:$E,$AF86)/1000</f>
        <v>0</v>
      </c>
      <c r="AC89" s="195">
        <f>SUMIFS('Full Customer List'!$G:$G,'Full Customer List'!$I:$I,'Client Retention $'!AC$5,'Full Customer List'!$E:$E,$AF86)/1000</f>
        <v>0</v>
      </c>
      <c r="AD89" s="195">
        <f>SUMIFS('Full Customer List'!$G:$G,'Full Customer List'!$I:$I,'Client Retention $'!AD$5,'Full Customer List'!$E:$E,$AF86)/1000</f>
        <v>0</v>
      </c>
    </row>
    <row r="90" spans="2:34">
      <c r="B90" s="265" t="s">
        <v>1535</v>
      </c>
      <c r="E90" s="197">
        <f>SUM(J90:U90)</f>
        <v>0</v>
      </c>
      <c r="F90" s="197">
        <f>SUM(V90:AD90)</f>
        <v>0</v>
      </c>
      <c r="H90" s="197">
        <f>SUM(S90:AD90)</f>
        <v>0</v>
      </c>
      <c r="J90" s="195">
        <f>-SUMIFS('Full Customer List'!$G:$G,'Full Customer List'!$J:$J,J$1,'Full Customer List'!$E:$E,$AF86,'Full Customer List'!$H:$H,'Client Retention $'!$AF90)/1000</f>
        <v>0</v>
      </c>
      <c r="K90" s="195">
        <f>-SUMIFS('Full Customer List'!$G:$G,'Full Customer List'!$J:$J,K$1,'Full Customer List'!$E:$E,$AF86,'Full Customer List'!$H:$H,'Client Retention $'!$AF90)/1000</f>
        <v>0</v>
      </c>
      <c r="L90" s="195">
        <f>-SUMIFS('Full Customer List'!$G:$G,'Full Customer List'!$J:$J,L$1,'Full Customer List'!$E:$E,$AF86,'Full Customer List'!$H:$H,'Client Retention $'!$AF90)/1000</f>
        <v>0</v>
      </c>
      <c r="M90" s="195">
        <f>-SUMIFS('Full Customer List'!$G:$G,'Full Customer List'!$J:$J,M$1,'Full Customer List'!$E:$E,$AF86,'Full Customer List'!$H:$H,'Client Retention $'!$AF90)/1000</f>
        <v>0</v>
      </c>
      <c r="N90" s="195">
        <f>-SUMIFS('Full Customer List'!$G:$G,'Full Customer List'!$J:$J,N$1,'Full Customer List'!$E:$E,$AF86,'Full Customer List'!$H:$H,'Client Retention $'!$AF90)/1000</f>
        <v>0</v>
      </c>
      <c r="O90" s="195">
        <f>-SUMIFS('Full Customer List'!$G:$G,'Full Customer List'!$J:$J,O$1,'Full Customer List'!$E:$E,$AF86,'Full Customer List'!$H:$H,'Client Retention $'!$AF90)/1000</f>
        <v>0</v>
      </c>
      <c r="P90" s="195">
        <f>-SUMIFS('Full Customer List'!$G:$G,'Full Customer List'!$J:$J,P$1,'Full Customer List'!$E:$E,$AF86,'Full Customer List'!$H:$H,'Client Retention $'!$AF90)/1000</f>
        <v>0</v>
      </c>
      <c r="Q90" s="195">
        <f>-SUMIFS('Full Customer List'!$G:$G,'Full Customer List'!$J:$J,Q$1,'Full Customer List'!$E:$E,$AF86,'Full Customer List'!$H:$H,'Client Retention $'!$AF90)/1000</f>
        <v>0</v>
      </c>
      <c r="R90" s="195">
        <f>-SUMIFS('Full Customer List'!$G:$G,'Full Customer List'!$J:$J,R$1,'Full Customer List'!$E:$E,$AF86,'Full Customer List'!$H:$H,'Client Retention $'!$AF90)/1000</f>
        <v>0</v>
      </c>
      <c r="S90" s="195">
        <f>-SUMIFS('Full Customer List'!$G:$G,'Full Customer List'!$J:$J,S$1,'Full Customer List'!$E:$E,$AF86,'Full Customer List'!$H:$H,'Client Retention $'!$AF90)/1000</f>
        <v>0</v>
      </c>
      <c r="T90" s="195">
        <f>-SUMIFS('Full Customer List'!$G:$G,'Full Customer List'!$J:$J,T$1,'Full Customer List'!$E:$E,$AF86,'Full Customer List'!$H:$H,'Client Retention $'!$AF90)/1000</f>
        <v>0</v>
      </c>
      <c r="U90" s="195">
        <f>-SUMIFS('Full Customer List'!$G:$G,'Full Customer List'!$J:$J,U$1,'Full Customer List'!$E:$E,$AF86,'Full Customer List'!$H:$H,'Client Retention $'!$AF90)/1000</f>
        <v>0</v>
      </c>
      <c r="V90" s="195">
        <f>-SUMIFS('Full Customer List'!$G:$G,'Full Customer List'!$J:$J,V$1,'Full Customer List'!$E:$E,$AF86,'Full Customer List'!$H:$H,'Client Retention $'!$AF90)/1000</f>
        <v>0</v>
      </c>
      <c r="W90" s="195">
        <f>-SUMIFS('Full Customer List'!$G:$G,'Full Customer List'!$J:$J,W$1,'Full Customer List'!$E:$E,$AF86,'Full Customer List'!$H:$H,'Client Retention $'!$AF90)/1000</f>
        <v>0</v>
      </c>
      <c r="X90" s="195">
        <f>-SUMIFS('Full Customer List'!$G:$G,'Full Customer List'!$J:$J,X$1,'Full Customer List'!$E:$E,$AF86,'Full Customer List'!$H:$H,'Client Retention $'!$AF90)/1000</f>
        <v>0</v>
      </c>
      <c r="Y90" s="195">
        <f>-SUMIFS('Full Customer List'!$G:$G,'Full Customer List'!$J:$J,Y$1,'Full Customer List'!$E:$E,$AF86,'Full Customer List'!$H:$H,'Client Retention $'!$AF90)/1000</f>
        <v>0</v>
      </c>
      <c r="Z90" s="195">
        <f>-SUMIFS('Full Customer List'!$G:$G,'Full Customer List'!$J:$J,Z$1,'Full Customer List'!$E:$E,$AF86,'Full Customer List'!$H:$H,'Client Retention $'!$AF90)/1000</f>
        <v>0</v>
      </c>
      <c r="AA90" s="195">
        <f>-SUMIFS('Full Customer List'!$G:$G,'Full Customer List'!$J:$J,AA$1,'Full Customer List'!$E:$E,$AF86,'Full Customer List'!$H:$H,'Client Retention $'!$AF90)/1000</f>
        <v>0</v>
      </c>
      <c r="AB90" s="195">
        <f>-SUMIFS('Full Customer List'!$G:$G,'Full Customer List'!$J:$J,AB$1,'Full Customer List'!$E:$E,$AF86,'Full Customer List'!$H:$H,'Client Retention $'!$AF90)/1000</f>
        <v>0</v>
      </c>
      <c r="AC90" s="195">
        <f>-SUMIFS('Full Customer List'!$G:$G,'Full Customer List'!$J:$J,AC$1,'Full Customer List'!$E:$E,$AF86,'Full Customer List'!$H:$H,'Client Retention $'!$AF90)/1000</f>
        <v>0</v>
      </c>
      <c r="AD90" s="195">
        <f>-SUMIFS('Full Customer List'!$G:$G,'Full Customer List'!$J:$J,AD$1,'Full Customer List'!$E:$E,$AF86,'Full Customer List'!$H:$H,'Client Retention $'!$AF90)/1000</f>
        <v>0</v>
      </c>
      <c r="AF90" s="173" t="s">
        <v>506</v>
      </c>
    </row>
    <row r="91" spans="2:34">
      <c r="B91" s="265" t="s">
        <v>1536</v>
      </c>
      <c r="E91" s="197">
        <f>SUM(J91:U91)</f>
        <v>0</v>
      </c>
      <c r="F91" s="197">
        <f>SUM(V91:AD91)</f>
        <v>0</v>
      </c>
      <c r="H91" s="197">
        <f>SUM(S91:AD91)</f>
        <v>0</v>
      </c>
      <c r="J91" s="195">
        <f>-SUMIFS('Full Customer List'!$G:$G,'Full Customer List'!$J:$J,J$1,'Full Customer List'!$E:$E,$AF86,'Full Customer List'!$H:$H,'Client Retention $'!$AF91)/1000</f>
        <v>0</v>
      </c>
      <c r="K91" s="195">
        <f>-SUMIFS('Full Customer List'!$G:$G,'Full Customer List'!$J:$J,K$1,'Full Customer List'!$E:$E,$AF86,'Full Customer List'!$H:$H,'Client Retention $'!$AF91)/1000</f>
        <v>0</v>
      </c>
      <c r="L91" s="195">
        <f>-SUMIFS('Full Customer List'!$G:$G,'Full Customer List'!$J:$J,L$1,'Full Customer List'!$E:$E,$AF86,'Full Customer List'!$H:$H,'Client Retention $'!$AF91)/1000</f>
        <v>0</v>
      </c>
      <c r="M91" s="195">
        <f>-SUMIFS('Full Customer List'!$G:$G,'Full Customer List'!$J:$J,M$1,'Full Customer List'!$E:$E,$AF86,'Full Customer List'!$H:$H,'Client Retention $'!$AF91)/1000</f>
        <v>0</v>
      </c>
      <c r="N91" s="195">
        <f>-SUMIFS('Full Customer List'!$G:$G,'Full Customer List'!$J:$J,N$1,'Full Customer List'!$E:$E,$AF86,'Full Customer List'!$H:$H,'Client Retention $'!$AF91)/1000</f>
        <v>0</v>
      </c>
      <c r="O91" s="195">
        <f>-SUMIFS('Full Customer List'!$G:$G,'Full Customer List'!$J:$J,O$1,'Full Customer List'!$E:$E,$AF86,'Full Customer List'!$H:$H,'Client Retention $'!$AF91)/1000</f>
        <v>0</v>
      </c>
      <c r="P91" s="195">
        <f>-SUMIFS('Full Customer List'!$G:$G,'Full Customer List'!$J:$J,P$1,'Full Customer List'!$E:$E,$AF86,'Full Customer List'!$H:$H,'Client Retention $'!$AF91)/1000</f>
        <v>0</v>
      </c>
      <c r="Q91" s="195">
        <f>-SUMIFS('Full Customer List'!$G:$G,'Full Customer List'!$J:$J,Q$1,'Full Customer List'!$E:$E,$AF86,'Full Customer List'!$H:$H,'Client Retention $'!$AF91)/1000</f>
        <v>0</v>
      </c>
      <c r="R91" s="195">
        <f>-SUMIFS('Full Customer List'!$G:$G,'Full Customer List'!$J:$J,R$1,'Full Customer List'!$E:$E,$AF86,'Full Customer List'!$H:$H,'Client Retention $'!$AF91)/1000</f>
        <v>0</v>
      </c>
      <c r="S91" s="195">
        <f>-SUMIFS('Full Customer List'!$G:$G,'Full Customer List'!$J:$J,S$1,'Full Customer List'!$E:$E,$AF86,'Full Customer List'!$H:$H,'Client Retention $'!$AF91)/1000</f>
        <v>0</v>
      </c>
      <c r="T91" s="195">
        <f>-SUMIFS('Full Customer List'!$G:$G,'Full Customer List'!$J:$J,T$1,'Full Customer List'!$E:$E,$AF86,'Full Customer List'!$H:$H,'Client Retention $'!$AF91)/1000</f>
        <v>0</v>
      </c>
      <c r="U91" s="195">
        <f>-SUMIFS('Full Customer List'!$G:$G,'Full Customer List'!$J:$J,U$1,'Full Customer List'!$E:$E,$AF86,'Full Customer List'!$H:$H,'Client Retention $'!$AF91)/1000</f>
        <v>0</v>
      </c>
      <c r="V91" s="195">
        <f>-SUMIFS('Full Customer List'!$G:$G,'Full Customer List'!$J:$J,V$1,'Full Customer List'!$E:$E,$AF86,'Full Customer List'!$H:$H,'Client Retention $'!$AF91)/1000</f>
        <v>0</v>
      </c>
      <c r="W91" s="195">
        <f>-SUMIFS('Full Customer List'!$G:$G,'Full Customer List'!$J:$J,W$1,'Full Customer List'!$E:$E,$AF86,'Full Customer List'!$H:$H,'Client Retention $'!$AF91)/1000</f>
        <v>0</v>
      </c>
      <c r="X91" s="195">
        <f>-SUMIFS('Full Customer List'!$G:$G,'Full Customer List'!$J:$J,X$1,'Full Customer List'!$E:$E,$AF86,'Full Customer List'!$H:$H,'Client Retention $'!$AF91)/1000</f>
        <v>0</v>
      </c>
      <c r="Y91" s="195">
        <f>-SUMIFS('Full Customer List'!$G:$G,'Full Customer List'!$J:$J,Y$1,'Full Customer List'!$E:$E,$AF86,'Full Customer List'!$H:$H,'Client Retention $'!$AF91)/1000</f>
        <v>0</v>
      </c>
      <c r="Z91" s="195">
        <f>-SUMIFS('Full Customer List'!$G:$G,'Full Customer List'!$J:$J,Z$1,'Full Customer List'!$E:$E,$AF86,'Full Customer List'!$H:$H,'Client Retention $'!$AF91)/1000</f>
        <v>0</v>
      </c>
      <c r="AA91" s="195">
        <f>-SUMIFS('Full Customer List'!$G:$G,'Full Customer List'!$J:$J,AA$1,'Full Customer List'!$E:$E,$AF86,'Full Customer List'!$H:$H,'Client Retention $'!$AF91)/1000</f>
        <v>0</v>
      </c>
      <c r="AB91" s="195">
        <f>-SUMIFS('Full Customer List'!$G:$G,'Full Customer List'!$J:$J,AB$1,'Full Customer List'!$E:$E,$AF86,'Full Customer List'!$H:$H,'Client Retention $'!$AF91)/1000</f>
        <v>0</v>
      </c>
      <c r="AC91" s="195">
        <f>-SUMIFS('Full Customer List'!$G:$G,'Full Customer List'!$J:$J,AC$1,'Full Customer List'!$E:$E,$AF86,'Full Customer List'!$H:$H,'Client Retention $'!$AF91)/1000</f>
        <v>0</v>
      </c>
      <c r="AD91" s="195">
        <f>-SUMIFS('Full Customer List'!$G:$G,'Full Customer List'!$J:$J,AD$1,'Full Customer List'!$E:$E,$AF86,'Full Customer List'!$H:$H,'Client Retention $'!$AF91)/1000</f>
        <v>0</v>
      </c>
      <c r="AF91" s="173" t="s">
        <v>507</v>
      </c>
    </row>
    <row r="92" spans="2:34">
      <c r="B92" s="265" t="s">
        <v>1537</v>
      </c>
      <c r="E92" s="197">
        <f>SUM(J92:U92)</f>
        <v>-0.82499999999999996</v>
      </c>
      <c r="F92" s="197">
        <f>SUM(V92:AD92)</f>
        <v>0</v>
      </c>
      <c r="H92" s="197">
        <f>SUM(S92:AD92)</f>
        <v>-0.4</v>
      </c>
      <c r="J92" s="195">
        <f>-SUMIFS('Full Customer List'!$G:$G,'Full Customer List'!$J:$J,J$1,'Full Customer List'!$E:$E,$AF86,'Full Customer List'!$H:$H,'Client Retention $'!$AF92)/1000</f>
        <v>0</v>
      </c>
      <c r="K92" s="195">
        <f>-SUMIFS('Full Customer List'!$G:$G,'Full Customer List'!$J:$J,K$1,'Full Customer List'!$E:$E,$AF86,'Full Customer List'!$H:$H,'Client Retention $'!$AF92)/1000</f>
        <v>0</v>
      </c>
      <c r="L92" s="195">
        <f>-SUMIFS('Full Customer List'!$G:$G,'Full Customer List'!$J:$J,L$1,'Full Customer List'!$E:$E,$AF86,'Full Customer List'!$H:$H,'Client Retention $'!$AF92)/1000</f>
        <v>0</v>
      </c>
      <c r="M92" s="195">
        <f>-SUMIFS('Full Customer List'!$G:$G,'Full Customer List'!$J:$J,M$1,'Full Customer List'!$E:$E,$AF86,'Full Customer List'!$H:$H,'Client Retention $'!$AF92)/1000</f>
        <v>0</v>
      </c>
      <c r="N92" s="195">
        <f>-SUMIFS('Full Customer List'!$G:$G,'Full Customer List'!$J:$J,N$1,'Full Customer List'!$E:$E,$AF86,'Full Customer List'!$H:$H,'Client Retention $'!$AF92)/1000</f>
        <v>0</v>
      </c>
      <c r="O92" s="195">
        <f>-SUMIFS('Full Customer List'!$G:$G,'Full Customer List'!$J:$J,O$1,'Full Customer List'!$E:$E,$AF86,'Full Customer List'!$H:$H,'Client Retention $'!$AF92)/1000</f>
        <v>0</v>
      </c>
      <c r="P92" s="195">
        <f>-SUMIFS('Full Customer List'!$G:$G,'Full Customer List'!$J:$J,P$1,'Full Customer List'!$E:$E,$AF86,'Full Customer List'!$H:$H,'Client Retention $'!$AF92)/1000</f>
        <v>0</v>
      </c>
      <c r="Q92" s="195">
        <f>-SUMIFS('Full Customer List'!$G:$G,'Full Customer List'!$J:$J,Q$1,'Full Customer List'!$E:$E,$AF86,'Full Customer List'!$H:$H,'Client Retention $'!$AF92)/1000</f>
        <v>0</v>
      </c>
      <c r="R92" s="195">
        <f>-SUMIFS('Full Customer List'!$G:$G,'Full Customer List'!$J:$J,R$1,'Full Customer List'!$E:$E,$AF86,'Full Customer List'!$H:$H,'Client Retention $'!$AF92)/1000</f>
        <v>-0.42499999999999999</v>
      </c>
      <c r="S92" s="195">
        <f>-SUMIFS('Full Customer List'!$G:$G,'Full Customer List'!$J:$J,S$1,'Full Customer List'!$E:$E,$AF86,'Full Customer List'!$H:$H,'Client Retention $'!$AF92)/1000</f>
        <v>0</v>
      </c>
      <c r="T92" s="195">
        <f>-SUMIFS('Full Customer List'!$G:$G,'Full Customer List'!$J:$J,T$1,'Full Customer List'!$E:$E,$AF86,'Full Customer List'!$H:$H,'Client Retention $'!$AF92)/1000</f>
        <v>-0.4</v>
      </c>
      <c r="U92" s="195">
        <f>-SUMIFS('Full Customer List'!$G:$G,'Full Customer List'!$J:$J,U$1,'Full Customer List'!$E:$E,$AF86,'Full Customer List'!$H:$H,'Client Retention $'!$AF92)/1000</f>
        <v>0</v>
      </c>
      <c r="V92" s="195">
        <f>-SUMIFS('Full Customer List'!$G:$G,'Full Customer List'!$J:$J,V$1,'Full Customer List'!$E:$E,$AF86,'Full Customer List'!$H:$H,'Client Retention $'!$AF92)/1000</f>
        <v>0</v>
      </c>
      <c r="W92" s="195">
        <f>-SUMIFS('Full Customer List'!$G:$G,'Full Customer List'!$J:$J,W$1,'Full Customer List'!$E:$E,$AF86,'Full Customer List'!$H:$H,'Client Retention $'!$AF92)/1000</f>
        <v>0</v>
      </c>
      <c r="X92" s="195">
        <f>-SUMIFS('Full Customer List'!$G:$G,'Full Customer List'!$J:$J,X$1,'Full Customer List'!$E:$E,$AF86,'Full Customer List'!$H:$H,'Client Retention $'!$AF92)/1000</f>
        <v>0</v>
      </c>
      <c r="Y92" s="195">
        <f>-SUMIFS('Full Customer List'!$G:$G,'Full Customer List'!$J:$J,Y$1,'Full Customer List'!$E:$E,$AF86,'Full Customer List'!$H:$H,'Client Retention $'!$AF92)/1000</f>
        <v>0</v>
      </c>
      <c r="Z92" s="195">
        <f>-SUMIFS('Full Customer List'!$G:$G,'Full Customer List'!$J:$J,Z$1,'Full Customer List'!$E:$E,$AF86,'Full Customer List'!$H:$H,'Client Retention $'!$AF92)/1000</f>
        <v>0</v>
      </c>
      <c r="AA92" s="195">
        <f>-SUMIFS('Full Customer List'!$G:$G,'Full Customer List'!$J:$J,AA$1,'Full Customer List'!$E:$E,$AF86,'Full Customer List'!$H:$H,'Client Retention $'!$AF92)/1000</f>
        <v>0</v>
      </c>
      <c r="AB92" s="195">
        <f>-SUMIFS('Full Customer List'!$G:$G,'Full Customer List'!$J:$J,AB$1,'Full Customer List'!$E:$E,$AF86,'Full Customer List'!$H:$H,'Client Retention $'!$AF92)/1000</f>
        <v>0</v>
      </c>
      <c r="AC92" s="195">
        <f>-SUMIFS('Full Customer List'!$G:$G,'Full Customer List'!$J:$J,AC$1,'Full Customer List'!$E:$E,$AF86,'Full Customer List'!$H:$H,'Client Retention $'!$AF92)/1000</f>
        <v>0</v>
      </c>
      <c r="AD92" s="195">
        <f>-SUMIFS('Full Customer List'!$G:$G,'Full Customer List'!$J:$J,AD$1,'Full Customer List'!$E:$E,$AF86,'Full Customer List'!$H:$H,'Client Retention $'!$AF92)/1000</f>
        <v>0</v>
      </c>
      <c r="AF92" s="173" t="s">
        <v>1538</v>
      </c>
    </row>
    <row r="93" spans="2:34" ht="12" customHeight="1">
      <c r="B93" s="255" t="s">
        <v>1539</v>
      </c>
      <c r="C93" s="258"/>
      <c r="D93" s="258"/>
      <c r="E93" s="256">
        <f>SUM(J93:U93)</f>
        <v>-0.82499999999999996</v>
      </c>
      <c r="F93" s="256">
        <f>SUM(V93:AD93)</f>
        <v>0</v>
      </c>
      <c r="G93" s="257"/>
      <c r="H93" s="256">
        <f>SUM(S93:AD93)</f>
        <v>-0.4</v>
      </c>
      <c r="I93" s="257"/>
      <c r="J93" s="258">
        <f>-SUMIFS('Full Customer List'!$G:$G,'Full Customer List'!$J:$J,J$1,'Full Customer List'!$E:$E,$AF86)/1000</f>
        <v>0</v>
      </c>
      <c r="K93" s="258">
        <f>-SUMIFS('Full Customer List'!$G:$G,'Full Customer List'!$J:$J,K$1,'Full Customer List'!$E:$E,$AF86)/1000</f>
        <v>0</v>
      </c>
      <c r="L93" s="258">
        <f>-SUMIFS('Full Customer List'!$G:$G,'Full Customer List'!$J:$J,L$1,'Full Customer List'!$E:$E,$AF86)/1000</f>
        <v>0</v>
      </c>
      <c r="M93" s="258">
        <f>-SUMIFS('Full Customer List'!$G:$G,'Full Customer List'!$J:$J,M$1,'Full Customer List'!$E:$E,$AF86)/1000</f>
        <v>0</v>
      </c>
      <c r="N93" s="258">
        <f>-SUMIFS('Full Customer List'!$G:$G,'Full Customer List'!$J:$J,N$1,'Full Customer List'!$E:$E,$AF86)/1000</f>
        <v>0</v>
      </c>
      <c r="O93" s="258">
        <f>-SUMIFS('Full Customer List'!$G:$G,'Full Customer List'!$J:$J,O$1,'Full Customer List'!$E:$E,$AF86)/1000</f>
        <v>0</v>
      </c>
      <c r="P93" s="258">
        <f>-SUMIFS('Full Customer List'!$G:$G,'Full Customer List'!$J:$J,P$1,'Full Customer List'!$E:$E,$AF86)/1000</f>
        <v>0</v>
      </c>
      <c r="Q93" s="258">
        <f>-SUMIFS('Full Customer List'!$G:$G,'Full Customer List'!$J:$J,Q$1,'Full Customer List'!$E:$E,$AF86)/1000</f>
        <v>0</v>
      </c>
      <c r="R93" s="258">
        <f>-SUMIFS('Full Customer List'!$G:$G,'Full Customer List'!$J:$J,R$1,'Full Customer List'!$E:$E,$AF86)/1000</f>
        <v>-0.42499999999999999</v>
      </c>
      <c r="S93" s="258">
        <f>-SUMIFS('Full Customer List'!$G:$G,'Full Customer List'!$J:$J,S$1,'Full Customer List'!$E:$E,$AF86)/1000</f>
        <v>0</v>
      </c>
      <c r="T93" s="258">
        <f>-SUMIFS('Full Customer List'!$G:$G,'Full Customer List'!$J:$J,T$1,'Full Customer List'!$E:$E,$AF86)/1000</f>
        <v>-0.4</v>
      </c>
      <c r="U93" s="258">
        <f>-SUMIFS('Full Customer List'!$G:$G,'Full Customer List'!$J:$J,U$1,'Full Customer List'!$E:$E,$AF86)/1000</f>
        <v>0</v>
      </c>
      <c r="V93" s="258">
        <f>-SUMIFS('Full Customer List'!$G:$G,'Full Customer List'!$J:$J,V$1,'Full Customer List'!$E:$E,$AF86)/1000</f>
        <v>0</v>
      </c>
      <c r="W93" s="258">
        <f>-SUMIFS('Full Customer List'!$G:$G,'Full Customer List'!$J:$J,W$1,'Full Customer List'!$E:$E,$AF86)/1000</f>
        <v>0</v>
      </c>
      <c r="X93" s="258">
        <f>-SUMIFS('Full Customer List'!$G:$G,'Full Customer List'!$J:$J,X$1,'Full Customer List'!$E:$E,$AF86)/1000</f>
        <v>0</v>
      </c>
      <c r="Y93" s="258">
        <f>-SUMIFS('Full Customer List'!$G:$G,'Full Customer List'!$J:$J,Y$1,'Full Customer List'!$E:$E,$AF86)/1000</f>
        <v>0</v>
      </c>
      <c r="Z93" s="258">
        <f>-SUMIFS('Full Customer List'!$G:$G,'Full Customer List'!$J:$J,Z$1,'Full Customer List'!$E:$E,$AF86)/1000</f>
        <v>0</v>
      </c>
      <c r="AA93" s="258">
        <f>-SUMIFS('Full Customer List'!$G:$G,'Full Customer List'!$J:$J,AA$1,'Full Customer List'!$E:$E,$AF86)/1000</f>
        <v>0</v>
      </c>
      <c r="AB93" s="258">
        <f>-SUMIFS('Full Customer List'!$G:$G,'Full Customer List'!$J:$J,AB$1,'Full Customer List'!$E:$E,$AF86)/1000</f>
        <v>0</v>
      </c>
      <c r="AC93" s="258">
        <f>-SUMIFS('Full Customer List'!$G:$G,'Full Customer List'!$J:$J,AC$1,'Full Customer List'!$E:$E,$AF86)/1000</f>
        <v>0</v>
      </c>
      <c r="AD93" s="258">
        <f>-SUMIFS('Full Customer List'!$G:$G,'Full Customer List'!$J:$J,AD$1,'Full Customer List'!$E:$E,$AF86)/1000</f>
        <v>0</v>
      </c>
    </row>
    <row r="94" spans="2:34" ht="12" customHeight="1">
      <c r="B94" s="259" t="s">
        <v>1553</v>
      </c>
      <c r="C94" s="260"/>
      <c r="D94" s="260"/>
      <c r="E94" s="260">
        <f>+F88</f>
        <v>6.6985833333333336</v>
      </c>
      <c r="F94" s="261">
        <f>+$AD94</f>
        <v>9.4485833333333336</v>
      </c>
      <c r="H94" s="264">
        <f>+$AD94</f>
        <v>9.4485833333333336</v>
      </c>
      <c r="J94" s="262">
        <f t="shared" ref="J94:AC94" si="44">+K88</f>
        <v>-1.3799999999999997</v>
      </c>
      <c r="K94" s="260">
        <f t="shared" si="44"/>
        <v>-1.3799999999999997</v>
      </c>
      <c r="L94" s="260">
        <f t="shared" si="44"/>
        <v>-1.3799999999999997</v>
      </c>
      <c r="M94" s="260">
        <f t="shared" si="44"/>
        <v>-1.3799999999999997</v>
      </c>
      <c r="N94" s="260">
        <f t="shared" si="44"/>
        <v>-1.3799999999999997</v>
      </c>
      <c r="O94" s="260">
        <f t="shared" si="44"/>
        <v>-1.3799999999999997</v>
      </c>
      <c r="P94" s="260">
        <f t="shared" si="44"/>
        <v>-1.3799999999999997</v>
      </c>
      <c r="Q94" s="260">
        <f t="shared" si="44"/>
        <v>-1.3799999999999997</v>
      </c>
      <c r="R94" s="260">
        <f t="shared" si="44"/>
        <v>1.6333333333333337</v>
      </c>
      <c r="S94" s="260">
        <f t="shared" si="44"/>
        <v>7.0985833333333339</v>
      </c>
      <c r="T94" s="260">
        <f t="shared" si="44"/>
        <v>6.6985833333333336</v>
      </c>
      <c r="U94" s="260">
        <f t="shared" si="44"/>
        <v>6.6985833333333336</v>
      </c>
      <c r="V94" s="260">
        <f t="shared" si="44"/>
        <v>7.8235833333333336</v>
      </c>
      <c r="W94" s="260">
        <f t="shared" si="44"/>
        <v>9.4485833333333336</v>
      </c>
      <c r="X94" s="260">
        <f t="shared" si="44"/>
        <v>9.4485833333333336</v>
      </c>
      <c r="Y94" s="260">
        <f t="shared" si="44"/>
        <v>9.4485833333333336</v>
      </c>
      <c r="Z94" s="260">
        <f t="shared" si="44"/>
        <v>9.4485833333333336</v>
      </c>
      <c r="AA94" s="260">
        <f t="shared" si="44"/>
        <v>9.4485833333333336</v>
      </c>
      <c r="AB94" s="260">
        <f t="shared" si="44"/>
        <v>9.4485833333333336</v>
      </c>
      <c r="AC94" s="260">
        <f t="shared" si="44"/>
        <v>9.4485833333333336</v>
      </c>
      <c r="AD94" s="261">
        <f>SUMIFS('Full Customer List'!$G:$G,'Full Customer List'!$C:$C,"Active",'Full Customer List'!$E:$E,'Client Retention $'!$AF86)/1000</f>
        <v>9.4485833333333336</v>
      </c>
    </row>
    <row r="95" spans="2:34" ht="3.95" customHeight="1">
      <c r="B95" s="180"/>
      <c r="C95" s="232"/>
      <c r="D95" s="232"/>
      <c r="E95" s="232"/>
      <c r="F95" s="232"/>
      <c r="H95" s="232"/>
      <c r="J95" s="232"/>
      <c r="K95" s="232"/>
      <c r="L95" s="232"/>
      <c r="M95" s="232"/>
      <c r="N95" s="232"/>
      <c r="O95" s="232"/>
      <c r="P95" s="232"/>
      <c r="Q95" s="232"/>
      <c r="R95" s="232"/>
      <c r="S95" s="232"/>
      <c r="T95" s="232"/>
      <c r="U95" s="232"/>
      <c r="V95" s="232"/>
      <c r="W95" s="232"/>
      <c r="X95" s="232"/>
      <c r="Y95" s="232"/>
      <c r="Z95" s="232"/>
      <c r="AA95" s="232"/>
      <c r="AB95" s="233"/>
      <c r="AC95" s="233"/>
      <c r="AD95" s="233"/>
    </row>
    <row r="96" spans="2:34" ht="12" customHeight="1">
      <c r="B96" s="234" t="s">
        <v>1554</v>
      </c>
      <c r="C96" s="235"/>
      <c r="D96" s="235"/>
      <c r="E96" s="236">
        <f>(E89+E88)/E88-1</f>
        <v>-6.4518719806763283</v>
      </c>
      <c r="F96" s="247">
        <f>(F89+F88)/F88-1</f>
        <v>0.41053456576639347</v>
      </c>
      <c r="G96" s="248"/>
      <c r="H96" s="249">
        <f>(H89+H88)/H88-1</f>
        <v>5.029744897959187</v>
      </c>
      <c r="J96" s="246">
        <f t="shared" ref="J96:T96" si="45">(J89+J88)/J88-1</f>
        <v>0</v>
      </c>
      <c r="K96" s="236">
        <f t="shared" si="45"/>
        <v>0</v>
      </c>
      <c r="L96" s="236">
        <f t="shared" si="45"/>
        <v>0</v>
      </c>
      <c r="M96" s="236">
        <f t="shared" si="45"/>
        <v>0</v>
      </c>
      <c r="N96" s="236">
        <f t="shared" si="45"/>
        <v>0</v>
      </c>
      <c r="O96" s="236">
        <f t="shared" si="45"/>
        <v>0</v>
      </c>
      <c r="P96" s="236">
        <f t="shared" si="45"/>
        <v>0</v>
      </c>
      <c r="Q96" s="236">
        <f t="shared" si="45"/>
        <v>0</v>
      </c>
      <c r="R96" s="236">
        <f t="shared" si="45"/>
        <v>-2.4915458937198074</v>
      </c>
      <c r="S96" s="236">
        <f t="shared" si="45"/>
        <v>3.3460714285714275</v>
      </c>
      <c r="T96" s="236">
        <f t="shared" si="45"/>
        <v>0</v>
      </c>
      <c r="U96" s="236">
        <f t="shared" ref="U96:AD96" si="46">IFERROR((U89+U88)/U88-1,0)</f>
        <v>0</v>
      </c>
      <c r="V96" s="236">
        <f t="shared" si="46"/>
        <v>0.16794595872261553</v>
      </c>
      <c r="W96" s="236">
        <f t="shared" si="46"/>
        <v>0.20770533536422997</v>
      </c>
      <c r="X96" s="236">
        <f t="shared" si="46"/>
        <v>0</v>
      </c>
      <c r="Y96" s="236">
        <f t="shared" si="46"/>
        <v>0</v>
      </c>
      <c r="Z96" s="236">
        <f t="shared" si="46"/>
        <v>0</v>
      </c>
      <c r="AA96" s="236">
        <f t="shared" si="46"/>
        <v>0</v>
      </c>
      <c r="AB96" s="236">
        <f t="shared" si="46"/>
        <v>0</v>
      </c>
      <c r="AC96" s="236">
        <f t="shared" si="46"/>
        <v>0</v>
      </c>
      <c r="AD96" s="247">
        <f t="shared" si="46"/>
        <v>0</v>
      </c>
    </row>
    <row r="97" spans="2:37" ht="12" customHeight="1">
      <c r="B97" s="237" t="s">
        <v>1555</v>
      </c>
      <c r="C97" s="238"/>
      <c r="D97" s="238"/>
      <c r="E97" s="239">
        <f>(E93+E88)/E88-1</f>
        <v>0.59782608695652173</v>
      </c>
      <c r="F97" s="240">
        <f>(F93+F88)/F88-1</f>
        <v>0</v>
      </c>
      <c r="G97" s="248"/>
      <c r="H97" s="242">
        <f>(H93+H88)/H88-1</f>
        <v>-0.24489795918367352</v>
      </c>
      <c r="J97" s="241">
        <f t="shared" ref="J97:W97" si="47">(J93+J88)/J88-1</f>
        <v>0</v>
      </c>
      <c r="K97" s="239">
        <f t="shared" si="47"/>
        <v>0</v>
      </c>
      <c r="L97" s="239">
        <f t="shared" si="47"/>
        <v>0</v>
      </c>
      <c r="M97" s="239">
        <f t="shared" si="47"/>
        <v>0</v>
      </c>
      <c r="N97" s="239">
        <f t="shared" si="47"/>
        <v>0</v>
      </c>
      <c r="O97" s="239">
        <f t="shared" si="47"/>
        <v>0</v>
      </c>
      <c r="P97" s="239">
        <f t="shared" si="47"/>
        <v>0</v>
      </c>
      <c r="Q97" s="239">
        <f t="shared" si="47"/>
        <v>0</v>
      </c>
      <c r="R97" s="239">
        <f t="shared" si="47"/>
        <v>0.30797101449275366</v>
      </c>
      <c r="S97" s="239">
        <f t="shared" si="47"/>
        <v>0</v>
      </c>
      <c r="T97" s="239">
        <f t="shared" si="47"/>
        <v>-5.6349271568270742E-2</v>
      </c>
      <c r="U97" s="239">
        <f t="shared" si="47"/>
        <v>0</v>
      </c>
      <c r="V97" s="239">
        <f t="shared" si="47"/>
        <v>0</v>
      </c>
      <c r="W97" s="239">
        <f t="shared" si="47"/>
        <v>0</v>
      </c>
      <c r="X97" s="239">
        <f t="shared" ref="X97:AD97" si="48">IFERROR((X93+X88)/X88-1,0)</f>
        <v>0</v>
      </c>
      <c r="Y97" s="239">
        <f t="shared" si="48"/>
        <v>0</v>
      </c>
      <c r="Z97" s="239">
        <f t="shared" si="48"/>
        <v>0</v>
      </c>
      <c r="AA97" s="239">
        <f t="shared" si="48"/>
        <v>0</v>
      </c>
      <c r="AB97" s="239">
        <f t="shared" si="48"/>
        <v>0</v>
      </c>
      <c r="AC97" s="239">
        <f t="shared" si="48"/>
        <v>0</v>
      </c>
      <c r="AD97" s="240">
        <f t="shared" si="48"/>
        <v>0</v>
      </c>
    </row>
    <row r="98" spans="2:37" ht="15">
      <c r="AK98"/>
    </row>
    <row r="99" spans="2:37" ht="15">
      <c r="AK99"/>
    </row>
    <row r="100" spans="2:37" ht="15">
      <c r="AK100"/>
    </row>
    <row r="101" spans="2:37" ht="15">
      <c r="AK101"/>
    </row>
    <row r="102" spans="2:37" ht="15">
      <c r="AK102"/>
    </row>
    <row r="103" spans="2:37" ht="15">
      <c r="AK103"/>
    </row>
    <row r="104" spans="2:37" ht="15">
      <c r="AK104"/>
    </row>
    <row r="105" spans="2:37" ht="15">
      <c r="AK105"/>
    </row>
    <row r="106" spans="2:37" ht="15">
      <c r="AK106"/>
    </row>
    <row r="107" spans="2:37" ht="15">
      <c r="AK107"/>
    </row>
    <row r="108" spans="2:37" ht="15">
      <c r="AK108"/>
    </row>
    <row r="109" spans="2:37" ht="15">
      <c r="AK109"/>
    </row>
    <row r="110" spans="2:37" ht="15">
      <c r="AK110"/>
    </row>
    <row r="111" spans="2:37" ht="15">
      <c r="AK111"/>
    </row>
    <row r="112" spans="2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AK134"/>
    </row>
    <row r="135" spans="3:37" ht="15">
      <c r="AK135"/>
    </row>
    <row r="136" spans="3:37" ht="15">
      <c r="AK136"/>
    </row>
    <row r="137" spans="3:37" ht="15">
      <c r="C137" s="198">
        <v>44926</v>
      </c>
      <c r="D137" s="200">
        <f>C138</f>
        <v>45291</v>
      </c>
      <c r="E137" s="200">
        <f>D138</f>
        <v>45657</v>
      </c>
      <c r="AK137"/>
    </row>
    <row r="138" spans="3:37" ht="15">
      <c r="C138" s="199">
        <f>EOMONTH(C137,12)</f>
        <v>45291</v>
      </c>
      <c r="D138" s="199">
        <f>EOMONTH(D137,12)</f>
        <v>45657</v>
      </c>
      <c r="E138" s="199">
        <f>EOMONTH(E137,12)</f>
        <v>46022</v>
      </c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  <row r="383" spans="37:37" ht="15">
      <c r="AK383"/>
    </row>
    <row r="384" spans="37:37" ht="15">
      <c r="AK384"/>
    </row>
    <row r="385" spans="37:37" ht="15">
      <c r="AK385"/>
    </row>
  </sheetData>
  <conditionalFormatting sqref="A22:XFD32 A35:XFD45 A48:XFD58 A61:XFD71 A74:XFD84 A87:XFD97 A6:XFD19">
    <cfRule type="expression" dxfId="44" priority="1">
      <formula>$AG$3=1</formula>
    </cfRule>
  </conditionalFormatting>
  <conditionalFormatting sqref="B6:H6 J6:AH6">
    <cfRule type="expression" dxfId="43" priority="19">
      <formula>$Y$3=1</formula>
    </cfRule>
  </conditionalFormatting>
  <conditionalFormatting sqref="B22:H22 J22:AH22">
    <cfRule type="expression" dxfId="42" priority="7">
      <formula>$Y$3=1</formula>
    </cfRule>
  </conditionalFormatting>
  <conditionalFormatting sqref="B35:H35">
    <cfRule type="expression" dxfId="41" priority="6">
      <formula>$Y$3=1</formula>
    </cfRule>
  </conditionalFormatting>
  <conditionalFormatting sqref="B48:H48">
    <cfRule type="expression" dxfId="40" priority="5">
      <formula>$Y$3=1</formula>
    </cfRule>
  </conditionalFormatting>
  <conditionalFormatting sqref="B61:H61">
    <cfRule type="expression" dxfId="39" priority="4">
      <formula>$Y$3=1</formula>
    </cfRule>
  </conditionalFormatting>
  <conditionalFormatting sqref="B74:H74">
    <cfRule type="expression" dxfId="38" priority="3">
      <formula>$Y$3=1</formula>
    </cfRule>
  </conditionalFormatting>
  <conditionalFormatting sqref="B87:H87">
    <cfRule type="expression" dxfId="37" priority="2">
      <formula>$Y$3=1</formula>
    </cfRule>
  </conditionalFormatting>
  <conditionalFormatting sqref="J35:AH35">
    <cfRule type="expression" dxfId="36" priority="17">
      <formula>$Y$3=1</formula>
    </cfRule>
  </conditionalFormatting>
  <conditionalFormatting sqref="J48:AH48">
    <cfRule type="expression" dxfId="35" priority="13">
      <formula>$Y$3=1</formula>
    </cfRule>
  </conditionalFormatting>
  <conditionalFormatting sqref="J61:AH61">
    <cfRule type="expression" dxfId="34" priority="16">
      <formula>$Y$3=1</formula>
    </cfRule>
  </conditionalFormatting>
  <conditionalFormatting sqref="J74:AH74">
    <cfRule type="expression" dxfId="33" priority="15">
      <formula>$Y$3=1</formula>
    </cfRule>
  </conditionalFormatting>
  <conditionalFormatting sqref="J87:AH87">
    <cfRule type="expression" dxfId="32" priority="10">
      <formula>$Y$3=1</formula>
    </cfRule>
  </conditionalFormatting>
  <pageMargins left="0.7" right="0.7" top="0.75" bottom="0.75" header="0.3" footer="0.3"/>
  <pageSetup scale="46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1556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3">
      <c r="B85" s="267" t="str">
        <f>+'Client Retention $'!B22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1541</v>
      </c>
      <c r="C86" s="47">
        <f>+'Client Retention $'!J24</f>
        <v>11.66733</v>
      </c>
      <c r="D86" s="47">
        <f>+'Client Retention $'!K24</f>
        <v>4.5529999999999999</v>
      </c>
      <c r="E86" s="47">
        <f>+'Client Retention $'!L24</f>
        <v>14.481333333333332</v>
      </c>
      <c r="F86" s="47">
        <f>+'Client Retention $'!M24</f>
        <v>5.1738333333333335</v>
      </c>
      <c r="G86" s="47">
        <f>+'Client Retention $'!N24</f>
        <v>9.652666666666665</v>
      </c>
      <c r="H86" s="47">
        <f>+'Client Retention $'!O24</f>
        <v>3.9176333333333337</v>
      </c>
      <c r="I86" s="47">
        <f>+'Client Retention $'!P24</f>
        <v>5.5756333333333332</v>
      </c>
      <c r="J86" s="47">
        <f>+'Client Retention $'!Q24</f>
        <v>6.334953333333333</v>
      </c>
      <c r="K86" s="47">
        <f>+'Client Retention $'!R24</f>
        <v>7.2904566666666666</v>
      </c>
      <c r="L86" s="47">
        <f>+'Client Retention $'!S24</f>
        <v>10.801833333333335</v>
      </c>
      <c r="M86" s="47">
        <f>+'Client Retention $'!T24</f>
        <v>8.9833333333333343</v>
      </c>
      <c r="N86" s="47">
        <f>+'Client Retention $'!U24</f>
        <v>11.776816666666665</v>
      </c>
      <c r="O86" s="47">
        <f>+'Client Retention $'!V24</f>
        <v>10.026666666666666</v>
      </c>
      <c r="P86" s="47">
        <f>+'Client Retention $'!W24</f>
        <v>7.198833333333333</v>
      </c>
      <c r="Q86" s="47">
        <f>+'Client Retention $'!X24</f>
        <v>7.3784666666666672</v>
      </c>
      <c r="R86" s="47">
        <f>+'Client Retention $'!Y24</f>
        <v>12.933333333333334</v>
      </c>
      <c r="S86" s="47">
        <f>+'Client Retention $'!Z24</f>
        <v>15.057333333333334</v>
      </c>
      <c r="T86" s="47">
        <f>+'Client Retention $'!AA24</f>
        <v>4.86625</v>
      </c>
      <c r="U86" s="47">
        <f>+'Client Retention $'!AB24</f>
        <v>12.428999999999998</v>
      </c>
      <c r="V86" s="47">
        <f>+'Client Retention $'!AC24</f>
        <v>4.8780000000000001</v>
      </c>
      <c r="W86" s="47">
        <f>+'Client Retention $'!AD24</f>
        <v>5.8949999999999996</v>
      </c>
    </row>
    <row r="87" spans="2:23">
      <c r="B87" s="266" t="s">
        <v>1542</v>
      </c>
      <c r="C87" s="47">
        <f>-'Client Retention $'!J25</f>
        <v>0</v>
      </c>
      <c r="D87" s="47">
        <f>-'Client Retention $'!K25</f>
        <v>0.82499999999999996</v>
      </c>
      <c r="E87" s="47">
        <f>-'Client Retention $'!L25</f>
        <v>0.39500000000000002</v>
      </c>
      <c r="F87" s="47">
        <f>-'Client Retention $'!M25</f>
        <v>1.9383333333333332</v>
      </c>
      <c r="G87" s="47">
        <f>-'Client Retention $'!N25</f>
        <v>0</v>
      </c>
      <c r="H87" s="47">
        <f>-'Client Retention $'!O25</f>
        <v>2.4851666666666663</v>
      </c>
      <c r="I87" s="47">
        <f>-'Client Retention $'!P25</f>
        <v>3.2996666666666665</v>
      </c>
      <c r="J87" s="47">
        <f>-'Client Retention $'!Q25</f>
        <v>0.57833333333333337</v>
      </c>
      <c r="K87" s="47">
        <f>-'Client Retention $'!R25</f>
        <v>1.65</v>
      </c>
      <c r="L87" s="47">
        <f>-'Client Retention $'!S25</f>
        <v>0.63</v>
      </c>
      <c r="M87" s="47">
        <f>-'Client Retention $'!T25</f>
        <v>2.1783333333333337</v>
      </c>
      <c r="N87" s="47">
        <f>-'Client Retention $'!U25</f>
        <v>3.8526133333333332</v>
      </c>
      <c r="O87" s="47">
        <f>-'Client Retention $'!V25</f>
        <v>0.11</v>
      </c>
      <c r="P87" s="47">
        <f>-'Client Retention $'!W25</f>
        <v>0.42499999999999999</v>
      </c>
      <c r="Q87" s="47">
        <f>-'Client Retention $'!X25</f>
        <v>0.92333333333333334</v>
      </c>
      <c r="R87" s="47">
        <f>-'Client Retention $'!Y25</f>
        <v>3.9699999999999998</v>
      </c>
      <c r="S87" s="47">
        <f>-'Client Retention $'!Z25</f>
        <v>4.6908333333333339</v>
      </c>
      <c r="T87" s="47">
        <f>-'Client Retention $'!AA25</f>
        <v>1.7903333333333333</v>
      </c>
      <c r="U87" s="47">
        <f>-'Client Retention $'!AB25</f>
        <v>2.9066666666666667</v>
      </c>
      <c r="V87" s="47">
        <f>-'Client Retention $'!AC25</f>
        <v>0</v>
      </c>
      <c r="W87" s="47">
        <f>-'Client Retention $'!AD25</f>
        <v>0</v>
      </c>
    </row>
    <row r="88" spans="2:23">
      <c r="B88" s="266" t="s">
        <v>1543</v>
      </c>
      <c r="C88" s="47">
        <f>-'Client Retention $'!J26</f>
        <v>1.525625</v>
      </c>
      <c r="D88" s="47">
        <f>-'Client Retention $'!K26</f>
        <v>8.5000000000000006E-2</v>
      </c>
      <c r="E88" s="47">
        <f>-'Client Retention $'!L26</f>
        <v>0.37524999999999997</v>
      </c>
      <c r="F88" s="47">
        <f>-'Client Retention $'!M26</f>
        <v>0.39500000000000002</v>
      </c>
      <c r="G88" s="47">
        <f>-'Client Retention $'!N26</f>
        <v>0.47</v>
      </c>
      <c r="H88" s="47">
        <f>-'Client Retention $'!O26</f>
        <v>0.33666666666666667</v>
      </c>
      <c r="I88" s="47">
        <f>-'Client Retention $'!P26</f>
        <v>0</v>
      </c>
      <c r="J88" s="47">
        <f>-'Client Retention $'!Q26</f>
        <v>0</v>
      </c>
      <c r="K88" s="47">
        <f>-'Client Retention $'!R26</f>
        <v>0.49</v>
      </c>
      <c r="L88" s="47">
        <f>-'Client Retention $'!S26</f>
        <v>0</v>
      </c>
      <c r="M88" s="47">
        <f>-'Client Retention $'!T26</f>
        <v>4.2608333333333341</v>
      </c>
      <c r="N88" s="47">
        <f>-'Client Retention $'!U26</f>
        <v>1.4583333333333335</v>
      </c>
      <c r="O88" s="47">
        <f>-'Client Retention $'!V26</f>
        <v>3.2283333333333335</v>
      </c>
      <c r="P88" s="47">
        <f>-'Client Retention $'!W26</f>
        <v>0</v>
      </c>
      <c r="Q88" s="47">
        <f>-'Client Retention $'!X26</f>
        <v>0</v>
      </c>
      <c r="R88" s="47">
        <f>-'Client Retention $'!Y26</f>
        <v>0.54</v>
      </c>
      <c r="S88" s="47">
        <f>-'Client Retention $'!Z26</f>
        <v>1.6836666666666664</v>
      </c>
      <c r="T88" s="47">
        <f>-'Client Retention $'!AA26</f>
        <v>0</v>
      </c>
      <c r="U88" s="47">
        <f>-'Client Retention $'!AB26</f>
        <v>1.5</v>
      </c>
      <c r="V88" s="47">
        <f>-'Client Retention $'!AC26</f>
        <v>0</v>
      </c>
      <c r="W88" s="47">
        <f>-'Client Retention $'!AD26</f>
        <v>0</v>
      </c>
    </row>
    <row r="89" spans="2:23">
      <c r="B89" s="266" t="s">
        <v>1544</v>
      </c>
      <c r="C89" s="47">
        <f>-'Client Retention $'!J27</f>
        <v>0</v>
      </c>
      <c r="D89" s="47">
        <f>-'Client Retention $'!K27</f>
        <v>0</v>
      </c>
      <c r="E89" s="47">
        <f>-'Client Retention $'!L27</f>
        <v>0</v>
      </c>
      <c r="F89" s="47">
        <f>-'Client Retention $'!M27</f>
        <v>0</v>
      </c>
      <c r="G89" s="47">
        <f>-'Client Retention $'!N27</f>
        <v>0</v>
      </c>
      <c r="H89" s="47">
        <f>-'Client Retention $'!O27</f>
        <v>0</v>
      </c>
      <c r="I89" s="47">
        <f>-'Client Retention $'!P27</f>
        <v>0</v>
      </c>
      <c r="J89" s="47">
        <f>-'Client Retention $'!Q27</f>
        <v>0</v>
      </c>
      <c r="K89" s="47">
        <f>-'Client Retention $'!R27</f>
        <v>0</v>
      </c>
      <c r="L89" s="47">
        <f>-'Client Retention $'!S27</f>
        <v>0</v>
      </c>
      <c r="M89" s="47">
        <f>-'Client Retention $'!T27</f>
        <v>0</v>
      </c>
      <c r="N89" s="47">
        <f>-'Client Retention $'!U27</f>
        <v>0</v>
      </c>
      <c r="O89" s="47">
        <f>-'Client Retention $'!V27</f>
        <v>0</v>
      </c>
      <c r="P89" s="47">
        <f>-'Client Retention $'!W27</f>
        <v>0</v>
      </c>
      <c r="Q89" s="47">
        <f>-'Client Retention $'!X27</f>
        <v>2.7650000000000001</v>
      </c>
      <c r="R89" s="47">
        <f>-'Client Retention $'!Y27</f>
        <v>2.7353333333333336</v>
      </c>
      <c r="S89" s="47">
        <f>-'Client Retention $'!Z27</f>
        <v>2.319</v>
      </c>
      <c r="T89" s="47">
        <f>-'Client Retention $'!AA27</f>
        <v>0</v>
      </c>
      <c r="U89" s="47">
        <f>-'Client Retention $'!AB27</f>
        <v>1.097</v>
      </c>
      <c r="V89" s="47">
        <f>-'Client Retention $'!AC27</f>
        <v>2.7416666666666667</v>
      </c>
      <c r="W89" s="47">
        <f>-'Client Retention $'!AD27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1541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1545</v>
      </c>
      <c r="C93" s="47">
        <f>-'Client Retention $'!J28</f>
        <v>1.525625</v>
      </c>
      <c r="D93" s="47">
        <f>-'Client Retention $'!K28</f>
        <v>0.91</v>
      </c>
      <c r="E93" s="47">
        <f>-'Client Retention $'!L28</f>
        <v>0.77024999999999999</v>
      </c>
      <c r="F93" s="47">
        <f>-'Client Retention $'!M28</f>
        <v>2.333333333333333</v>
      </c>
      <c r="G93" s="47">
        <f>-'Client Retention $'!N28</f>
        <v>0.47</v>
      </c>
      <c r="H93" s="47">
        <f>-'Client Retention $'!O28</f>
        <v>2.8218333333333336</v>
      </c>
      <c r="I93" s="47">
        <f>-'Client Retention $'!P28</f>
        <v>3.2996666666666665</v>
      </c>
      <c r="J93" s="47">
        <f>-'Client Retention $'!Q28</f>
        <v>0.57833333333333337</v>
      </c>
      <c r="K93" s="47">
        <f>-'Client Retention $'!R28</f>
        <v>2.14</v>
      </c>
      <c r="L93" s="47">
        <f>-'Client Retention $'!S28</f>
        <v>0.63</v>
      </c>
      <c r="M93" s="47">
        <f>-'Client Retention $'!T28</f>
        <v>6.4391666666666678</v>
      </c>
      <c r="N93" s="47">
        <f>-'Client Retention $'!U28</f>
        <v>5.3109466666666663</v>
      </c>
      <c r="O93" s="47">
        <f>-'Client Retention $'!V28</f>
        <v>3.3383333333333334</v>
      </c>
      <c r="P93" s="47">
        <f>-'Client Retention $'!W28</f>
        <v>0.42499999999999999</v>
      </c>
      <c r="Q93" s="47">
        <f>-'Client Retention $'!X28</f>
        <v>3.6883333333333335</v>
      </c>
      <c r="R93" s="47">
        <f>-'Client Retention $'!Y28</f>
        <v>7.245333333333333</v>
      </c>
      <c r="S93" s="47">
        <f>-'Client Retention $'!Z28</f>
        <v>8.6935000000000002</v>
      </c>
      <c r="T93" s="47">
        <f>-'Client Retention $'!AA28</f>
        <v>1.7903333333333333</v>
      </c>
      <c r="U93" s="47">
        <f>-'Client Retention $'!AB28</f>
        <v>5.5036666666666667</v>
      </c>
      <c r="V93" s="47">
        <f>-'Client Retention $'!AC28</f>
        <v>2.7416666666666667</v>
      </c>
      <c r="W93" s="47">
        <f>-'Client Retention $'!AD28</f>
        <v>0</v>
      </c>
    </row>
    <row r="95" spans="2:23">
      <c r="B95" s="267" t="str">
        <f>+'Client Retention $'!B35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1541</v>
      </c>
      <c r="C96" s="47">
        <f>+'Client Retention $'!J37</f>
        <v>10.431996666666667</v>
      </c>
      <c r="D96" s="47">
        <f>+'Client Retention $'!K37</f>
        <v>3.7263333333333333</v>
      </c>
      <c r="E96" s="47">
        <f>+'Client Retention $'!L37</f>
        <v>13.466333333333331</v>
      </c>
      <c r="F96" s="47">
        <f>+'Client Retention $'!M37</f>
        <v>4.0979999999999999</v>
      </c>
      <c r="G96" s="47">
        <f>+'Client Retention $'!N37</f>
        <v>7.7729999999999988</v>
      </c>
      <c r="H96" s="47">
        <f>+'Client Retention $'!O37</f>
        <v>1.6249666666666667</v>
      </c>
      <c r="I96" s="47">
        <f>+'Client Retention $'!P37</f>
        <v>5.0596333333333332</v>
      </c>
      <c r="J96" s="47">
        <f>+'Client Retention $'!Q37</f>
        <v>5.0349533333333332</v>
      </c>
      <c r="K96" s="47">
        <f>+'Client Retention $'!R37</f>
        <v>4.8004566666666664</v>
      </c>
      <c r="L96" s="47">
        <f>+'Client Retention $'!S37</f>
        <v>10.019333333333334</v>
      </c>
      <c r="M96" s="47">
        <f>+'Client Retention $'!T37</f>
        <v>8.1833333333333336</v>
      </c>
      <c r="N96" s="47">
        <f>+'Client Retention $'!U37</f>
        <v>10.141816666666665</v>
      </c>
      <c r="O96" s="47">
        <f>+'Client Retention $'!V37</f>
        <v>9.4066666666666663</v>
      </c>
      <c r="P96" s="47">
        <f>+'Client Retention $'!W37</f>
        <v>5.5356666666666658</v>
      </c>
      <c r="Q96" s="47">
        <f>+'Client Retention $'!X37</f>
        <v>6.9768000000000008</v>
      </c>
      <c r="R96" s="47">
        <f>+'Client Retention $'!Y37</f>
        <v>10.863333333333333</v>
      </c>
      <c r="S96" s="47">
        <f>+'Client Retention $'!Z37</f>
        <v>15.057333333333334</v>
      </c>
      <c r="T96" s="47">
        <f>+'Client Retention $'!AA37</f>
        <v>4.86625</v>
      </c>
      <c r="U96" s="47">
        <f>+'Client Retention $'!AB37</f>
        <v>12.010999999999999</v>
      </c>
      <c r="V96" s="47">
        <f>+'Client Retention $'!AC37</f>
        <v>4.8780000000000001</v>
      </c>
      <c r="W96" s="47">
        <f>+'Client Retention $'!AD37</f>
        <v>5.8949999999999996</v>
      </c>
    </row>
    <row r="97" spans="2:23">
      <c r="B97" s="266" t="s">
        <v>1545</v>
      </c>
      <c r="C97" s="47">
        <f>-'Client Retention $'!J41</f>
        <v>0</v>
      </c>
      <c r="D97" s="47">
        <f>-'Client Retention $'!K41</f>
        <v>0</v>
      </c>
      <c r="E97" s="47">
        <f>-'Client Retention $'!L41</f>
        <v>0</v>
      </c>
      <c r="F97" s="47">
        <f>-'Client Retention $'!M41</f>
        <v>0</v>
      </c>
      <c r="G97" s="47">
        <f>-'Client Retention $'!N41</f>
        <v>0</v>
      </c>
      <c r="H97" s="47">
        <f>-'Client Retention $'!O41</f>
        <v>0</v>
      </c>
      <c r="I97" s="47">
        <f>-'Client Retention $'!P41</f>
        <v>3.2996666666666665</v>
      </c>
      <c r="J97" s="47">
        <f>-'Client Retention $'!Q41</f>
        <v>0</v>
      </c>
      <c r="K97" s="47">
        <f>-'Client Retention $'!R41</f>
        <v>0</v>
      </c>
      <c r="L97" s="47">
        <f>-'Client Retention $'!S41</f>
        <v>0</v>
      </c>
      <c r="M97" s="47">
        <f>-'Client Retention $'!T41</f>
        <v>0</v>
      </c>
      <c r="N97" s="47">
        <f>-'Client Retention $'!U41</f>
        <v>0.3</v>
      </c>
      <c r="O97" s="47">
        <f>-'Client Retention $'!V41</f>
        <v>2.8533333333333335</v>
      </c>
      <c r="P97" s="47">
        <f>-'Client Retention $'!W41</f>
        <v>0.42499999999999999</v>
      </c>
      <c r="Q97" s="47">
        <f>-'Client Retention $'!X41</f>
        <v>3.04</v>
      </c>
      <c r="R97" s="47">
        <f>-'Client Retention $'!Y41</f>
        <v>6.8453333333333326</v>
      </c>
      <c r="S97" s="47">
        <f>-'Client Retention $'!Z41</f>
        <v>6.3366666666666669</v>
      </c>
      <c r="T97" s="47">
        <f>-'Client Retention $'!AA41</f>
        <v>1.3903333333333334</v>
      </c>
      <c r="U97" s="47">
        <f>-'Client Retention $'!AB41</f>
        <v>4.0036666666666667</v>
      </c>
      <c r="V97" s="47">
        <f>-'Client Retention $'!AC41</f>
        <v>2.7416666666666667</v>
      </c>
      <c r="W97" s="47">
        <f>-'Client Retention $'!AD41</f>
        <v>0</v>
      </c>
    </row>
    <row r="99" spans="2:23">
      <c r="B99" s="267" t="str">
        <f>+'Client Retention $'!B48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1541</v>
      </c>
      <c r="C100" s="53">
        <f>+'Client Retention $'!J50</f>
        <v>1.2353333333333332</v>
      </c>
      <c r="D100" s="53">
        <f>+'Client Retention $'!K50</f>
        <v>0</v>
      </c>
      <c r="E100" s="53">
        <f>+'Client Retention $'!L50</f>
        <v>0</v>
      </c>
      <c r="F100" s="53">
        <f>+'Client Retention $'!M50</f>
        <v>0.64833333333333332</v>
      </c>
      <c r="G100" s="53">
        <f>+'Client Retention $'!N50</f>
        <v>0.91300000000000003</v>
      </c>
      <c r="H100" s="53">
        <f>+'Client Retention $'!O50</f>
        <v>0.71866666666666679</v>
      </c>
      <c r="I100" s="53">
        <f>+'Client Retention $'!P50</f>
        <v>0.40600000000000003</v>
      </c>
      <c r="J100" s="53">
        <f>+'Client Retention $'!Q50</f>
        <v>0.81</v>
      </c>
      <c r="K100" s="53">
        <f>+'Client Retention $'!R50</f>
        <v>0</v>
      </c>
      <c r="L100" s="53">
        <f>+'Client Retention $'!S50</f>
        <v>0.42</v>
      </c>
      <c r="M100" s="53">
        <f>+'Client Retention $'!T50</f>
        <v>0.4</v>
      </c>
      <c r="N100" s="53">
        <f>+'Client Retention $'!U50</f>
        <v>1.4350000000000001</v>
      </c>
      <c r="O100" s="53">
        <f>+'Client Retention $'!V50</f>
        <v>0.62</v>
      </c>
      <c r="P100" s="53">
        <f>+'Client Retention $'!W50</f>
        <v>1.6631666666666667</v>
      </c>
      <c r="Q100" s="53">
        <f>+'Client Retention $'!X50</f>
        <v>0.40166666666666667</v>
      </c>
      <c r="R100" s="53">
        <f>+'Client Retention $'!Y50</f>
        <v>0.56999999999999995</v>
      </c>
      <c r="S100" s="53">
        <f>+'Client Retention $'!Z50</f>
        <v>0</v>
      </c>
      <c r="T100" s="53">
        <f>+'Client Retention $'!AA50</f>
        <v>0</v>
      </c>
      <c r="U100" s="53">
        <f>+'Client Retention $'!AB50</f>
        <v>0.41799999999999998</v>
      </c>
      <c r="V100" s="53">
        <f>+'Client Retention $'!AC50</f>
        <v>0</v>
      </c>
      <c r="W100" s="53">
        <f>+'Client Retention $'!AD50</f>
        <v>0</v>
      </c>
    </row>
    <row r="101" spans="2:23">
      <c r="B101" s="266" t="s">
        <v>1545</v>
      </c>
      <c r="C101" s="53">
        <f>-'Client Retention $'!J54</f>
        <v>0</v>
      </c>
      <c r="D101" s="53">
        <f>-'Client Retention $'!K54</f>
        <v>0</v>
      </c>
      <c r="E101" s="53">
        <f>-'Client Retention $'!L54</f>
        <v>0</v>
      </c>
      <c r="F101" s="53">
        <f>-'Client Retention $'!M54</f>
        <v>0</v>
      </c>
      <c r="G101" s="53">
        <f>-'Client Retention $'!N54</f>
        <v>0</v>
      </c>
      <c r="H101" s="53">
        <f>-'Client Retention $'!O54</f>
        <v>0</v>
      </c>
      <c r="I101" s="53">
        <f>-'Client Retention $'!P54</f>
        <v>0</v>
      </c>
      <c r="J101" s="53">
        <f>-'Client Retention $'!Q54</f>
        <v>0</v>
      </c>
      <c r="K101" s="53">
        <f>-'Client Retention $'!R54</f>
        <v>0</v>
      </c>
      <c r="L101" s="53">
        <f>-'Client Retention $'!S54</f>
        <v>0</v>
      </c>
      <c r="M101" s="53">
        <f>-'Client Retention $'!T54</f>
        <v>0</v>
      </c>
      <c r="N101" s="53">
        <f>-'Client Retention $'!U54</f>
        <v>0</v>
      </c>
      <c r="O101" s="53">
        <f>-'Client Retention $'!V54</f>
        <v>0</v>
      </c>
      <c r="P101" s="53">
        <f>-'Client Retention $'!W54</f>
        <v>0</v>
      </c>
      <c r="Q101" s="53">
        <f>-'Client Retention $'!X54</f>
        <v>0.64833333333333332</v>
      </c>
      <c r="R101" s="53">
        <f>-'Client Retention $'!Y54</f>
        <v>0.4</v>
      </c>
      <c r="S101" s="53">
        <f>-'Client Retention $'!Z54</f>
        <v>2.1568333333333336</v>
      </c>
      <c r="T101" s="53">
        <f>-'Client Retention $'!AA54</f>
        <v>0.4</v>
      </c>
      <c r="U101" s="53">
        <f>-'Client Retention $'!AB54</f>
        <v>0</v>
      </c>
      <c r="V101" s="53">
        <f>-'Client Retention $'!AC54</f>
        <v>0</v>
      </c>
      <c r="W101" s="53">
        <f>-'Client Retention $'!AD54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>
      <selection activeCell="P8" sqref="P8"/>
    </sheetView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216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1508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1</v>
      </c>
    </row>
    <row r="5" spans="2:23" ht="36">
      <c r="B5" s="159" t="s">
        <v>1512</v>
      </c>
      <c r="C5" s="176" t="s">
        <v>1066</v>
      </c>
      <c r="D5" s="176" t="s">
        <v>1602</v>
      </c>
      <c r="E5" s="193"/>
      <c r="F5" s="176" t="s">
        <v>3</v>
      </c>
      <c r="G5" s="176" t="s">
        <v>4</v>
      </c>
      <c r="H5" s="193"/>
      <c r="I5" s="176" t="s">
        <v>1605</v>
      </c>
      <c r="J5" s="176" t="s">
        <v>1606</v>
      </c>
      <c r="K5" s="176" t="s">
        <v>1600</v>
      </c>
      <c r="L5" s="193"/>
      <c r="M5" s="176" t="s">
        <v>1603</v>
      </c>
      <c r="N5" s="176" t="s">
        <v>1595</v>
      </c>
      <c r="O5" s="193"/>
      <c r="P5" s="176" t="s">
        <v>1601</v>
      </c>
      <c r="Q5" s="176" t="s">
        <v>1600</v>
      </c>
      <c r="R5" s="193"/>
      <c r="S5" s="176" t="s">
        <v>1604</v>
      </c>
      <c r="T5" s="176" t="s">
        <v>1595</v>
      </c>
      <c r="U5" s="193"/>
      <c r="W5" s="220" t="s">
        <v>499</v>
      </c>
    </row>
    <row r="6" spans="2:23">
      <c r="B6" s="42" t="s">
        <v>1518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285"/>
      <c r="P6" s="221"/>
      <c r="Q6" s="221"/>
      <c r="R6" s="285"/>
      <c r="S6" s="221"/>
      <c r="T6" s="221"/>
      <c r="U6" s="285"/>
    </row>
    <row r="7" spans="2:23">
      <c r="B7" s="213" t="s">
        <v>492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Forecast'!C28</f>
        <v>183.36902999999998</v>
      </c>
      <c r="G7" s="47">
        <f>+'P&amp;L Forecast'!D28</f>
        <v>316.18462</v>
      </c>
      <c r="H7" s="226"/>
      <c r="I7" s="47">
        <f>+'P&amp;L Forecast'!I28</f>
        <v>240.18097999999998</v>
      </c>
      <c r="J7" s="47">
        <f>+'P&amp;L Forecast'!J28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230"/>
      <c r="P7" s="47">
        <f>+'P&amp;L Forecast'!AT28*12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493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Forecast'!C29+'P&amp;L Forecast'!C34</f>
        <v>286.16129000000001</v>
      </c>
      <c r="G8" s="53">
        <f>+'P&amp;L Forecast'!D29+'P&amp;L Forecast'!D34</f>
        <v>352.95844</v>
      </c>
      <c r="H8" s="222"/>
      <c r="I8" s="53">
        <f>+'P&amp;L Forecast'!I29+'P&amp;L Forecast'!I34</f>
        <v>353.12842999999998</v>
      </c>
      <c r="J8" s="53">
        <f>+'P&amp;L Forecast'!J29+'P&amp;L Forecast'!J34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230"/>
      <c r="P8" s="53">
        <f>(+'P&amp;L Forecast'!AT29+'P&amp;L Forecast'!AT34)*12</f>
        <v>426.00576000000001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-45.605760000000032</v>
      </c>
      <c r="T8" s="230">
        <f>S8/$D8</f>
        <v>-1.9182233438485818</v>
      </c>
      <c r="U8" s="230"/>
      <c r="W8" s="216" t="s">
        <v>35</v>
      </c>
    </row>
    <row r="9" spans="2:23">
      <c r="B9" s="104" t="s">
        <v>1521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287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3">
        <f>S9/$D9</f>
        <v>-5.5715804810996614</v>
      </c>
      <c r="U9" s="287"/>
    </row>
    <row r="10" spans="2:23">
      <c r="B10" s="107" t="s">
        <v>1597</v>
      </c>
      <c r="C10" s="294">
        <v>0</v>
      </c>
      <c r="D10" s="295">
        <v>0</v>
      </c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02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>
        <v>0</v>
      </c>
      <c r="N10" s="297">
        <v>0</v>
      </c>
      <c r="O10" s="299"/>
      <c r="P10" s="291">
        <f>P9/('P&amp;L Forecast'!K7+'P&amp;L Forecast'!K9)</f>
        <v>0.39561337867078827</v>
      </c>
      <c r="Q10" s="292">
        <f>Q9/('P&amp;L Forecast'!K7+'P&amp;L Forecast'!K9)</f>
        <v>0.35981452859350849</v>
      </c>
      <c r="R10" s="71"/>
      <c r="S10" s="296">
        <v>0</v>
      </c>
      <c r="T10" s="297">
        <v>0</v>
      </c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1519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285"/>
      <c r="P12" s="221"/>
      <c r="Q12" s="221"/>
      <c r="R12" s="285"/>
      <c r="S12" s="221"/>
      <c r="T12" s="221"/>
      <c r="U12" s="285"/>
    </row>
    <row r="13" spans="2:23">
      <c r="B13" s="213" t="s">
        <v>1517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8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1516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8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1520</v>
      </c>
      <c r="C15" s="290">
        <f>SUM(C13:C14)</f>
        <v>8</v>
      </c>
      <c r="D15" s="106">
        <f>K15/C15</f>
        <v>16.762499999999999</v>
      </c>
      <c r="E15" s="71"/>
      <c r="F15" s="110">
        <f>+'P&amp;L Forecast'!C30</f>
        <v>122.81254999999999</v>
      </c>
      <c r="G15" s="106">
        <f>+'P&amp;L Forecast'!D30</f>
        <v>152.16972000000001</v>
      </c>
      <c r="H15" s="71"/>
      <c r="I15" s="110">
        <f>+'P&amp;L Forecast'!I30</f>
        <v>121.30735</v>
      </c>
      <c r="J15" s="105">
        <f>+'P&amp;L Forecast'!J30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287"/>
      <c r="P15" s="110">
        <f>+'P&amp;L Forecast'!AT30*12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1599</v>
      </c>
      <c r="C16" s="294">
        <v>0</v>
      </c>
      <c r="D16" s="295">
        <v>0</v>
      </c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02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>
        <v>0</v>
      </c>
      <c r="N16" s="297">
        <v>0</v>
      </c>
      <c r="O16" s="299"/>
      <c r="P16" s="291">
        <f>P15/('P&amp;L Forecast'!K10+'P&amp;L Forecast'!K14)</f>
        <v>1.9035840393945975</v>
      </c>
      <c r="Q16" s="292">
        <f>Q15/('P&amp;L Forecast'!K10+'P&amp;L Forecast'!K14)</f>
        <v>1.2948077340864654</v>
      </c>
      <c r="R16" s="71"/>
      <c r="S16" s="296">
        <v>0</v>
      </c>
      <c r="T16" s="297">
        <v>0</v>
      </c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1589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285"/>
      <c r="P18" s="221"/>
      <c r="Q18" s="221"/>
      <c r="R18" s="285"/>
      <c r="S18" s="221"/>
      <c r="T18" s="221"/>
      <c r="U18" s="285"/>
    </row>
    <row r="19" spans="2:23" ht="12" customHeight="1">
      <c r="B19" s="213" t="s">
        <v>1515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Forecast'!C33</f>
        <v>1.1133499999999998</v>
      </c>
      <c r="G19" s="53">
        <f>+'P&amp;L Forecast'!D33</f>
        <v>29.564150000000001</v>
      </c>
      <c r="H19" s="222"/>
      <c r="I19" s="53">
        <f>+'P&amp;L Forecast'!I33</f>
        <v>15.389199999999999</v>
      </c>
      <c r="J19" s="53">
        <f>+'P&amp;L Forecast'!J33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230"/>
      <c r="P19" s="53">
        <f>+'P&amp;L Forecast'!AT33*12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Forecast'!C32</f>
        <v>0</v>
      </c>
      <c r="G20" s="53">
        <f>+'P&amp;L Forecast'!D32</f>
        <v>19.149630000000002</v>
      </c>
      <c r="H20" s="222"/>
      <c r="I20" s="53">
        <f>+'P&amp;L Forecast'!I32</f>
        <v>3.09945</v>
      </c>
      <c r="J20" s="53">
        <f>+'P&amp;L Forecast'!J32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222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1507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Forecast'!C31</f>
        <v>0</v>
      </c>
      <c r="G21" s="53">
        <f>+'P&amp;L Forecast'!D31</f>
        <v>90.66704</v>
      </c>
      <c r="H21" s="222"/>
      <c r="I21" s="53">
        <f>+'P&amp;L Forecast'!I31</f>
        <v>45.466120000000004</v>
      </c>
      <c r="J21" s="53">
        <f>+'P&amp;L Forecast'!J31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222"/>
      <c r="P21" s="53">
        <f>+'P&amp;L Forecast'!K31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1598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287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f>+T19</f>
        <v>-0.68131958762886613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285"/>
      <c r="P24" s="221"/>
      <c r="Q24" s="221"/>
      <c r="R24" s="285"/>
      <c r="S24" s="221"/>
      <c r="T24" s="221"/>
      <c r="U24" s="285"/>
    </row>
    <row r="25" spans="2:23">
      <c r="B25" s="213" t="s">
        <v>1368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8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495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8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1514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8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1523</v>
      </c>
      <c r="C28" s="229">
        <f>SUM(C25:C27)</f>
        <v>15</v>
      </c>
      <c r="D28" s="62">
        <f>K28/C28</f>
        <v>45.419999999999995</v>
      </c>
      <c r="E28" s="71"/>
      <c r="F28" s="63">
        <f>+'P&amp;L Forecast'!C27</f>
        <v>101.37520000000001</v>
      </c>
      <c r="G28" s="62">
        <f>+'P&amp;L Forecast'!D27</f>
        <v>281.24054000000001</v>
      </c>
      <c r="H28" s="71"/>
      <c r="I28" s="63">
        <f>+'P&amp;L Forecast'!I27</f>
        <v>202.41598000000002</v>
      </c>
      <c r="J28" s="61">
        <f>+'P&amp;L Forecast'!J27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287"/>
      <c r="P28" s="63">
        <f>+'P&amp;L Forecast'!AT27*12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1524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+N9+N15+N22+N28</f>
        <v>5.4230817835118419</v>
      </c>
      <c r="O30" s="287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31">
        <f>+T9+T15+T22+T28</f>
        <v>-10.310244055205228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1590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285"/>
      <c r="P32" s="221"/>
      <c r="Q32" s="221"/>
      <c r="R32" s="285"/>
      <c r="S32" s="221"/>
      <c r="T32" s="221"/>
      <c r="U32" s="285"/>
    </row>
    <row r="33" spans="1:21" ht="12" customHeight="1">
      <c r="B33" s="300" t="s">
        <v>1591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289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1592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289"/>
      <c r="P34" s="83">
        <f t="shared" ref="P34:P35" si="6">Q34</f>
        <v>116.25</v>
      </c>
      <c r="Q34" s="83">
        <f>+K34</f>
        <v>116.25</v>
      </c>
      <c r="R34" s="222"/>
      <c r="S34" s="222">
        <f>Q34-P34</f>
        <v>0</v>
      </c>
      <c r="T34" s="289">
        <v>0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Forecast'!C35</f>
        <v>5.3740499999999995</v>
      </c>
      <c r="G35" s="53">
        <f>+'P&amp;L Forecast'!D35</f>
        <v>19.23245</v>
      </c>
      <c r="H35" s="222"/>
      <c r="I35" s="53">
        <f>+'P&amp;L Forecast'!I35</f>
        <v>12.16686</v>
      </c>
      <c r="J35" s="53">
        <f>+'P&amp;L Forecast'!J35</f>
        <v>27.573299999999996</v>
      </c>
      <c r="K35" s="53">
        <f>+'P&amp;L Forecast'!K35</f>
        <v>32.178359999999998</v>
      </c>
      <c r="L35" s="222"/>
      <c r="M35" s="222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1594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Forecast'!I32-I20</f>
        <v>0</v>
      </c>
      <c r="J36" s="53">
        <f>+'P&amp;L Forecast'!J32-J20</f>
        <v>0</v>
      </c>
      <c r="K36" s="53">
        <f>+'P&amp;L Forecast'!K32-K20</f>
        <v>52.149119999999996</v>
      </c>
      <c r="L36" s="222"/>
      <c r="M36" s="222">
        <f>K36-J36</f>
        <v>52.149119999999996</v>
      </c>
      <c r="N36" s="82">
        <v>0</v>
      </c>
      <c r="O36" s="82"/>
      <c r="P36" s="53">
        <f>+'P&amp;L Forecast'!$K$32-P20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1593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287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0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1524</v>
      </c>
      <c r="C39" s="290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6.4230817835118419</v>
      </c>
      <c r="O39" s="287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3">
        <f>+T37+T30</f>
        <v>-10.310244055205228</v>
      </c>
      <c r="U39" s="287"/>
    </row>
    <row r="40" spans="1:21">
      <c r="B40" s="107" t="s">
        <v>1596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02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299"/>
      <c r="P40" s="291">
        <f>+P$39/'P&amp;L Forecast'!K$24</f>
        <v>0.7986839679785338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298" t="s">
        <v>294</v>
      </c>
      <c r="B42" s="159" t="s">
        <v>1511</v>
      </c>
      <c r="C42" s="176" t="s">
        <v>1066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77"/>
      <c r="P42" s="76"/>
      <c r="Q42" s="176"/>
      <c r="R42" s="193"/>
      <c r="S42" s="76"/>
      <c r="T42" s="76"/>
      <c r="U42" s="77"/>
    </row>
    <row r="43" spans="1:21">
      <c r="B43" s="42" t="s">
        <v>1509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285"/>
      <c r="P43" s="221"/>
      <c r="Q43" s="221"/>
      <c r="R43" s="285"/>
      <c r="S43" s="221"/>
      <c r="T43" s="221"/>
      <c r="U43" s="285"/>
    </row>
    <row r="44" spans="1:21">
      <c r="B44" s="216" t="s">
        <v>1347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1353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492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493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1368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1374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1378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1405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1412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1414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1417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1420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1434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1451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1454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1459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1471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1477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1484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1489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1498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1503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1505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1507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224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1308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1307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1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0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Normal="130" zoomScaleSheetLayoutView="100" workbookViewId="0">
      <selection activeCell="AD9" sqref="AD9"/>
    </sheetView>
  </sheetViews>
  <sheetFormatPr defaultRowHeight="12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customWidth="1"/>
    <col min="9" max="9" width="9.28515625" style="173" customWidth="1"/>
    <col min="10" max="10" width="8.85546875" style="173" customWidth="1"/>
    <col min="11" max="11" width="9.28515625" style="173" customWidth="1"/>
    <col min="12" max="12" width="8.85546875" style="173" customWidth="1"/>
    <col min="13" max="13" width="9.28515625" style="173" customWidth="1"/>
    <col min="14" max="15" width="8.85546875" style="173" customWidth="1"/>
    <col min="16" max="16" width="9.28515625" style="173" customWidth="1"/>
    <col min="17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6">
        <f t="shared" ref="H1:N1" si="0">EOMONTH(H5,0)</f>
        <v>45688</v>
      </c>
      <c r="I1" s="196">
        <f t="shared" si="0"/>
        <v>45716</v>
      </c>
      <c r="J1" s="196">
        <f t="shared" si="0"/>
        <v>45747</v>
      </c>
      <c r="K1" s="196">
        <f t="shared" si="0"/>
        <v>45777</v>
      </c>
      <c r="L1" s="196">
        <f t="shared" si="0"/>
        <v>45808</v>
      </c>
      <c r="M1" s="196">
        <f t="shared" si="0"/>
        <v>45838</v>
      </c>
      <c r="N1" s="196">
        <f t="shared" si="0"/>
        <v>45869</v>
      </c>
      <c r="O1" s="196">
        <f>EOMONTH(O5,0)</f>
        <v>45900</v>
      </c>
      <c r="P1" s="196">
        <f t="shared" ref="P1:AB1" si="1">EOMONTH(P5,0)</f>
        <v>45930</v>
      </c>
      <c r="Q1" s="196">
        <f t="shared" si="1"/>
        <v>45961</v>
      </c>
      <c r="R1" s="196">
        <f t="shared" si="1"/>
        <v>45991</v>
      </c>
      <c r="S1" s="196">
        <f t="shared" si="1"/>
        <v>46022</v>
      </c>
      <c r="T1" s="196">
        <f t="shared" si="1"/>
        <v>46053</v>
      </c>
      <c r="U1" s="196">
        <f t="shared" si="1"/>
        <v>46081</v>
      </c>
      <c r="V1" s="196">
        <f t="shared" si="1"/>
        <v>46112</v>
      </c>
      <c r="W1" s="196">
        <f t="shared" si="1"/>
        <v>46142</v>
      </c>
      <c r="X1" s="196">
        <f t="shared" si="1"/>
        <v>46173</v>
      </c>
      <c r="Y1" s="196">
        <f t="shared" si="1"/>
        <v>46203</v>
      </c>
      <c r="Z1" s="196">
        <f t="shared" si="1"/>
        <v>46234</v>
      </c>
      <c r="AA1" s="196">
        <f t="shared" si="1"/>
        <v>46265</v>
      </c>
      <c r="AB1" s="196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1818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4">
        <v>1</v>
      </c>
    </row>
    <row r="5" spans="2:32" ht="24">
      <c r="B5" s="159" t="s">
        <v>1819</v>
      </c>
      <c r="C5" s="176" t="s">
        <v>4</v>
      </c>
      <c r="D5" s="176" t="s">
        <v>1322</v>
      </c>
      <c r="E5" s="193"/>
      <c r="F5" s="176" t="s">
        <v>1534</v>
      </c>
      <c r="H5" s="192">
        <v>45658</v>
      </c>
      <c r="I5" s="192">
        <f t="shared" ref="I5:N5" si="2">EOMONTH(H5,0)+1</f>
        <v>45689</v>
      </c>
      <c r="J5" s="192">
        <f t="shared" si="2"/>
        <v>45717</v>
      </c>
      <c r="K5" s="192">
        <f t="shared" si="2"/>
        <v>45748</v>
      </c>
      <c r="L5" s="192">
        <f t="shared" si="2"/>
        <v>45778</v>
      </c>
      <c r="M5" s="192">
        <f t="shared" si="2"/>
        <v>45809</v>
      </c>
      <c r="N5" s="192">
        <f t="shared" si="2"/>
        <v>45839</v>
      </c>
      <c r="O5" s="192">
        <v>45870</v>
      </c>
      <c r="P5" s="192">
        <f t="shared" ref="P5:AB5" si="3">EOMONTH(O5,0)+1</f>
        <v>45901</v>
      </c>
      <c r="Q5" s="192">
        <f t="shared" si="3"/>
        <v>45931</v>
      </c>
      <c r="R5" s="192">
        <f t="shared" si="3"/>
        <v>45962</v>
      </c>
      <c r="S5" s="192">
        <f t="shared" si="3"/>
        <v>45992</v>
      </c>
      <c r="T5" s="192">
        <f t="shared" si="3"/>
        <v>46023</v>
      </c>
      <c r="U5" s="192">
        <f t="shared" si="3"/>
        <v>46054</v>
      </c>
      <c r="V5" s="192">
        <f t="shared" si="3"/>
        <v>46082</v>
      </c>
      <c r="W5" s="192">
        <f t="shared" si="3"/>
        <v>46113</v>
      </c>
      <c r="X5" s="192">
        <f t="shared" si="3"/>
        <v>46143</v>
      </c>
      <c r="Y5" s="192">
        <f t="shared" si="3"/>
        <v>46174</v>
      </c>
      <c r="Z5" s="192">
        <f t="shared" si="3"/>
        <v>46204</v>
      </c>
      <c r="AA5" s="192">
        <f t="shared" si="3"/>
        <v>46235</v>
      </c>
      <c r="AB5" s="192">
        <f t="shared" si="3"/>
        <v>46266</v>
      </c>
      <c r="AC5" s="187"/>
      <c r="AD5" s="187"/>
      <c r="AE5" s="187"/>
      <c r="AF5" s="187"/>
    </row>
    <row r="6" spans="2:32">
      <c r="B6" s="186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1318</v>
      </c>
      <c r="C7" s="182">
        <f>+C10-C8-C9</f>
        <v>43</v>
      </c>
      <c r="D7" s="182">
        <f>+D10-D8-D9</f>
        <v>70</v>
      </c>
      <c r="F7" s="182">
        <f>+F10-F8-F9</f>
        <v>63</v>
      </c>
      <c r="H7" s="182">
        <f t="shared" ref="H7:AB7" si="4">+H10-H8-H9</f>
        <v>43</v>
      </c>
      <c r="I7" s="182">
        <f t="shared" si="4"/>
        <v>45</v>
      </c>
      <c r="J7" s="182">
        <f t="shared" si="4"/>
        <v>44</v>
      </c>
      <c r="K7" s="182">
        <f t="shared" si="4"/>
        <v>46</v>
      </c>
      <c r="L7" s="182">
        <f t="shared" si="4"/>
        <v>49</v>
      </c>
      <c r="M7" s="182">
        <f t="shared" si="4"/>
        <v>49</v>
      </c>
      <c r="N7" s="182">
        <f t="shared" si="4"/>
        <v>53</v>
      </c>
      <c r="O7" s="182">
        <f t="shared" si="4"/>
        <v>57</v>
      </c>
      <c r="P7" s="182">
        <f t="shared" si="4"/>
        <v>61</v>
      </c>
      <c r="Q7" s="182">
        <f t="shared" si="4"/>
        <v>63</v>
      </c>
      <c r="R7" s="182">
        <f t="shared" si="4"/>
        <v>67</v>
      </c>
      <c r="S7" s="182">
        <f t="shared" si="4"/>
        <v>67</v>
      </c>
      <c r="T7" s="182">
        <f t="shared" si="4"/>
        <v>70</v>
      </c>
      <c r="U7" s="182">
        <f t="shared" si="4"/>
        <v>72</v>
      </c>
      <c r="V7" s="182">
        <f t="shared" si="4"/>
        <v>77</v>
      </c>
      <c r="W7" s="182">
        <f t="shared" si="4"/>
        <v>81</v>
      </c>
      <c r="X7" s="182">
        <f t="shared" si="4"/>
        <v>84</v>
      </c>
      <c r="Y7" s="182">
        <f t="shared" si="4"/>
        <v>82</v>
      </c>
      <c r="Z7" s="182">
        <f t="shared" si="4"/>
        <v>85</v>
      </c>
      <c r="AA7" s="182">
        <f t="shared" si="4"/>
        <v>85</v>
      </c>
      <c r="AB7" s="182">
        <f t="shared" si="4"/>
        <v>87</v>
      </c>
    </row>
    <row r="8" spans="2:32">
      <c r="B8" s="191" t="s">
        <v>1822</v>
      </c>
      <c r="C8" s="197">
        <f>SUM(H8:S8)</f>
        <v>51</v>
      </c>
      <c r="D8" s="197">
        <f>SUM(T8:AB8)</f>
        <v>44</v>
      </c>
      <c r="F8" s="197">
        <f>SUM(Q8:AB8)</f>
        <v>59</v>
      </c>
      <c r="H8" s="195">
        <f>COUNTIFS('Combined Employee Worksheet'!$I:$I,"&gt;="&amp;'Employee Retention'!H$5,'Combined Employee Worksheet'!$I:$I,"&lt;="&amp;'Employee Retention'!H$1)</f>
        <v>3</v>
      </c>
      <c r="I8" s="195">
        <f>COUNTIFS('Combined Employee Worksheet'!$I:$I,"&gt;="&amp;'Employee Retention'!I$5,'Combined Employee Worksheet'!$I:$I,"&lt;="&amp;'Employee Retention'!I$1)</f>
        <v>4</v>
      </c>
      <c r="J8" s="195">
        <f>COUNTIFS('Combined Employee Worksheet'!$I:$I,"&gt;="&amp;'Employee Retention'!J$5,'Combined Employee Worksheet'!$I:$I,"&lt;="&amp;'Employee Retention'!J$1)</f>
        <v>5</v>
      </c>
      <c r="K8" s="195">
        <f>COUNTIFS('Combined Employee Worksheet'!$I:$I,"&gt;="&amp;'Employee Retention'!K$5,'Combined Employee Worksheet'!$I:$I,"&lt;="&amp;'Employee Retention'!K$1)</f>
        <v>3</v>
      </c>
      <c r="L8" s="195">
        <f>COUNTIFS('Combined Employee Worksheet'!$I:$I,"&gt;="&amp;'Employee Retention'!L$5,'Combined Employee Worksheet'!$I:$I,"&lt;="&amp;'Employee Retention'!L$1)</f>
        <v>2</v>
      </c>
      <c r="M8" s="195">
        <f>COUNTIFS('Combined Employee Worksheet'!$I:$I,"&gt;="&amp;'Employee Retention'!M$5,'Combined Employee Worksheet'!$I:$I,"&lt;="&amp;'Employee Retention'!M$1)</f>
        <v>7</v>
      </c>
      <c r="N8" s="195">
        <f>COUNTIFS('Combined Employee Worksheet'!$I:$I,"&gt;="&amp;'Employee Retention'!N$5,'Combined Employee Worksheet'!$I:$I,"&lt;="&amp;'Employee Retention'!N$1)</f>
        <v>4</v>
      </c>
      <c r="O8" s="195">
        <f>COUNTIFS('Combined Employee Worksheet'!$I:$I,"&gt;="&amp;'Employee Retention'!O$5,'Combined Employee Worksheet'!$I:$I,"&lt;="&amp;'Employee Retention'!O$1)</f>
        <v>6</v>
      </c>
      <c r="P8" s="195">
        <f>COUNTIFS('Combined Employee Worksheet'!$I:$I,"&gt;="&amp;'Employee Retention'!P$5,'Combined Employee Worksheet'!$I:$I,"&lt;="&amp;'Employee Retention'!P$1)</f>
        <v>2</v>
      </c>
      <c r="Q8" s="195">
        <f>COUNTIFS('Combined Employee Worksheet'!$I:$I,"&gt;="&amp;'Employee Retention'!Q$5,'Combined Employee Worksheet'!$I:$I,"&lt;="&amp;'Employee Retention'!Q$1)</f>
        <v>4</v>
      </c>
      <c r="R8" s="195">
        <f>COUNTIFS('Combined Employee Worksheet'!$I:$I,"&gt;="&amp;'Employee Retention'!R$5,'Combined Employee Worksheet'!$I:$I,"&lt;="&amp;'Employee Retention'!R$1)</f>
        <v>5</v>
      </c>
      <c r="S8" s="195">
        <f>COUNTIFS('Combined Employee Worksheet'!$I:$I,"&gt;="&amp;'Employee Retention'!S$5,'Combined Employee Worksheet'!$I:$I,"&lt;="&amp;'Employee Retention'!S$1)</f>
        <v>6</v>
      </c>
      <c r="T8" s="195">
        <f>COUNTIFS('Combined Employee Worksheet'!$I:$I,"&gt;="&amp;'Employee Retention'!T$5,'Combined Employee Worksheet'!$I:$I,"&lt;="&amp;'Employee Retention'!T$1)</f>
        <v>3</v>
      </c>
      <c r="U8" s="195">
        <f>COUNTIFS('Combined Employee Worksheet'!$I:$I,"&gt;="&amp;'Employee Retention'!U$5,'Combined Employee Worksheet'!$I:$I,"&lt;="&amp;'Employee Retention'!U$1)</f>
        <v>6</v>
      </c>
      <c r="V8" s="195">
        <f>COUNTIFS('Combined Employee Worksheet'!$I:$I,"&gt;="&amp;'Employee Retention'!V$5,'Combined Employee Worksheet'!$I:$I,"&lt;="&amp;'Employee Retention'!V$1)</f>
        <v>4</v>
      </c>
      <c r="W8" s="195">
        <f>COUNTIFS('Combined Employee Worksheet'!$I:$I,"&gt;="&amp;'Employee Retention'!W$5,'Combined Employee Worksheet'!$I:$I,"&lt;="&amp;'Employee Retention'!W$1)</f>
        <v>4</v>
      </c>
      <c r="X8" s="195">
        <f>COUNTIFS('Combined Employee Worksheet'!$I:$I,"&gt;="&amp;'Employee Retention'!X$5,'Combined Employee Worksheet'!$I:$I,"&lt;="&amp;'Employee Retention'!X$1)</f>
        <v>5</v>
      </c>
      <c r="Y8" s="195">
        <f>COUNTIFS('Combined Employee Worksheet'!$I:$I,"&gt;="&amp;'Employee Retention'!Y$5,'Combined Employee Worksheet'!$I:$I,"&lt;="&amp;'Employee Retention'!Y$1)</f>
        <v>6</v>
      </c>
      <c r="Z8" s="195">
        <f>COUNTIFS('Combined Employee Worksheet'!$I:$I,"&gt;="&amp;'Employee Retention'!Z$5,'Combined Employee Worksheet'!$I:$I,"&lt;="&amp;'Employee Retention'!Z$1)</f>
        <v>6</v>
      </c>
      <c r="AA8" s="195">
        <f>COUNTIFS('Combined Employee Worksheet'!$I:$I,"&gt;="&amp;'Employee Retention'!AA$5,'Combined Employee Worksheet'!$I:$I,"&lt;="&amp;'Employee Retention'!AA$1)</f>
        <v>6</v>
      </c>
      <c r="AB8" s="195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91" t="s">
        <v>1823</v>
      </c>
      <c r="C9" s="197">
        <f>SUM(H9:S9)</f>
        <v>-24</v>
      </c>
      <c r="D9" s="197">
        <f>SUM(T9:AB9)</f>
        <v>-27</v>
      </c>
      <c r="F9" s="197">
        <f>SUM(Q9:AB9)</f>
        <v>-35</v>
      </c>
      <c r="H9" s="195">
        <f>-COUNTIFS('Combined Employee Worksheet'!$J:$J,"&gt;="&amp;'Employee Retention'!H$5,'Combined Employee Worksheet'!$J:$J,"&lt;="&amp;'Employee Retention'!H$1)</f>
        <v>-1</v>
      </c>
      <c r="I9" s="195">
        <f>-COUNTIFS('Combined Employee Worksheet'!$J:$J,"&gt;="&amp;'Employee Retention'!I$5,'Combined Employee Worksheet'!$J:$J,"&lt;="&amp;'Employee Retention'!I$1)</f>
        <v>-5</v>
      </c>
      <c r="J9" s="195">
        <f>-COUNTIFS('Combined Employee Worksheet'!$J:$J,"&gt;="&amp;'Employee Retention'!J$5,'Combined Employee Worksheet'!$J:$J,"&lt;="&amp;'Employee Retention'!J$1)</f>
        <v>-3</v>
      </c>
      <c r="K9" s="195">
        <f>-COUNTIFS('Combined Employee Worksheet'!$J:$J,"&gt;="&amp;'Employee Retention'!K$5,'Combined Employee Worksheet'!$J:$J,"&lt;="&amp;'Employee Retention'!K$1)</f>
        <v>0</v>
      </c>
      <c r="L9" s="195">
        <f>-COUNTIFS('Combined Employee Worksheet'!$J:$J,"&gt;="&amp;'Employee Retention'!L$5,'Combined Employee Worksheet'!$J:$J,"&lt;="&amp;'Employee Retention'!L$1)</f>
        <v>-2</v>
      </c>
      <c r="M9" s="195">
        <f>-COUNTIFS('Combined Employee Worksheet'!$J:$J,"&gt;="&amp;'Employee Retention'!M$5,'Combined Employee Worksheet'!$J:$J,"&lt;="&amp;'Employee Retention'!M$1)</f>
        <v>-3</v>
      </c>
      <c r="N9" s="195">
        <f>-COUNTIFS('Combined Employee Worksheet'!$J:$J,"&gt;="&amp;'Employee Retention'!N$5,'Combined Employee Worksheet'!$J:$J,"&lt;="&amp;'Employee Retention'!N$1)</f>
        <v>0</v>
      </c>
      <c r="O9" s="195">
        <f>-COUNTIFS('Combined Employee Worksheet'!$J:$J,"&gt;="&amp;'Employee Retention'!O$5,'Combined Employee Worksheet'!$J:$J,"&lt;="&amp;'Employee Retention'!O$1)</f>
        <v>-2</v>
      </c>
      <c r="P9" s="195">
        <f>-COUNTIFS('Combined Employee Worksheet'!$J:$J,"&gt;="&amp;'Employee Retention'!P$5,'Combined Employee Worksheet'!$J:$J,"&lt;="&amp;'Employee Retention'!P$1)</f>
        <v>0</v>
      </c>
      <c r="Q9" s="195">
        <f>-COUNTIFS('Combined Employee Worksheet'!$J:$J,"&gt;="&amp;'Employee Retention'!Q$5,'Combined Employee Worksheet'!$J:$J,"&lt;="&amp;'Employee Retention'!Q$1)</f>
        <v>0</v>
      </c>
      <c r="R9" s="195">
        <f>-COUNTIFS('Combined Employee Worksheet'!$J:$J,"&gt;="&amp;'Employee Retention'!R$5,'Combined Employee Worksheet'!$J:$J,"&lt;="&amp;'Employee Retention'!R$1)</f>
        <v>-5</v>
      </c>
      <c r="S9" s="195">
        <f>-COUNTIFS('Combined Employee Worksheet'!$J:$J,"&gt;="&amp;'Employee Retention'!S$5,'Combined Employee Worksheet'!$J:$J,"&lt;="&amp;'Employee Retention'!S$1)</f>
        <v>-3</v>
      </c>
      <c r="T9" s="195">
        <f>-COUNTIFS('Combined Employee Worksheet'!$J:$J,"&gt;="&amp;'Employee Retention'!T$5,'Combined Employee Worksheet'!$J:$J,"&lt;="&amp;'Employee Retention'!T$1)</f>
        <v>-1</v>
      </c>
      <c r="U9" s="195">
        <f>-COUNTIFS('Combined Employee Worksheet'!$J:$J,"&gt;="&amp;'Employee Retention'!U$5,'Combined Employee Worksheet'!$J:$J,"&lt;="&amp;'Employee Retention'!U$1)</f>
        <v>-1</v>
      </c>
      <c r="V9" s="195">
        <f>-COUNTIFS('Combined Employee Worksheet'!$J:$J,"&gt;="&amp;'Employee Retention'!V$5,'Combined Employee Worksheet'!$J:$J,"&lt;="&amp;'Employee Retention'!V$1)</f>
        <v>0</v>
      </c>
      <c r="W9" s="195">
        <f>-COUNTIFS('Combined Employee Worksheet'!$J:$J,"&gt;="&amp;'Employee Retention'!W$5,'Combined Employee Worksheet'!$J:$J,"&lt;="&amp;'Employee Retention'!W$1)</f>
        <v>-1</v>
      </c>
      <c r="X9" s="195">
        <f>-COUNTIFS('Combined Employee Worksheet'!$J:$J,"&gt;="&amp;'Employee Retention'!X$5,'Combined Employee Worksheet'!$J:$J,"&lt;="&amp;'Employee Retention'!X$1)</f>
        <v>-7</v>
      </c>
      <c r="Y9" s="195">
        <f>-COUNTIFS('Combined Employee Worksheet'!$J:$J,"&gt;="&amp;'Employee Retention'!Y$5,'Combined Employee Worksheet'!$J:$J,"&lt;="&amp;'Employee Retention'!Y$1)</f>
        <v>-3</v>
      </c>
      <c r="Z9" s="195">
        <f>-COUNTIFS('Combined Employee Worksheet'!$J:$J,"&gt;="&amp;'Employee Retention'!Z$5,'Combined Employee Worksheet'!$J:$J,"&lt;="&amp;'Employee Retention'!Z$1)</f>
        <v>-6</v>
      </c>
      <c r="AA9" s="195">
        <f>-COUNTIFS('Combined Employee Worksheet'!$J:$J,"&gt;="&amp;'Employee Retention'!AA$5,'Combined Employee Worksheet'!$J:$J,"&lt;="&amp;'Employee Retention'!AA$1)</f>
        <v>-4</v>
      </c>
      <c r="AB9" s="195">
        <f>-COUNTIFS('Combined Employee Worksheet'!$J:$J,"&gt;="&amp;'Employee Retention'!AB$5,'Combined Employee Worksheet'!$J:$J,"&lt;="&amp;'Employee Retention'!AB$1)</f>
        <v>-4</v>
      </c>
      <c r="AD9" s="345">
        <f>AB10/H7-1</f>
        <v>1.0232558139534884</v>
      </c>
    </row>
    <row r="10" spans="2:32">
      <c r="B10" s="259" t="s">
        <v>1320</v>
      </c>
      <c r="C10" s="260">
        <f>+D7</f>
        <v>70</v>
      </c>
      <c r="D10" s="261">
        <f>+$AB10</f>
        <v>87</v>
      </c>
      <c r="F10" s="264">
        <f>+$AB10</f>
        <v>87</v>
      </c>
      <c r="H10" s="262">
        <f t="shared" ref="H10:AA10" si="5">+I7</f>
        <v>45</v>
      </c>
      <c r="I10" s="260">
        <f t="shared" si="5"/>
        <v>44</v>
      </c>
      <c r="J10" s="260">
        <f t="shared" si="5"/>
        <v>46</v>
      </c>
      <c r="K10" s="260">
        <f t="shared" si="5"/>
        <v>49</v>
      </c>
      <c r="L10" s="260">
        <f t="shared" si="5"/>
        <v>49</v>
      </c>
      <c r="M10" s="260">
        <f t="shared" si="5"/>
        <v>53</v>
      </c>
      <c r="N10" s="260">
        <f t="shared" si="5"/>
        <v>57</v>
      </c>
      <c r="O10" s="260">
        <f t="shared" si="5"/>
        <v>61</v>
      </c>
      <c r="P10" s="260">
        <f t="shared" si="5"/>
        <v>63</v>
      </c>
      <c r="Q10" s="262">
        <f t="shared" si="5"/>
        <v>67</v>
      </c>
      <c r="R10" s="260">
        <f t="shared" si="5"/>
        <v>67</v>
      </c>
      <c r="S10" s="260">
        <f t="shared" si="5"/>
        <v>70</v>
      </c>
      <c r="T10" s="260">
        <f t="shared" si="5"/>
        <v>72</v>
      </c>
      <c r="U10" s="260">
        <f t="shared" si="5"/>
        <v>77</v>
      </c>
      <c r="V10" s="260">
        <f t="shared" si="5"/>
        <v>81</v>
      </c>
      <c r="W10" s="260">
        <f t="shared" si="5"/>
        <v>84</v>
      </c>
      <c r="X10" s="260">
        <f t="shared" si="5"/>
        <v>82</v>
      </c>
      <c r="Y10" s="260">
        <f t="shared" si="5"/>
        <v>85</v>
      </c>
      <c r="Z10" s="260">
        <f t="shared" si="5"/>
        <v>85</v>
      </c>
      <c r="AA10" s="260">
        <f t="shared" si="5"/>
        <v>87</v>
      </c>
      <c r="AB10" s="310">
        <f>COUNTIFS('Combined Employee Worksheet'!$H:$H,"Active")</f>
        <v>87</v>
      </c>
      <c r="AD10" s="182">
        <f>AB10-H7</f>
        <v>44</v>
      </c>
    </row>
    <row r="11" spans="2:32" ht="3.95" customHeight="1">
      <c r="B11" s="180"/>
      <c r="C11" s="232"/>
      <c r="D11" s="232"/>
      <c r="F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3"/>
      <c r="AA11" s="233"/>
      <c r="AB11" s="233"/>
    </row>
    <row r="12" spans="2:32" ht="12" customHeight="1">
      <c r="B12" s="259" t="s">
        <v>1825</v>
      </c>
      <c r="C12" s="323">
        <f>AVERAGE(C7,C10)</f>
        <v>56.5</v>
      </c>
      <c r="D12" s="324">
        <f>AVERAGE(D7,D10)</f>
        <v>78.5</v>
      </c>
      <c r="F12" s="325">
        <f>AVERAGE(F7,F10)</f>
        <v>75</v>
      </c>
      <c r="H12" s="326">
        <f t="shared" ref="H12:AB12" si="6">AVERAGE(H7,H10)</f>
        <v>44</v>
      </c>
      <c r="I12" s="323">
        <f t="shared" si="6"/>
        <v>44.5</v>
      </c>
      <c r="J12" s="323">
        <f t="shared" si="6"/>
        <v>45</v>
      </c>
      <c r="K12" s="323">
        <f t="shared" si="6"/>
        <v>47.5</v>
      </c>
      <c r="L12" s="323">
        <f t="shared" si="6"/>
        <v>49</v>
      </c>
      <c r="M12" s="323">
        <f t="shared" si="6"/>
        <v>51</v>
      </c>
      <c r="N12" s="323">
        <f t="shared" si="6"/>
        <v>55</v>
      </c>
      <c r="O12" s="323">
        <f t="shared" si="6"/>
        <v>59</v>
      </c>
      <c r="P12" s="323">
        <f t="shared" si="6"/>
        <v>62</v>
      </c>
      <c r="Q12" s="323">
        <f t="shared" si="6"/>
        <v>65</v>
      </c>
      <c r="R12" s="323">
        <f t="shared" si="6"/>
        <v>67</v>
      </c>
      <c r="S12" s="323">
        <f t="shared" si="6"/>
        <v>68.5</v>
      </c>
      <c r="T12" s="323">
        <f t="shared" si="6"/>
        <v>71</v>
      </c>
      <c r="U12" s="323">
        <f t="shared" si="6"/>
        <v>74.5</v>
      </c>
      <c r="V12" s="323">
        <f t="shared" si="6"/>
        <v>79</v>
      </c>
      <c r="W12" s="323">
        <f t="shared" si="6"/>
        <v>82.5</v>
      </c>
      <c r="X12" s="323">
        <f t="shared" si="6"/>
        <v>83</v>
      </c>
      <c r="Y12" s="323">
        <f t="shared" si="6"/>
        <v>83.5</v>
      </c>
      <c r="Z12" s="323">
        <f t="shared" si="6"/>
        <v>85</v>
      </c>
      <c r="AA12" s="323">
        <f t="shared" si="6"/>
        <v>86</v>
      </c>
      <c r="AB12" s="324">
        <f t="shared" si="6"/>
        <v>87</v>
      </c>
    </row>
    <row r="13" spans="2:32" ht="3.95" customHeight="1">
      <c r="B13" s="180"/>
      <c r="C13" s="232"/>
      <c r="D13" s="232"/>
      <c r="F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3"/>
      <c r="AA13" s="233"/>
      <c r="AB13" s="233"/>
    </row>
    <row r="14" spans="2:32">
      <c r="B14" s="234" t="s">
        <v>1821</v>
      </c>
      <c r="C14" s="236">
        <f>(C8+C7)/C7-1</f>
        <v>1.1860465116279069</v>
      </c>
      <c r="D14" s="247">
        <f>(D8+D7)/D7-1</f>
        <v>0.62857142857142856</v>
      </c>
      <c r="E14" s="248"/>
      <c r="F14" s="249">
        <f>(F8+F7)/F7-1</f>
        <v>0.93650793650793651</v>
      </c>
      <c r="H14" s="246">
        <f t="shared" ref="H14:AB14" si="7">(H8+H7)/H7-1</f>
        <v>6.9767441860465018E-2</v>
      </c>
      <c r="I14" s="236">
        <f t="shared" si="7"/>
        <v>8.8888888888888795E-2</v>
      </c>
      <c r="J14" s="236">
        <f t="shared" si="7"/>
        <v>0.11363636363636354</v>
      </c>
      <c r="K14" s="236">
        <f t="shared" si="7"/>
        <v>6.5217391304347894E-2</v>
      </c>
      <c r="L14" s="236">
        <f t="shared" si="7"/>
        <v>4.081632653061229E-2</v>
      </c>
      <c r="M14" s="236">
        <f t="shared" si="7"/>
        <v>0.14285714285714279</v>
      </c>
      <c r="N14" s="236">
        <f t="shared" si="7"/>
        <v>7.547169811320753E-2</v>
      </c>
      <c r="O14" s="236">
        <f t="shared" si="7"/>
        <v>0.10526315789473695</v>
      </c>
      <c r="P14" s="236">
        <f t="shared" si="7"/>
        <v>3.2786885245901676E-2</v>
      </c>
      <c r="Q14" s="246">
        <f t="shared" si="7"/>
        <v>6.3492063492063489E-2</v>
      </c>
      <c r="R14" s="236">
        <f t="shared" si="7"/>
        <v>7.4626865671641784E-2</v>
      </c>
      <c r="S14" s="236">
        <f t="shared" si="7"/>
        <v>8.9552238805970186E-2</v>
      </c>
      <c r="T14" s="236">
        <f t="shared" si="7"/>
        <v>4.2857142857142927E-2</v>
      </c>
      <c r="U14" s="236">
        <f t="shared" si="7"/>
        <v>8.3333333333333259E-2</v>
      </c>
      <c r="V14" s="236">
        <f t="shared" si="7"/>
        <v>5.1948051948051965E-2</v>
      </c>
      <c r="W14" s="236">
        <f t="shared" si="7"/>
        <v>4.9382716049382713E-2</v>
      </c>
      <c r="X14" s="236">
        <f t="shared" si="7"/>
        <v>5.9523809523809534E-2</v>
      </c>
      <c r="Y14" s="236">
        <f t="shared" si="7"/>
        <v>7.3170731707317138E-2</v>
      </c>
      <c r="Z14" s="236">
        <f t="shared" si="7"/>
        <v>7.0588235294117618E-2</v>
      </c>
      <c r="AA14" s="236">
        <f t="shared" si="7"/>
        <v>7.0588235294117618E-2</v>
      </c>
      <c r="AB14" s="247">
        <f t="shared" si="7"/>
        <v>4.5977011494252817E-2</v>
      </c>
    </row>
    <row r="15" spans="2:32">
      <c r="B15" s="237" t="s">
        <v>1820</v>
      </c>
      <c r="C15" s="239">
        <f t="shared" ref="C15:D15" si="8">(C9+C12)/C12-1</f>
        <v>-0.4247787610619469</v>
      </c>
      <c r="D15" s="240">
        <f t="shared" si="8"/>
        <v>-0.3439490445859873</v>
      </c>
      <c r="E15" s="248"/>
      <c r="F15" s="242">
        <f>(F9+F12)/F12-1</f>
        <v>-0.46666666666666667</v>
      </c>
      <c r="H15" s="241">
        <f t="shared" ref="H15:AB15" si="9">(H9+H12)/H12-1</f>
        <v>-2.2727272727272707E-2</v>
      </c>
      <c r="I15" s="239">
        <f t="shared" si="9"/>
        <v>-0.11235955056179781</v>
      </c>
      <c r="J15" s="239">
        <f t="shared" si="9"/>
        <v>-6.6666666666666652E-2</v>
      </c>
      <c r="K15" s="239">
        <f t="shared" si="9"/>
        <v>0</v>
      </c>
      <c r="L15" s="239">
        <f t="shared" si="9"/>
        <v>-4.081632653061229E-2</v>
      </c>
      <c r="M15" s="239">
        <f t="shared" si="9"/>
        <v>-5.8823529411764719E-2</v>
      </c>
      <c r="N15" s="239">
        <f t="shared" si="9"/>
        <v>0</v>
      </c>
      <c r="O15" s="239">
        <f t="shared" si="9"/>
        <v>-3.3898305084745783E-2</v>
      </c>
      <c r="P15" s="239">
        <f t="shared" si="9"/>
        <v>0</v>
      </c>
      <c r="Q15" s="241">
        <f t="shared" si="9"/>
        <v>0</v>
      </c>
      <c r="R15" s="239">
        <f t="shared" si="9"/>
        <v>-7.4626865671641784E-2</v>
      </c>
      <c r="S15" s="239">
        <f t="shared" si="9"/>
        <v>-4.3795620437956151E-2</v>
      </c>
      <c r="T15" s="239">
        <f t="shared" si="9"/>
        <v>-1.4084507042253502E-2</v>
      </c>
      <c r="U15" s="239">
        <f t="shared" si="9"/>
        <v>-1.3422818791946289E-2</v>
      </c>
      <c r="V15" s="239">
        <f t="shared" si="9"/>
        <v>0</v>
      </c>
      <c r="W15" s="239">
        <f t="shared" si="9"/>
        <v>-1.2121212121212088E-2</v>
      </c>
      <c r="X15" s="239">
        <f t="shared" si="9"/>
        <v>-8.4337349397590411E-2</v>
      </c>
      <c r="Y15" s="239">
        <f t="shared" si="9"/>
        <v>-3.59281437125748E-2</v>
      </c>
      <c r="Z15" s="239">
        <f t="shared" si="9"/>
        <v>-7.0588235294117618E-2</v>
      </c>
      <c r="AA15" s="239">
        <f t="shared" si="9"/>
        <v>-4.6511627906976716E-2</v>
      </c>
      <c r="AB15" s="240">
        <f t="shared" si="9"/>
        <v>-4.5977011494252928E-2</v>
      </c>
    </row>
    <row r="16" spans="2:32" ht="3.95" customHeight="1">
      <c r="B16" s="180"/>
    </row>
    <row r="17" spans="2:31" ht="24">
      <c r="B17" s="159" t="s">
        <v>1819</v>
      </c>
      <c r="C17" s="176" t="s">
        <v>4</v>
      </c>
      <c r="D17" s="176" t="s">
        <v>1322</v>
      </c>
      <c r="E17" s="193"/>
      <c r="F17" s="176" t="s">
        <v>1534</v>
      </c>
      <c r="H17" s="192">
        <v>45658</v>
      </c>
      <c r="I17" s="192">
        <f t="shared" ref="I17:N17" si="10">EOMONTH(H17,0)+1</f>
        <v>45689</v>
      </c>
      <c r="J17" s="192">
        <f t="shared" si="10"/>
        <v>45717</v>
      </c>
      <c r="K17" s="192">
        <f t="shared" si="10"/>
        <v>45748</v>
      </c>
      <c r="L17" s="192">
        <f t="shared" si="10"/>
        <v>45778</v>
      </c>
      <c r="M17" s="192">
        <f t="shared" si="10"/>
        <v>45809</v>
      </c>
      <c r="N17" s="192">
        <f t="shared" si="10"/>
        <v>45839</v>
      </c>
      <c r="O17" s="192">
        <v>45870</v>
      </c>
      <c r="P17" s="192">
        <f t="shared" ref="P17:AB17" si="11">EOMONTH(O17,0)+1</f>
        <v>45901</v>
      </c>
      <c r="Q17" s="192">
        <f t="shared" si="11"/>
        <v>45931</v>
      </c>
      <c r="R17" s="192">
        <f t="shared" si="11"/>
        <v>45962</v>
      </c>
      <c r="S17" s="192">
        <f t="shared" si="11"/>
        <v>45992</v>
      </c>
      <c r="T17" s="192">
        <f t="shared" si="11"/>
        <v>46023</v>
      </c>
      <c r="U17" s="192">
        <f t="shared" si="11"/>
        <v>46054</v>
      </c>
      <c r="V17" s="192">
        <f t="shared" si="11"/>
        <v>46082</v>
      </c>
      <c r="W17" s="192">
        <f t="shared" si="11"/>
        <v>46113</v>
      </c>
      <c r="X17" s="192">
        <f t="shared" si="11"/>
        <v>46143</v>
      </c>
      <c r="Y17" s="192">
        <f t="shared" si="11"/>
        <v>46174</v>
      </c>
      <c r="Z17" s="192">
        <f t="shared" si="11"/>
        <v>46204</v>
      </c>
      <c r="AA17" s="192">
        <f t="shared" si="11"/>
        <v>46235</v>
      </c>
      <c r="AB17" s="192">
        <f t="shared" si="11"/>
        <v>46266</v>
      </c>
      <c r="AC17" s="187"/>
      <c r="AE17" s="187"/>
    </row>
    <row r="18" spans="2:31">
      <c r="B18" s="322" t="s">
        <v>492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12" t="s">
        <v>1826</v>
      </c>
      <c r="C19" s="64">
        <f>AVERAGE(('Client Retention'!E7-'Client Retention'!E97),('Client Retention'!E13-'Client Retention'!E103))</f>
        <v>162.5</v>
      </c>
      <c r="D19" s="64">
        <f>AVERAGE(('Client Retention'!F7-'Client Retention'!F97),('Client Retention'!F13-'Client Retention'!F103))</f>
        <v>179.5</v>
      </c>
      <c r="E19" s="6"/>
      <c r="F19" s="64">
        <f>AVERAGE(('Client Retention'!H7-'Client Retention'!H97),('Client Retention'!H13-'Client Retention'!H103))</f>
        <v>178</v>
      </c>
      <c r="H19" s="64">
        <f>AVERAGE(('Client Retention'!J7-'Client Retention'!J97),('Client Retention'!J13-'Client Retention'!J103))</f>
        <v>146</v>
      </c>
      <c r="I19" s="64">
        <f>AVERAGE(('Client Retention'!K7-'Client Retention'!K97),('Client Retention'!K13-'Client Retention'!K103))</f>
        <v>147.5</v>
      </c>
      <c r="J19" s="64">
        <f>AVERAGE(('Client Retention'!L7-'Client Retention'!L97),('Client Retention'!L13-'Client Retention'!L103))</f>
        <v>151</v>
      </c>
      <c r="K19" s="64">
        <f>AVERAGE(('Client Retention'!M7-'Client Retention'!M97),('Client Retention'!M13-'Client Retention'!M103))</f>
        <v>156.5</v>
      </c>
      <c r="L19" s="64">
        <f>AVERAGE(('Client Retention'!N7-'Client Retention'!N97),('Client Retention'!N13-'Client Retention'!N103))</f>
        <v>162</v>
      </c>
      <c r="M19" s="64">
        <f>AVERAGE(('Client Retention'!O7-'Client Retention'!O97),('Client Retention'!O13-'Client Retention'!O103))</f>
        <v>165</v>
      </c>
      <c r="N19" s="64">
        <f>AVERAGE(('Client Retention'!P7-'Client Retention'!P97),('Client Retention'!P13-'Client Retention'!P103))</f>
        <v>167</v>
      </c>
      <c r="O19" s="64">
        <f>AVERAGE(('Client Retention'!Q7-'Client Retention'!Q97),('Client Retention'!Q13-'Client Retention'!Q103))</f>
        <v>172</v>
      </c>
      <c r="P19" s="64">
        <f>AVERAGE(('Client Retention'!R7-'Client Retention'!R97),('Client Retention'!R13-'Client Retention'!R103))</f>
        <v>176</v>
      </c>
      <c r="Q19" s="64">
        <f>AVERAGE(('Client Retention'!S7-'Client Retention'!S97),('Client Retention'!S13-'Client Retention'!S103))</f>
        <v>179.5</v>
      </c>
      <c r="R19" s="64">
        <f>AVERAGE(('Client Retention'!T7-'Client Retention'!T97),('Client Retention'!T13-'Client Retention'!T103))</f>
        <v>181.5</v>
      </c>
      <c r="S19" s="64">
        <f>AVERAGE(('Client Retention'!U7-'Client Retention'!U97),('Client Retention'!U13-'Client Retention'!U103))</f>
        <v>180.5</v>
      </c>
      <c r="T19" s="64">
        <f>AVERAGE(('Client Retention'!V7-'Client Retention'!V97),('Client Retention'!V13-'Client Retention'!V103))</f>
        <v>183</v>
      </c>
      <c r="U19" s="64">
        <f>AVERAGE(('Client Retention'!W7-'Client Retention'!W97),('Client Retention'!W13-'Client Retention'!W103))</f>
        <v>189.5</v>
      </c>
      <c r="V19" s="64">
        <f>AVERAGE(('Client Retention'!X7-'Client Retention'!X97),('Client Retention'!X13-'Client Retention'!X103))</f>
        <v>192.5</v>
      </c>
      <c r="W19" s="64">
        <f>AVERAGE(('Client Retention'!Y7-'Client Retention'!Y97),('Client Retention'!Y13-'Client Retention'!Y103))</f>
        <v>195</v>
      </c>
      <c r="X19" s="64">
        <f>AVERAGE(('Client Retention'!Z7-'Client Retention'!Z97),('Client Retention'!Z13-'Client Retention'!Z103))</f>
        <v>193.5</v>
      </c>
      <c r="Y19" s="64">
        <f>AVERAGE(('Client Retention'!AA7-'Client Retention'!AA97),('Client Retention'!AA13-'Client Retention'!AA103))</f>
        <v>189</v>
      </c>
      <c r="Z19" s="64">
        <f>AVERAGE(('Client Retention'!AB7-'Client Retention'!AB97),('Client Retention'!AB13-'Client Retention'!AB103))</f>
        <v>181.5</v>
      </c>
      <c r="AA19" s="64">
        <f>AVERAGE(('Client Retention'!AC7-'Client Retention'!AC97),('Client Retention'!AC13-'Client Retention'!AC103))</f>
        <v>174.5</v>
      </c>
      <c r="AB19" s="64">
        <f>AVERAGE(('Client Retention'!AD7-'Client Retention'!AD97),('Client Retention'!AD13-'Client Retention'!AD103))</f>
        <v>177</v>
      </c>
      <c r="AC19" s="6"/>
      <c r="AD19" s="6"/>
      <c r="AE19" s="6"/>
    </row>
    <row r="20" spans="2:31" ht="3.95" customHeight="1">
      <c r="B20" s="311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1318</v>
      </c>
      <c r="C21" s="182">
        <f>+C24-C22-C23</f>
        <v>13</v>
      </c>
      <c r="D21" s="182">
        <f>+D24-D22-D23</f>
        <v>31</v>
      </c>
      <c r="F21" s="182">
        <f>+F24-F22-F23</f>
        <v>27</v>
      </c>
      <c r="H21" s="182">
        <f t="shared" ref="H21:AB21" si="12">+H24-H22-H23</f>
        <v>13</v>
      </c>
      <c r="I21" s="182">
        <f t="shared" si="12"/>
        <v>13</v>
      </c>
      <c r="J21" s="182">
        <f t="shared" si="12"/>
        <v>14</v>
      </c>
      <c r="K21" s="182">
        <f t="shared" si="12"/>
        <v>15</v>
      </c>
      <c r="L21" s="182">
        <f t="shared" si="12"/>
        <v>17</v>
      </c>
      <c r="M21" s="182">
        <f t="shared" si="12"/>
        <v>16</v>
      </c>
      <c r="N21" s="182">
        <f t="shared" si="12"/>
        <v>20</v>
      </c>
      <c r="O21" s="182">
        <f t="shared" si="12"/>
        <v>24</v>
      </c>
      <c r="P21" s="182">
        <f t="shared" si="12"/>
        <v>26</v>
      </c>
      <c r="Q21" s="182">
        <f t="shared" si="12"/>
        <v>27</v>
      </c>
      <c r="R21" s="182">
        <f t="shared" si="12"/>
        <v>29</v>
      </c>
      <c r="S21" s="182">
        <f t="shared" si="12"/>
        <v>30</v>
      </c>
      <c r="T21" s="182">
        <f t="shared" si="12"/>
        <v>31</v>
      </c>
      <c r="U21" s="182">
        <f t="shared" si="12"/>
        <v>32</v>
      </c>
      <c r="V21" s="182">
        <f t="shared" si="12"/>
        <v>32</v>
      </c>
      <c r="W21" s="182">
        <f t="shared" si="12"/>
        <v>32</v>
      </c>
      <c r="X21" s="182">
        <f t="shared" si="12"/>
        <v>34</v>
      </c>
      <c r="Y21" s="182">
        <f t="shared" si="12"/>
        <v>34</v>
      </c>
      <c r="Z21" s="182">
        <f t="shared" si="12"/>
        <v>38</v>
      </c>
      <c r="AA21" s="182">
        <f t="shared" si="12"/>
        <v>39</v>
      </c>
      <c r="AB21" s="182">
        <f t="shared" si="12"/>
        <v>39</v>
      </c>
    </row>
    <row r="22" spans="2:31">
      <c r="B22" s="191" t="s">
        <v>1822</v>
      </c>
      <c r="C22" s="197">
        <f>SUM(H22:S22)</f>
        <v>29</v>
      </c>
      <c r="D22" s="197">
        <f>SUM(T22:AB22)</f>
        <v>20</v>
      </c>
      <c r="F22" s="197">
        <f>SUM(Q22:AB22)</f>
        <v>26</v>
      </c>
      <c r="H22" s="195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5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5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5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5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5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5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5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5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5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5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5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5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5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5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5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5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5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5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5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5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91" t="s">
        <v>1823</v>
      </c>
      <c r="C23" s="197">
        <f>SUM(H23:S23)</f>
        <v>-11</v>
      </c>
      <c r="D23" s="197">
        <f>SUM(T23:AB23)</f>
        <v>-11</v>
      </c>
      <c r="F23" s="197">
        <f>SUM(Q23:AB23)</f>
        <v>-13</v>
      </c>
      <c r="H23" s="195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5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5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5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5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5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5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5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5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5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5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5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5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5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5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5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5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5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5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5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5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9" t="s">
        <v>1320</v>
      </c>
      <c r="C24" s="260">
        <f>+D21</f>
        <v>31</v>
      </c>
      <c r="D24" s="261">
        <f>+$AB24</f>
        <v>40</v>
      </c>
      <c r="F24" s="264">
        <f>+$AB24</f>
        <v>40</v>
      </c>
      <c r="H24" s="262">
        <f t="shared" ref="H24:AA24" si="13">+I21</f>
        <v>13</v>
      </c>
      <c r="I24" s="260">
        <f t="shared" si="13"/>
        <v>14</v>
      </c>
      <c r="J24" s="260">
        <f t="shared" si="13"/>
        <v>15</v>
      </c>
      <c r="K24" s="260">
        <f t="shared" si="13"/>
        <v>17</v>
      </c>
      <c r="L24" s="260">
        <f t="shared" si="13"/>
        <v>16</v>
      </c>
      <c r="M24" s="260">
        <f t="shared" si="13"/>
        <v>20</v>
      </c>
      <c r="N24" s="260">
        <f t="shared" si="13"/>
        <v>24</v>
      </c>
      <c r="O24" s="260">
        <f t="shared" si="13"/>
        <v>26</v>
      </c>
      <c r="P24" s="260">
        <f t="shared" si="13"/>
        <v>27</v>
      </c>
      <c r="Q24" s="260">
        <f t="shared" si="13"/>
        <v>29</v>
      </c>
      <c r="R24" s="260">
        <f t="shared" si="13"/>
        <v>30</v>
      </c>
      <c r="S24" s="260">
        <f t="shared" si="13"/>
        <v>31</v>
      </c>
      <c r="T24" s="260">
        <f t="shared" si="13"/>
        <v>32</v>
      </c>
      <c r="U24" s="260">
        <f t="shared" si="13"/>
        <v>32</v>
      </c>
      <c r="V24" s="260">
        <f t="shared" si="13"/>
        <v>32</v>
      </c>
      <c r="W24" s="260">
        <f t="shared" si="13"/>
        <v>34</v>
      </c>
      <c r="X24" s="260">
        <f t="shared" si="13"/>
        <v>34</v>
      </c>
      <c r="Y24" s="260">
        <f t="shared" si="13"/>
        <v>38</v>
      </c>
      <c r="Z24" s="260">
        <f t="shared" si="13"/>
        <v>39</v>
      </c>
      <c r="AA24" s="260">
        <f t="shared" si="13"/>
        <v>39</v>
      </c>
      <c r="AB24" s="310">
        <f>COUNTIFS('Combined Employee Worksheet'!$H:$H,"Active",'Combined Employee Worksheet'!$D:$D,'Employee Retention'!B18)</f>
        <v>40</v>
      </c>
    </row>
    <row r="25" spans="2:31" ht="3.95" customHeight="1">
      <c r="B25" s="180"/>
      <c r="C25" s="232"/>
      <c r="D25" s="232"/>
      <c r="F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317"/>
    </row>
    <row r="26" spans="2:31" ht="12" customHeight="1">
      <c r="B26" s="234" t="s">
        <v>1825</v>
      </c>
      <c r="C26" s="318">
        <f>AVERAGE(C21,C24)</f>
        <v>22</v>
      </c>
      <c r="D26" s="319">
        <f>AVERAGE(D21,D24)</f>
        <v>35.5</v>
      </c>
      <c r="F26" s="320">
        <f>AVERAGE(F21,F24)</f>
        <v>33.5</v>
      </c>
      <c r="H26" s="321">
        <f t="shared" ref="H26:AB26" si="14">AVERAGE(H21,H24)</f>
        <v>13</v>
      </c>
      <c r="I26" s="318">
        <f t="shared" si="14"/>
        <v>13.5</v>
      </c>
      <c r="J26" s="318">
        <f t="shared" si="14"/>
        <v>14.5</v>
      </c>
      <c r="K26" s="318">
        <f t="shared" si="14"/>
        <v>16</v>
      </c>
      <c r="L26" s="318">
        <f t="shared" si="14"/>
        <v>16.5</v>
      </c>
      <c r="M26" s="318">
        <f t="shared" si="14"/>
        <v>18</v>
      </c>
      <c r="N26" s="318">
        <f t="shared" si="14"/>
        <v>22</v>
      </c>
      <c r="O26" s="318">
        <f t="shared" si="14"/>
        <v>25</v>
      </c>
      <c r="P26" s="318">
        <f t="shared" si="14"/>
        <v>26.5</v>
      </c>
      <c r="Q26" s="318">
        <f t="shared" si="14"/>
        <v>28</v>
      </c>
      <c r="R26" s="318">
        <f t="shared" si="14"/>
        <v>29.5</v>
      </c>
      <c r="S26" s="318">
        <f t="shared" si="14"/>
        <v>30.5</v>
      </c>
      <c r="T26" s="318">
        <f t="shared" si="14"/>
        <v>31.5</v>
      </c>
      <c r="U26" s="318">
        <f t="shared" si="14"/>
        <v>32</v>
      </c>
      <c r="V26" s="318">
        <f t="shared" si="14"/>
        <v>32</v>
      </c>
      <c r="W26" s="318">
        <f t="shared" si="14"/>
        <v>33</v>
      </c>
      <c r="X26" s="318">
        <f t="shared" si="14"/>
        <v>34</v>
      </c>
      <c r="Y26" s="318">
        <f t="shared" si="14"/>
        <v>36</v>
      </c>
      <c r="Z26" s="318">
        <f t="shared" si="14"/>
        <v>38.5</v>
      </c>
      <c r="AA26" s="318">
        <f t="shared" si="14"/>
        <v>39</v>
      </c>
      <c r="AB26" s="319">
        <f t="shared" si="14"/>
        <v>39.5</v>
      </c>
    </row>
    <row r="27" spans="2:31" ht="12" customHeight="1">
      <c r="B27" s="237" t="s">
        <v>1824</v>
      </c>
      <c r="C27" s="313">
        <f>C19/C26</f>
        <v>7.3863636363636367</v>
      </c>
      <c r="D27" s="314">
        <f>D19/D26</f>
        <v>5.056338028169014</v>
      </c>
      <c r="E27" s="182"/>
      <c r="F27" s="315">
        <f>F19/F26</f>
        <v>5.3134328358208958</v>
      </c>
      <c r="G27" s="182"/>
      <c r="H27" s="316">
        <f t="shared" ref="H27:AB27" si="15">H19/H26</f>
        <v>11.23076923076923</v>
      </c>
      <c r="I27" s="313">
        <f t="shared" si="15"/>
        <v>10.925925925925926</v>
      </c>
      <c r="J27" s="313">
        <f t="shared" si="15"/>
        <v>10.413793103448276</v>
      </c>
      <c r="K27" s="313">
        <f t="shared" si="15"/>
        <v>9.78125</v>
      </c>
      <c r="L27" s="313">
        <f t="shared" si="15"/>
        <v>9.8181818181818183</v>
      </c>
      <c r="M27" s="313">
        <f t="shared" si="15"/>
        <v>9.1666666666666661</v>
      </c>
      <c r="N27" s="313">
        <f t="shared" si="15"/>
        <v>7.5909090909090908</v>
      </c>
      <c r="O27" s="313">
        <f t="shared" si="15"/>
        <v>6.88</v>
      </c>
      <c r="P27" s="313">
        <f t="shared" si="15"/>
        <v>6.6415094339622645</v>
      </c>
      <c r="Q27" s="313">
        <f t="shared" si="15"/>
        <v>6.4107142857142856</v>
      </c>
      <c r="R27" s="313">
        <f t="shared" si="15"/>
        <v>6.1525423728813555</v>
      </c>
      <c r="S27" s="313">
        <f t="shared" si="15"/>
        <v>5.918032786885246</v>
      </c>
      <c r="T27" s="313">
        <f t="shared" si="15"/>
        <v>5.8095238095238093</v>
      </c>
      <c r="U27" s="313">
        <f t="shared" si="15"/>
        <v>5.921875</v>
      </c>
      <c r="V27" s="313">
        <f t="shared" si="15"/>
        <v>6.015625</v>
      </c>
      <c r="W27" s="313">
        <f t="shared" si="15"/>
        <v>5.9090909090909092</v>
      </c>
      <c r="X27" s="313">
        <f t="shared" si="15"/>
        <v>5.6911764705882355</v>
      </c>
      <c r="Y27" s="313">
        <f t="shared" si="15"/>
        <v>5.25</v>
      </c>
      <c r="Z27" s="313">
        <f t="shared" si="15"/>
        <v>4.7142857142857144</v>
      </c>
      <c r="AA27" s="313">
        <f t="shared" si="15"/>
        <v>4.4743589743589745</v>
      </c>
      <c r="AB27" s="314">
        <f t="shared" si="15"/>
        <v>4.481012658227848</v>
      </c>
    </row>
    <row r="28" spans="2:31" ht="3.95" customHeight="1">
      <c r="B28" s="180"/>
      <c r="C28" s="232"/>
      <c r="D28" s="232"/>
      <c r="F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3"/>
      <c r="AA28" s="233"/>
      <c r="AB28" s="233"/>
    </row>
    <row r="29" spans="2:31" ht="12" customHeight="1">
      <c r="B29" s="234" t="s">
        <v>1821</v>
      </c>
      <c r="C29" s="236">
        <f>(C22+C21)/C21-1</f>
        <v>2.2307692307692308</v>
      </c>
      <c r="D29" s="247">
        <f>(D22+D21)/D21-1</f>
        <v>0.64516129032258074</v>
      </c>
      <c r="E29" s="248"/>
      <c r="F29" s="249">
        <f>(F22+F21)/F21-1</f>
        <v>0.96296296296296302</v>
      </c>
      <c r="H29" s="246">
        <f t="shared" ref="H29:AB29" si="16">(H22+H21)/H21-1</f>
        <v>0</v>
      </c>
      <c r="I29" s="236">
        <f t="shared" si="16"/>
        <v>0.23076923076923084</v>
      </c>
      <c r="J29" s="236">
        <f t="shared" si="16"/>
        <v>0.14285714285714279</v>
      </c>
      <c r="K29" s="236">
        <f t="shared" si="16"/>
        <v>0.1333333333333333</v>
      </c>
      <c r="L29" s="236">
        <f t="shared" si="16"/>
        <v>5.8823529411764719E-2</v>
      </c>
      <c r="M29" s="236">
        <f t="shared" si="16"/>
        <v>0.375</v>
      </c>
      <c r="N29" s="236">
        <f t="shared" si="16"/>
        <v>0.19999999999999996</v>
      </c>
      <c r="O29" s="236">
        <f t="shared" si="16"/>
        <v>0.16666666666666674</v>
      </c>
      <c r="P29" s="236">
        <f t="shared" si="16"/>
        <v>3.8461538461538547E-2</v>
      </c>
      <c r="Q29" s="246">
        <f t="shared" si="16"/>
        <v>7.4074074074074181E-2</v>
      </c>
      <c r="R29" s="236">
        <f t="shared" si="16"/>
        <v>0.10344827586206895</v>
      </c>
      <c r="S29" s="236">
        <f t="shared" si="16"/>
        <v>3.3333333333333437E-2</v>
      </c>
      <c r="T29" s="236">
        <f t="shared" si="16"/>
        <v>3.2258064516129004E-2</v>
      </c>
      <c r="U29" s="236">
        <f t="shared" si="16"/>
        <v>0</v>
      </c>
      <c r="V29" s="236">
        <f t="shared" si="16"/>
        <v>0</v>
      </c>
      <c r="W29" s="236">
        <f t="shared" si="16"/>
        <v>6.25E-2</v>
      </c>
      <c r="X29" s="236">
        <f t="shared" si="16"/>
        <v>5.8823529411764719E-2</v>
      </c>
      <c r="Y29" s="236">
        <f t="shared" si="16"/>
        <v>0.17647058823529416</v>
      </c>
      <c r="Z29" s="236">
        <f t="shared" si="16"/>
        <v>7.8947368421052655E-2</v>
      </c>
      <c r="AA29" s="236">
        <f t="shared" si="16"/>
        <v>7.6923076923076872E-2</v>
      </c>
      <c r="AB29" s="247">
        <f t="shared" si="16"/>
        <v>7.6923076923076872E-2</v>
      </c>
    </row>
    <row r="30" spans="2:31">
      <c r="B30" s="237" t="s">
        <v>1820</v>
      </c>
      <c r="C30" s="239">
        <f>(C23+C26)/C26-1</f>
        <v>-0.5</v>
      </c>
      <c r="D30" s="240">
        <f>(D23+D26)/D26-1</f>
        <v>-0.3098591549295775</v>
      </c>
      <c r="E30" s="248"/>
      <c r="F30" s="242">
        <f>(F23+F26)/F26-1</f>
        <v>-0.38805970149253732</v>
      </c>
      <c r="H30" s="241">
        <f t="shared" ref="H30:AB30" si="17">(H23+H26)/H26-1</f>
        <v>0</v>
      </c>
      <c r="I30" s="239">
        <f t="shared" si="17"/>
        <v>-0.14814814814814814</v>
      </c>
      <c r="J30" s="239">
        <f t="shared" si="17"/>
        <v>-6.8965517241379337E-2</v>
      </c>
      <c r="K30" s="239">
        <f t="shared" si="17"/>
        <v>0</v>
      </c>
      <c r="L30" s="239">
        <f t="shared" si="17"/>
        <v>-0.12121212121212122</v>
      </c>
      <c r="M30" s="239">
        <f t="shared" si="17"/>
        <v>-0.11111111111111116</v>
      </c>
      <c r="N30" s="239">
        <f t="shared" si="17"/>
        <v>0</v>
      </c>
      <c r="O30" s="239">
        <f t="shared" si="17"/>
        <v>-7.999999999999996E-2</v>
      </c>
      <c r="P30" s="239">
        <f t="shared" si="17"/>
        <v>0</v>
      </c>
      <c r="Q30" s="241">
        <f t="shared" si="17"/>
        <v>0</v>
      </c>
      <c r="R30" s="239">
        <f t="shared" si="17"/>
        <v>-6.7796610169491567E-2</v>
      </c>
      <c r="S30" s="239">
        <f t="shared" si="17"/>
        <v>0</v>
      </c>
      <c r="T30" s="239">
        <f t="shared" si="17"/>
        <v>0</v>
      </c>
      <c r="U30" s="239">
        <f t="shared" si="17"/>
        <v>0</v>
      </c>
      <c r="V30" s="239">
        <f t="shared" si="17"/>
        <v>0</v>
      </c>
      <c r="W30" s="239">
        <f t="shared" si="17"/>
        <v>0</v>
      </c>
      <c r="X30" s="239">
        <f t="shared" si="17"/>
        <v>-5.8823529411764719E-2</v>
      </c>
      <c r="Y30" s="239">
        <f t="shared" si="17"/>
        <v>-5.555555555555558E-2</v>
      </c>
      <c r="Z30" s="239">
        <f t="shared" si="17"/>
        <v>-5.1948051948051965E-2</v>
      </c>
      <c r="AA30" s="239">
        <f t="shared" si="17"/>
        <v>-7.6923076923076872E-2</v>
      </c>
      <c r="AB30" s="240">
        <f t="shared" si="17"/>
        <v>-5.0632911392405111E-2</v>
      </c>
    </row>
    <row r="31" spans="2:31" ht="3.95" customHeight="1">
      <c r="B31" s="180"/>
    </row>
    <row r="32" spans="2:31" ht="24">
      <c r="B32" s="159" t="s">
        <v>1819</v>
      </c>
      <c r="C32" s="176" t="s">
        <v>4</v>
      </c>
      <c r="D32" s="176" t="s">
        <v>1322</v>
      </c>
      <c r="E32" s="193"/>
      <c r="F32" s="176" t="s">
        <v>1534</v>
      </c>
      <c r="H32" s="192">
        <v>45658</v>
      </c>
      <c r="I32" s="192">
        <f t="shared" ref="I32" si="18">EOMONTH(H32,0)+1</f>
        <v>45689</v>
      </c>
      <c r="J32" s="192">
        <f t="shared" ref="J32" si="19">EOMONTH(I32,0)+1</f>
        <v>45717</v>
      </c>
      <c r="K32" s="192">
        <f t="shared" ref="K32" si="20">EOMONTH(J32,0)+1</f>
        <v>45748</v>
      </c>
      <c r="L32" s="192">
        <f t="shared" ref="L32" si="21">EOMONTH(K32,0)+1</f>
        <v>45778</v>
      </c>
      <c r="M32" s="192">
        <f t="shared" ref="M32" si="22">EOMONTH(L32,0)+1</f>
        <v>45809</v>
      </c>
      <c r="N32" s="192">
        <f t="shared" ref="N32" si="23">EOMONTH(M32,0)+1</f>
        <v>45839</v>
      </c>
      <c r="O32" s="192">
        <v>45870</v>
      </c>
      <c r="P32" s="192">
        <f t="shared" ref="P32" si="24">EOMONTH(O32,0)+1</f>
        <v>45901</v>
      </c>
      <c r="Q32" s="192">
        <f t="shared" ref="Q32" si="25">EOMONTH(P32,0)+1</f>
        <v>45931</v>
      </c>
      <c r="R32" s="192">
        <f t="shared" ref="R32" si="26">EOMONTH(Q32,0)+1</f>
        <v>45962</v>
      </c>
      <c r="S32" s="192">
        <f t="shared" ref="S32" si="27">EOMONTH(R32,0)+1</f>
        <v>45992</v>
      </c>
      <c r="T32" s="192">
        <f t="shared" ref="T32" si="28">EOMONTH(S32,0)+1</f>
        <v>46023</v>
      </c>
      <c r="U32" s="192">
        <f t="shared" ref="U32" si="29">EOMONTH(T32,0)+1</f>
        <v>46054</v>
      </c>
      <c r="V32" s="192">
        <f t="shared" ref="V32" si="30">EOMONTH(U32,0)+1</f>
        <v>46082</v>
      </c>
      <c r="W32" s="192">
        <f t="shared" ref="W32" si="31">EOMONTH(V32,0)+1</f>
        <v>46113</v>
      </c>
      <c r="X32" s="192">
        <f t="shared" ref="X32" si="32">EOMONTH(W32,0)+1</f>
        <v>46143</v>
      </c>
      <c r="Y32" s="192">
        <f t="shared" ref="Y32" si="33">EOMONTH(X32,0)+1</f>
        <v>46174</v>
      </c>
      <c r="Z32" s="192">
        <f t="shared" ref="Z32" si="34">EOMONTH(Y32,0)+1</f>
        <v>46204</v>
      </c>
      <c r="AA32" s="192">
        <f t="shared" ref="AA32" si="35">EOMONTH(Z32,0)+1</f>
        <v>46235</v>
      </c>
      <c r="AB32" s="192">
        <f t="shared" ref="AB32" si="36">EOMONTH(AA32,0)+1</f>
        <v>46266</v>
      </c>
      <c r="AC32" s="187"/>
      <c r="AE32" s="187"/>
    </row>
    <row r="33" spans="2:31">
      <c r="B33" s="322" t="s">
        <v>493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12" t="s">
        <v>1826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11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1318</v>
      </c>
      <c r="C36" s="182">
        <f>+C39-C37-C38</f>
        <v>13</v>
      </c>
      <c r="D36" s="182">
        <f>+D39-D37-D38</f>
        <v>13</v>
      </c>
      <c r="F36" s="182">
        <f>+F39-F37-F38</f>
        <v>12</v>
      </c>
      <c r="H36" s="182">
        <f t="shared" ref="H36" si="38">+H39-H37-H38</f>
        <v>13</v>
      </c>
      <c r="I36" s="182">
        <f t="shared" ref="I36" si="39">+I39-I37-I38</f>
        <v>14</v>
      </c>
      <c r="J36" s="182">
        <f t="shared" ref="J36" si="40">+J39-J37-J38</f>
        <v>12</v>
      </c>
      <c r="K36" s="182">
        <f t="shared" ref="K36" si="41">+K39-K37-K38</f>
        <v>13</v>
      </c>
      <c r="L36" s="182">
        <f t="shared" ref="L36" si="42">+L39-L37-L38</f>
        <v>13</v>
      </c>
      <c r="M36" s="182">
        <f t="shared" ref="M36" si="43">+M39-M37-M38</f>
        <v>13</v>
      </c>
      <c r="N36" s="182">
        <f t="shared" ref="N36" si="44">+N39-N37-N38</f>
        <v>12</v>
      </c>
      <c r="O36" s="182">
        <f t="shared" ref="O36" si="45">+O39-O37-O38</f>
        <v>12</v>
      </c>
      <c r="P36" s="182">
        <f t="shared" ref="P36" si="46">+P39-P37-P38</f>
        <v>12</v>
      </c>
      <c r="Q36" s="182">
        <f t="shared" ref="Q36" si="47">+Q39-Q37-Q38</f>
        <v>12</v>
      </c>
      <c r="R36" s="182">
        <f t="shared" ref="R36" si="48">+R39-R37-R38</f>
        <v>13</v>
      </c>
      <c r="S36" s="182">
        <f t="shared" ref="S36" si="49">+S39-S37-S38</f>
        <v>13</v>
      </c>
      <c r="T36" s="182">
        <f t="shared" ref="T36" si="50">+T39-T37-T38</f>
        <v>13</v>
      </c>
      <c r="U36" s="182">
        <f t="shared" ref="U36" si="51">+U39-U37-U38</f>
        <v>13</v>
      </c>
      <c r="V36" s="182">
        <f t="shared" ref="V36" si="52">+V39-V37-V38</f>
        <v>14</v>
      </c>
      <c r="W36" s="182">
        <f t="shared" ref="W36" si="53">+W39-W37-W38</f>
        <v>16</v>
      </c>
      <c r="X36" s="182">
        <f t="shared" ref="X36" si="54">+X39-X37-X38</f>
        <v>17</v>
      </c>
      <c r="Y36" s="182">
        <f t="shared" ref="Y36" si="55">+Y39-Y37-Y38</f>
        <v>17</v>
      </c>
      <c r="Z36" s="182">
        <f t="shared" ref="Z36" si="56">+Z39-Z37-Z38</f>
        <v>16</v>
      </c>
      <c r="AA36" s="182">
        <f t="shared" ref="AA36" si="57">+AA39-AA37-AA38</f>
        <v>17</v>
      </c>
      <c r="AB36" s="182">
        <f t="shared" ref="AB36" si="58">+AB39-AB37-AB38</f>
        <v>18</v>
      </c>
    </row>
    <row r="37" spans="2:31">
      <c r="B37" s="191" t="s">
        <v>1822</v>
      </c>
      <c r="C37" s="197">
        <f>SUM(H37:S37)</f>
        <v>5</v>
      </c>
      <c r="D37" s="197">
        <f>SUM(T37:AB37)</f>
        <v>8</v>
      </c>
      <c r="F37" s="197">
        <f>SUM(Q37:AB37)</f>
        <v>10</v>
      </c>
      <c r="H37" s="195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5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5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5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5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5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5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5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5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5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5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5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5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5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5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5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5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5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5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5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5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91" t="s">
        <v>1823</v>
      </c>
      <c r="C38" s="197">
        <f>SUM(H38:S38)</f>
        <v>-5</v>
      </c>
      <c r="D38" s="197">
        <f>SUM(T38:AB38)</f>
        <v>-5</v>
      </c>
      <c r="F38" s="197">
        <f>SUM(Q38:AB38)</f>
        <v>-6</v>
      </c>
      <c r="H38" s="195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5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5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5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5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5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5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5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5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5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5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5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5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5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5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5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5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5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5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5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5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9" t="s">
        <v>1320</v>
      </c>
      <c r="C39" s="260">
        <f>+D36</f>
        <v>13</v>
      </c>
      <c r="D39" s="261">
        <f>+$AB39</f>
        <v>16</v>
      </c>
      <c r="F39" s="264">
        <f>+$AB39</f>
        <v>16</v>
      </c>
      <c r="H39" s="262">
        <f t="shared" ref="H39:AA39" si="59">+I36</f>
        <v>14</v>
      </c>
      <c r="I39" s="260">
        <f t="shared" si="59"/>
        <v>12</v>
      </c>
      <c r="J39" s="260">
        <f t="shared" si="59"/>
        <v>13</v>
      </c>
      <c r="K39" s="260">
        <f t="shared" si="59"/>
        <v>13</v>
      </c>
      <c r="L39" s="260">
        <f t="shared" si="59"/>
        <v>13</v>
      </c>
      <c r="M39" s="260">
        <f t="shared" si="59"/>
        <v>12</v>
      </c>
      <c r="N39" s="260">
        <f t="shared" si="59"/>
        <v>12</v>
      </c>
      <c r="O39" s="260">
        <f t="shared" si="59"/>
        <v>12</v>
      </c>
      <c r="P39" s="260">
        <f t="shared" si="59"/>
        <v>12</v>
      </c>
      <c r="Q39" s="260">
        <f t="shared" si="59"/>
        <v>13</v>
      </c>
      <c r="R39" s="260">
        <f t="shared" si="59"/>
        <v>13</v>
      </c>
      <c r="S39" s="260">
        <f t="shared" si="59"/>
        <v>13</v>
      </c>
      <c r="T39" s="260">
        <f t="shared" si="59"/>
        <v>13</v>
      </c>
      <c r="U39" s="260">
        <f t="shared" si="59"/>
        <v>14</v>
      </c>
      <c r="V39" s="260">
        <f t="shared" si="59"/>
        <v>16</v>
      </c>
      <c r="W39" s="260">
        <f t="shared" si="59"/>
        <v>17</v>
      </c>
      <c r="X39" s="260">
        <f t="shared" si="59"/>
        <v>17</v>
      </c>
      <c r="Y39" s="260">
        <f t="shared" si="59"/>
        <v>16</v>
      </c>
      <c r="Z39" s="260">
        <f t="shared" si="59"/>
        <v>17</v>
      </c>
      <c r="AA39" s="260">
        <f t="shared" si="59"/>
        <v>18</v>
      </c>
      <c r="AB39" s="310">
        <f>COUNTIFS('Combined Employee Worksheet'!$H:$H,"Active",'Combined Employee Worksheet'!$D:$D,'Employee Retention'!B33)</f>
        <v>16</v>
      </c>
    </row>
    <row r="40" spans="2:31" ht="3.95" customHeight="1">
      <c r="B40" s="180"/>
      <c r="C40" s="232"/>
      <c r="D40" s="232"/>
      <c r="F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317"/>
    </row>
    <row r="41" spans="2:31" ht="12" customHeight="1">
      <c r="B41" s="234" t="s">
        <v>1825</v>
      </c>
      <c r="C41" s="318">
        <f>AVERAGE(C36,C39)</f>
        <v>13</v>
      </c>
      <c r="D41" s="319">
        <f>AVERAGE(D36,D39)</f>
        <v>14.5</v>
      </c>
      <c r="F41" s="320">
        <f>AVERAGE(F36,F39)</f>
        <v>14</v>
      </c>
      <c r="H41" s="321">
        <f t="shared" ref="H41" si="60">AVERAGE(H36,H39)</f>
        <v>13.5</v>
      </c>
      <c r="I41" s="318">
        <f t="shared" ref="I41" si="61">AVERAGE(I36,I39)</f>
        <v>13</v>
      </c>
      <c r="J41" s="318">
        <f t="shared" ref="J41" si="62">AVERAGE(J36,J39)</f>
        <v>12.5</v>
      </c>
      <c r="K41" s="318">
        <f t="shared" ref="K41" si="63">AVERAGE(K36,K39)</f>
        <v>13</v>
      </c>
      <c r="L41" s="318">
        <f t="shared" ref="L41" si="64">AVERAGE(L36,L39)</f>
        <v>13</v>
      </c>
      <c r="M41" s="318">
        <f t="shared" ref="M41" si="65">AVERAGE(M36,M39)</f>
        <v>12.5</v>
      </c>
      <c r="N41" s="318">
        <f t="shared" ref="N41" si="66">AVERAGE(N36,N39)</f>
        <v>12</v>
      </c>
      <c r="O41" s="318">
        <f t="shared" ref="O41" si="67">AVERAGE(O36,O39)</f>
        <v>12</v>
      </c>
      <c r="P41" s="318">
        <f t="shared" ref="P41" si="68">AVERAGE(P36,P39)</f>
        <v>12</v>
      </c>
      <c r="Q41" s="318">
        <f t="shared" ref="Q41" si="69">AVERAGE(Q36,Q39)</f>
        <v>12.5</v>
      </c>
      <c r="R41" s="318">
        <f t="shared" ref="R41" si="70">AVERAGE(R36,R39)</f>
        <v>13</v>
      </c>
      <c r="S41" s="318">
        <f t="shared" ref="S41" si="71">AVERAGE(S36,S39)</f>
        <v>13</v>
      </c>
      <c r="T41" s="318">
        <f t="shared" ref="T41" si="72">AVERAGE(T36,T39)</f>
        <v>13</v>
      </c>
      <c r="U41" s="318">
        <f t="shared" ref="U41" si="73">AVERAGE(U36,U39)</f>
        <v>13.5</v>
      </c>
      <c r="V41" s="318">
        <f t="shared" ref="V41" si="74">AVERAGE(V36,V39)</f>
        <v>15</v>
      </c>
      <c r="W41" s="318">
        <f t="shared" ref="W41" si="75">AVERAGE(W36,W39)</f>
        <v>16.5</v>
      </c>
      <c r="X41" s="318">
        <f t="shared" ref="X41" si="76">AVERAGE(X36,X39)</f>
        <v>17</v>
      </c>
      <c r="Y41" s="318">
        <f t="shared" ref="Y41" si="77">AVERAGE(Y36,Y39)</f>
        <v>16.5</v>
      </c>
      <c r="Z41" s="318">
        <f t="shared" ref="Z41" si="78">AVERAGE(Z36,Z39)</f>
        <v>16.5</v>
      </c>
      <c r="AA41" s="318">
        <f t="shared" ref="AA41" si="79">AVERAGE(AA36,AA39)</f>
        <v>17.5</v>
      </c>
      <c r="AB41" s="319">
        <f t="shared" ref="AB41" si="80">AVERAGE(AB36,AB39)</f>
        <v>17</v>
      </c>
    </row>
    <row r="42" spans="2:31" ht="12" customHeight="1">
      <c r="B42" s="237" t="s">
        <v>1824</v>
      </c>
      <c r="C42" s="313">
        <f>C34/C41</f>
        <v>12.5</v>
      </c>
      <c r="D42" s="314">
        <f>D34/D41</f>
        <v>12.379310344827585</v>
      </c>
      <c r="E42" s="182"/>
      <c r="F42" s="315">
        <f>F34/F41</f>
        <v>12.714285714285714</v>
      </c>
      <c r="G42" s="182"/>
      <c r="H42" s="316">
        <f t="shared" ref="H42" si="81">H34/H41</f>
        <v>10.814814814814815</v>
      </c>
      <c r="I42" s="313">
        <f t="shared" ref="I42" si="82">I34/I41</f>
        <v>11.346153846153847</v>
      </c>
      <c r="J42" s="313">
        <f t="shared" ref="J42" si="83">J34/J41</f>
        <v>12.08</v>
      </c>
      <c r="K42" s="313">
        <f t="shared" ref="K42" si="84">K34/K41</f>
        <v>12.038461538461538</v>
      </c>
      <c r="L42" s="313">
        <f t="shared" ref="L42" si="85">L34/L41</f>
        <v>12.461538461538462</v>
      </c>
      <c r="M42" s="313">
        <f t="shared" ref="M42" si="86">M34/M41</f>
        <v>13.2</v>
      </c>
      <c r="N42" s="313">
        <f t="shared" ref="N42" si="87">N34/N41</f>
        <v>13.916666666666666</v>
      </c>
      <c r="O42" s="313">
        <f t="shared" ref="O42" si="88">O34/O41</f>
        <v>14.333333333333334</v>
      </c>
      <c r="P42" s="313">
        <f t="shared" ref="P42" si="89">P34/P41</f>
        <v>14.666666666666666</v>
      </c>
      <c r="Q42" s="313">
        <f t="shared" ref="Q42" si="90">Q34/Q41</f>
        <v>14.36</v>
      </c>
      <c r="R42" s="313">
        <f t="shared" ref="R42" si="91">R34/R41</f>
        <v>13.961538461538462</v>
      </c>
      <c r="S42" s="313">
        <f t="shared" ref="S42" si="92">S34/S41</f>
        <v>13.884615384615385</v>
      </c>
      <c r="T42" s="313">
        <f t="shared" ref="T42" si="93">T34/T41</f>
        <v>14.076923076923077</v>
      </c>
      <c r="U42" s="313">
        <f t="shared" ref="U42" si="94">U34/U41</f>
        <v>14.037037037037036</v>
      </c>
      <c r="V42" s="313">
        <f t="shared" ref="V42" si="95">V34/V41</f>
        <v>12.833333333333334</v>
      </c>
      <c r="W42" s="313">
        <f t="shared" ref="W42" si="96">W34/W41</f>
        <v>11.818181818181818</v>
      </c>
      <c r="X42" s="313">
        <f t="shared" ref="X42" si="97">X34/X41</f>
        <v>11.382352941176471</v>
      </c>
      <c r="Y42" s="313">
        <f t="shared" ref="Y42" si="98">Y34/Y41</f>
        <v>11.454545454545455</v>
      </c>
      <c r="Z42" s="313">
        <f t="shared" ref="Z42" si="99">Z34/Z41</f>
        <v>11</v>
      </c>
      <c r="AA42" s="313">
        <f t="shared" ref="AA42" si="100">AA34/AA41</f>
        <v>9.9714285714285715</v>
      </c>
      <c r="AB42" s="314">
        <f t="shared" ref="AB42" si="101">AB34/AB41</f>
        <v>10.411764705882353</v>
      </c>
    </row>
    <row r="43" spans="2:31" ht="3.95" customHeight="1">
      <c r="B43" s="180"/>
      <c r="C43" s="232"/>
      <c r="D43" s="232"/>
      <c r="F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3"/>
      <c r="AA43" s="233"/>
      <c r="AB43" s="233"/>
    </row>
    <row r="44" spans="2:31" ht="12" customHeight="1">
      <c r="B44" s="234" t="s">
        <v>1821</v>
      </c>
      <c r="C44" s="236">
        <f>(C37+C36)/C36-1</f>
        <v>0.38461538461538458</v>
      </c>
      <c r="D44" s="247">
        <f>(D37+D36)/D36-1</f>
        <v>0.61538461538461542</v>
      </c>
      <c r="E44" s="248"/>
      <c r="F44" s="249">
        <f>(F37+F36)/F36-1</f>
        <v>0.83333333333333326</v>
      </c>
      <c r="H44" s="246">
        <f t="shared" ref="H44:AB44" si="102">(H37+H36)/H36-1</f>
        <v>7.6923076923076872E-2</v>
      </c>
      <c r="I44" s="236">
        <f t="shared" si="102"/>
        <v>0</v>
      </c>
      <c r="J44" s="236">
        <f t="shared" si="102"/>
        <v>0.16666666666666674</v>
      </c>
      <c r="K44" s="236">
        <f t="shared" si="102"/>
        <v>0</v>
      </c>
      <c r="L44" s="236">
        <f t="shared" si="102"/>
        <v>0</v>
      </c>
      <c r="M44" s="236">
        <f t="shared" si="102"/>
        <v>0</v>
      </c>
      <c r="N44" s="236">
        <f t="shared" si="102"/>
        <v>0</v>
      </c>
      <c r="O44" s="236">
        <f t="shared" si="102"/>
        <v>0</v>
      </c>
      <c r="P44" s="236">
        <f t="shared" si="102"/>
        <v>0</v>
      </c>
      <c r="Q44" s="246">
        <f t="shared" si="102"/>
        <v>8.3333333333333259E-2</v>
      </c>
      <c r="R44" s="236">
        <f t="shared" si="102"/>
        <v>7.6923076923076872E-2</v>
      </c>
      <c r="S44" s="236">
        <f t="shared" si="102"/>
        <v>0</v>
      </c>
      <c r="T44" s="236">
        <f t="shared" si="102"/>
        <v>0</v>
      </c>
      <c r="U44" s="236">
        <f t="shared" si="102"/>
        <v>0.15384615384615374</v>
      </c>
      <c r="V44" s="236">
        <f t="shared" si="102"/>
        <v>0.14285714285714279</v>
      </c>
      <c r="W44" s="236">
        <f t="shared" si="102"/>
        <v>6.25E-2</v>
      </c>
      <c r="X44" s="236">
        <f t="shared" si="102"/>
        <v>5.8823529411764719E-2</v>
      </c>
      <c r="Y44" s="236">
        <f t="shared" si="102"/>
        <v>0</v>
      </c>
      <c r="Z44" s="236">
        <f t="shared" si="102"/>
        <v>6.25E-2</v>
      </c>
      <c r="AA44" s="236">
        <f t="shared" si="102"/>
        <v>5.8823529411764719E-2</v>
      </c>
      <c r="AB44" s="247">
        <f t="shared" si="102"/>
        <v>0</v>
      </c>
    </row>
    <row r="45" spans="2:31">
      <c r="B45" s="237" t="s">
        <v>1820</v>
      </c>
      <c r="C45" s="239">
        <f>(C38+C41)/C41-1</f>
        <v>-0.38461538461538458</v>
      </c>
      <c r="D45" s="240">
        <f>(D38+D41)/D41-1</f>
        <v>-0.34482758620689657</v>
      </c>
      <c r="E45" s="248"/>
      <c r="F45" s="242">
        <f>(F38+F41)/F41-1</f>
        <v>-0.4285714285714286</v>
      </c>
      <c r="H45" s="241">
        <f t="shared" ref="H45:AB45" si="103">(H38+H41)/H41-1</f>
        <v>0</v>
      </c>
      <c r="I45" s="239">
        <f t="shared" si="103"/>
        <v>-0.15384615384615385</v>
      </c>
      <c r="J45" s="239">
        <f t="shared" si="103"/>
        <v>-7.999999999999996E-2</v>
      </c>
      <c r="K45" s="239">
        <f t="shared" si="103"/>
        <v>0</v>
      </c>
      <c r="L45" s="239">
        <f t="shared" si="103"/>
        <v>0</v>
      </c>
      <c r="M45" s="239">
        <f t="shared" si="103"/>
        <v>-7.999999999999996E-2</v>
      </c>
      <c r="N45" s="239">
        <f t="shared" si="103"/>
        <v>0</v>
      </c>
      <c r="O45" s="239">
        <f t="shared" si="103"/>
        <v>0</v>
      </c>
      <c r="P45" s="239">
        <f t="shared" si="103"/>
        <v>0</v>
      </c>
      <c r="Q45" s="241">
        <f t="shared" si="103"/>
        <v>0</v>
      </c>
      <c r="R45" s="239">
        <f t="shared" si="103"/>
        <v>-7.6923076923076872E-2</v>
      </c>
      <c r="S45" s="239">
        <f t="shared" si="103"/>
        <v>0</v>
      </c>
      <c r="T45" s="239">
        <f t="shared" si="103"/>
        <v>0</v>
      </c>
      <c r="U45" s="239">
        <f t="shared" si="103"/>
        <v>-7.407407407407407E-2</v>
      </c>
      <c r="V45" s="239">
        <f t="shared" si="103"/>
        <v>0</v>
      </c>
      <c r="W45" s="239">
        <f t="shared" si="103"/>
        <v>0</v>
      </c>
      <c r="X45" s="239">
        <f t="shared" si="103"/>
        <v>-5.8823529411764719E-2</v>
      </c>
      <c r="Y45" s="239">
        <f t="shared" si="103"/>
        <v>-6.0606060606060552E-2</v>
      </c>
      <c r="Z45" s="239">
        <f t="shared" si="103"/>
        <v>0</v>
      </c>
      <c r="AA45" s="239">
        <f t="shared" si="103"/>
        <v>0</v>
      </c>
      <c r="AB45" s="240">
        <f t="shared" si="103"/>
        <v>-0.11764705882352944</v>
      </c>
    </row>
    <row r="46" spans="2:31" ht="3.95" customHeight="1">
      <c r="B46" s="180"/>
    </row>
    <row r="47" spans="2:31" ht="24">
      <c r="B47" s="159" t="s">
        <v>1819</v>
      </c>
      <c r="C47" s="176" t="s">
        <v>4</v>
      </c>
      <c r="D47" s="176" t="s">
        <v>1322</v>
      </c>
      <c r="E47" s="193"/>
      <c r="F47" s="176" t="s">
        <v>1534</v>
      </c>
      <c r="H47" s="192">
        <v>45658</v>
      </c>
      <c r="I47" s="192">
        <f t="shared" ref="I47" si="104">EOMONTH(H47,0)+1</f>
        <v>45689</v>
      </c>
      <c r="J47" s="192">
        <f t="shared" ref="J47" si="105">EOMONTH(I47,0)+1</f>
        <v>45717</v>
      </c>
      <c r="K47" s="192">
        <f t="shared" ref="K47" si="106">EOMONTH(J47,0)+1</f>
        <v>45748</v>
      </c>
      <c r="L47" s="192">
        <f t="shared" ref="L47" si="107">EOMONTH(K47,0)+1</f>
        <v>45778</v>
      </c>
      <c r="M47" s="192">
        <f t="shared" ref="M47" si="108">EOMONTH(L47,0)+1</f>
        <v>45809</v>
      </c>
      <c r="N47" s="192">
        <f t="shared" ref="N47" si="109">EOMONTH(M47,0)+1</f>
        <v>45839</v>
      </c>
      <c r="O47" s="192">
        <v>45870</v>
      </c>
      <c r="P47" s="192">
        <f t="shared" ref="P47" si="110">EOMONTH(O47,0)+1</f>
        <v>45901</v>
      </c>
      <c r="Q47" s="192">
        <f t="shared" ref="Q47" si="111">EOMONTH(P47,0)+1</f>
        <v>45931</v>
      </c>
      <c r="R47" s="192">
        <f t="shared" ref="R47" si="112">EOMONTH(Q47,0)+1</f>
        <v>45962</v>
      </c>
      <c r="S47" s="192">
        <f t="shared" ref="S47" si="113">EOMONTH(R47,0)+1</f>
        <v>45992</v>
      </c>
      <c r="T47" s="192">
        <f t="shared" ref="T47" si="114">EOMONTH(S47,0)+1</f>
        <v>46023</v>
      </c>
      <c r="U47" s="192">
        <f t="shared" ref="U47" si="115">EOMONTH(T47,0)+1</f>
        <v>46054</v>
      </c>
      <c r="V47" s="192">
        <f t="shared" ref="V47" si="116">EOMONTH(U47,0)+1</f>
        <v>46082</v>
      </c>
      <c r="W47" s="192">
        <f t="shared" ref="W47" si="117">EOMONTH(V47,0)+1</f>
        <v>46113</v>
      </c>
      <c r="X47" s="192">
        <f t="shared" ref="X47" si="118">EOMONTH(W47,0)+1</f>
        <v>46143</v>
      </c>
      <c r="Y47" s="192">
        <f t="shared" ref="Y47" si="119">EOMONTH(X47,0)+1</f>
        <v>46174</v>
      </c>
      <c r="Z47" s="192">
        <f t="shared" ref="Z47" si="120">EOMONTH(Y47,0)+1</f>
        <v>46204</v>
      </c>
      <c r="AA47" s="192">
        <f t="shared" ref="AA47" si="121">EOMONTH(Z47,0)+1</f>
        <v>46235</v>
      </c>
      <c r="AB47" s="192">
        <f t="shared" ref="AB47" si="122">EOMONTH(AA47,0)+1</f>
        <v>46266</v>
      </c>
      <c r="AC47" s="187"/>
      <c r="AE47" s="187"/>
    </row>
    <row r="48" spans="2:31">
      <c r="B48" s="322" t="s">
        <v>1368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12" t="s">
        <v>1826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11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1318</v>
      </c>
      <c r="C51" s="182">
        <f>+C54-C52-C53</f>
        <v>1</v>
      </c>
      <c r="D51" s="182">
        <f>+D54-D52-D53</f>
        <v>2</v>
      </c>
      <c r="F51" s="182">
        <f>+F54-F52-F53</f>
        <v>3</v>
      </c>
      <c r="H51" s="182">
        <f t="shared" ref="H51" si="124">+H54-H52-H53</f>
        <v>1</v>
      </c>
      <c r="I51" s="182">
        <f t="shared" ref="I51" si="125">+I54-I52-I53</f>
        <v>1</v>
      </c>
      <c r="J51" s="182">
        <f t="shared" ref="J51" si="126">+J54-J52-J53</f>
        <v>2</v>
      </c>
      <c r="K51" s="182">
        <f t="shared" ref="K51" si="127">+K54-K52-K53</f>
        <v>2</v>
      </c>
      <c r="L51" s="182">
        <f t="shared" ref="L51" si="128">+L54-L52-L53</f>
        <v>2</v>
      </c>
      <c r="M51" s="182">
        <f t="shared" ref="M51" si="129">+M54-M52-M53</f>
        <v>2</v>
      </c>
      <c r="N51" s="182">
        <f t="shared" ref="N51" si="130">+N54-N52-N53</f>
        <v>2</v>
      </c>
      <c r="O51" s="182">
        <f t="shared" ref="O51" si="131">+O54-O52-O53</f>
        <v>2</v>
      </c>
      <c r="P51" s="182">
        <f t="shared" ref="P51" si="132">+P54-P52-P53</f>
        <v>2</v>
      </c>
      <c r="Q51" s="182">
        <f t="shared" ref="Q51" si="133">+Q54-Q52-Q53</f>
        <v>3</v>
      </c>
      <c r="R51" s="182">
        <f t="shared" ref="R51" si="134">+R54-R52-R53</f>
        <v>3</v>
      </c>
      <c r="S51" s="182">
        <f t="shared" ref="S51" si="135">+S54-S52-S53</f>
        <v>3</v>
      </c>
      <c r="T51" s="182">
        <f t="shared" ref="T51" si="136">+T54-T52-T53</f>
        <v>2</v>
      </c>
      <c r="U51" s="182">
        <f t="shared" ref="U51" si="137">+U54-U52-U53</f>
        <v>2</v>
      </c>
      <c r="V51" s="182">
        <f t="shared" ref="V51" si="138">+V54-V52-V53</f>
        <v>4</v>
      </c>
      <c r="W51" s="182">
        <f t="shared" ref="W51" si="139">+W54-W52-W53</f>
        <v>4</v>
      </c>
      <c r="X51" s="182">
        <f t="shared" ref="X51" si="140">+X54-X52-X53</f>
        <v>4</v>
      </c>
      <c r="Y51" s="182">
        <f t="shared" ref="Y51" si="141">+Y54-Y52-Y53</f>
        <v>4</v>
      </c>
      <c r="Z51" s="182">
        <f t="shared" ref="Z51" si="142">+Z54-Z52-Z53</f>
        <v>4</v>
      </c>
      <c r="AA51" s="182">
        <f t="shared" ref="AA51" si="143">+AA54-AA52-AA53</f>
        <v>4</v>
      </c>
      <c r="AB51" s="182">
        <f t="shared" ref="AB51" si="144">+AB54-AB52-AB53</f>
        <v>4</v>
      </c>
    </row>
    <row r="52" spans="2:31">
      <c r="B52" s="191" t="s">
        <v>1822</v>
      </c>
      <c r="C52" s="197">
        <f>SUM(H52:S52)</f>
        <v>3</v>
      </c>
      <c r="D52" s="197">
        <f>SUM(T52:AB52)</f>
        <v>3</v>
      </c>
      <c r="F52" s="197">
        <f>SUM(Q52:AB52)</f>
        <v>3</v>
      </c>
      <c r="H52" s="195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5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5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5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5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5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5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5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5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5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5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5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5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5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5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5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5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5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5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5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5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91" t="s">
        <v>1823</v>
      </c>
      <c r="C53" s="197">
        <f>SUM(H53:S53)</f>
        <v>-2</v>
      </c>
      <c r="D53" s="197">
        <f>SUM(T53:AB53)</f>
        <v>-1</v>
      </c>
      <c r="F53" s="197">
        <f>SUM(Q53:AB53)</f>
        <v>-2</v>
      </c>
      <c r="H53" s="195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5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5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5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5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5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5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5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5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5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5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5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5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5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5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5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5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5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5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5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5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9" t="s">
        <v>1320</v>
      </c>
      <c r="C54" s="260">
        <f>+D51</f>
        <v>2</v>
      </c>
      <c r="D54" s="261">
        <f>+$AB54</f>
        <v>4</v>
      </c>
      <c r="F54" s="264">
        <f>+$AB54</f>
        <v>4</v>
      </c>
      <c r="H54" s="262">
        <f t="shared" ref="H54:AA54" si="145">+I51</f>
        <v>1</v>
      </c>
      <c r="I54" s="260">
        <f t="shared" si="145"/>
        <v>2</v>
      </c>
      <c r="J54" s="260">
        <f t="shared" si="145"/>
        <v>2</v>
      </c>
      <c r="K54" s="260">
        <f t="shared" si="145"/>
        <v>2</v>
      </c>
      <c r="L54" s="260">
        <f t="shared" si="145"/>
        <v>2</v>
      </c>
      <c r="M54" s="260">
        <f t="shared" si="145"/>
        <v>2</v>
      </c>
      <c r="N54" s="260">
        <f t="shared" si="145"/>
        <v>2</v>
      </c>
      <c r="O54" s="260">
        <f t="shared" si="145"/>
        <v>2</v>
      </c>
      <c r="P54" s="260">
        <f t="shared" si="145"/>
        <v>3</v>
      </c>
      <c r="Q54" s="260">
        <f t="shared" si="145"/>
        <v>3</v>
      </c>
      <c r="R54" s="260">
        <f t="shared" si="145"/>
        <v>3</v>
      </c>
      <c r="S54" s="260">
        <f t="shared" si="145"/>
        <v>2</v>
      </c>
      <c r="T54" s="260">
        <f t="shared" si="145"/>
        <v>2</v>
      </c>
      <c r="U54" s="260">
        <f t="shared" si="145"/>
        <v>4</v>
      </c>
      <c r="V54" s="260">
        <f t="shared" si="145"/>
        <v>4</v>
      </c>
      <c r="W54" s="260">
        <f t="shared" si="145"/>
        <v>4</v>
      </c>
      <c r="X54" s="260">
        <f t="shared" si="145"/>
        <v>4</v>
      </c>
      <c r="Y54" s="260">
        <f t="shared" si="145"/>
        <v>4</v>
      </c>
      <c r="Z54" s="260">
        <f t="shared" si="145"/>
        <v>4</v>
      </c>
      <c r="AA54" s="260">
        <f t="shared" si="145"/>
        <v>4</v>
      </c>
      <c r="AB54" s="310">
        <f>COUNTIFS('Combined Employee Worksheet'!$H:$H,"Active",'Combined Employee Worksheet'!$D:$D,'Employee Retention'!B48)</f>
        <v>4</v>
      </c>
    </row>
    <row r="55" spans="2:31" ht="3.95" customHeight="1">
      <c r="B55" s="180"/>
      <c r="C55" s="232"/>
      <c r="D55" s="232"/>
      <c r="F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317"/>
    </row>
    <row r="56" spans="2:31" ht="12" customHeight="1">
      <c r="B56" s="234" t="s">
        <v>1825</v>
      </c>
      <c r="C56" s="318">
        <f>AVERAGE(C51,C54)</f>
        <v>1.5</v>
      </c>
      <c r="D56" s="319">
        <f>AVERAGE(D51,D54)</f>
        <v>3</v>
      </c>
      <c r="F56" s="320">
        <f>AVERAGE(F51,F54)</f>
        <v>3.5</v>
      </c>
      <c r="H56" s="321">
        <f t="shared" ref="H56" si="146">AVERAGE(H51,H54)</f>
        <v>1</v>
      </c>
      <c r="I56" s="318">
        <f t="shared" ref="I56" si="147">AVERAGE(I51,I54)</f>
        <v>1.5</v>
      </c>
      <c r="J56" s="318">
        <f t="shared" ref="J56" si="148">AVERAGE(J51,J54)</f>
        <v>2</v>
      </c>
      <c r="K56" s="318">
        <f t="shared" ref="K56" si="149">AVERAGE(K51,K54)</f>
        <v>2</v>
      </c>
      <c r="L56" s="318">
        <f t="shared" ref="L56" si="150">AVERAGE(L51,L54)</f>
        <v>2</v>
      </c>
      <c r="M56" s="318">
        <f t="shared" ref="M56" si="151">AVERAGE(M51,M54)</f>
        <v>2</v>
      </c>
      <c r="N56" s="318">
        <f t="shared" ref="N56" si="152">AVERAGE(N51,N54)</f>
        <v>2</v>
      </c>
      <c r="O56" s="318">
        <f t="shared" ref="O56" si="153">AVERAGE(O51,O54)</f>
        <v>2</v>
      </c>
      <c r="P56" s="318">
        <f t="shared" ref="P56" si="154">AVERAGE(P51,P54)</f>
        <v>2.5</v>
      </c>
      <c r="Q56" s="318">
        <f t="shared" ref="Q56" si="155">AVERAGE(Q51,Q54)</f>
        <v>3</v>
      </c>
      <c r="R56" s="318">
        <f t="shared" ref="R56" si="156">AVERAGE(R51,R54)</f>
        <v>3</v>
      </c>
      <c r="S56" s="318">
        <f t="shared" ref="S56" si="157">AVERAGE(S51,S54)</f>
        <v>2.5</v>
      </c>
      <c r="T56" s="318">
        <f t="shared" ref="T56" si="158">AVERAGE(T51,T54)</f>
        <v>2</v>
      </c>
      <c r="U56" s="318">
        <f t="shared" ref="U56" si="159">AVERAGE(U51,U54)</f>
        <v>3</v>
      </c>
      <c r="V56" s="318">
        <f t="shared" ref="V56" si="160">AVERAGE(V51,V54)</f>
        <v>4</v>
      </c>
      <c r="W56" s="318">
        <f t="shared" ref="W56" si="161">AVERAGE(W51,W54)</f>
        <v>4</v>
      </c>
      <c r="X56" s="318">
        <f t="shared" ref="X56" si="162">AVERAGE(X51,X54)</f>
        <v>4</v>
      </c>
      <c r="Y56" s="318">
        <f t="shared" ref="Y56" si="163">AVERAGE(Y51,Y54)</f>
        <v>4</v>
      </c>
      <c r="Z56" s="318">
        <f t="shared" ref="Z56" si="164">AVERAGE(Z51,Z54)</f>
        <v>4</v>
      </c>
      <c r="AA56" s="318">
        <f t="shared" ref="AA56" si="165">AVERAGE(AA51,AA54)</f>
        <v>4</v>
      </c>
      <c r="AB56" s="319">
        <f t="shared" ref="AB56" si="166">AVERAGE(AB51,AB54)</f>
        <v>4</v>
      </c>
    </row>
    <row r="57" spans="2:31" ht="12" customHeight="1">
      <c r="B57" s="237" t="s">
        <v>1824</v>
      </c>
      <c r="C57" s="313">
        <f>C49/C56</f>
        <v>108.33333333333333</v>
      </c>
      <c r="D57" s="314">
        <f>D49/D56</f>
        <v>59.833333333333336</v>
      </c>
      <c r="E57" s="182"/>
      <c r="F57" s="315">
        <f>F49/F56</f>
        <v>50.857142857142854</v>
      </c>
      <c r="G57" s="182"/>
      <c r="H57" s="316">
        <f t="shared" ref="H57" si="167">H49/H56</f>
        <v>146</v>
      </c>
      <c r="I57" s="313">
        <f t="shared" ref="I57" si="168">I49/I56</f>
        <v>98.333333333333329</v>
      </c>
      <c r="J57" s="313">
        <f t="shared" ref="J57" si="169">J49/J56</f>
        <v>75.5</v>
      </c>
      <c r="K57" s="313">
        <f t="shared" ref="K57" si="170">K49/K56</f>
        <v>78.25</v>
      </c>
      <c r="L57" s="313">
        <f t="shared" ref="L57" si="171">L49/L56</f>
        <v>81</v>
      </c>
      <c r="M57" s="313">
        <f t="shared" ref="M57" si="172">M49/M56</f>
        <v>82.5</v>
      </c>
      <c r="N57" s="313">
        <f t="shared" ref="N57" si="173">N49/N56</f>
        <v>83.5</v>
      </c>
      <c r="O57" s="313">
        <f t="shared" ref="O57" si="174">O49/O56</f>
        <v>86</v>
      </c>
      <c r="P57" s="313">
        <f t="shared" ref="P57" si="175">P49/P56</f>
        <v>70.400000000000006</v>
      </c>
      <c r="Q57" s="313">
        <f t="shared" ref="Q57" si="176">Q49/Q56</f>
        <v>59.833333333333336</v>
      </c>
      <c r="R57" s="313">
        <f t="shared" ref="R57" si="177">R49/R56</f>
        <v>60.5</v>
      </c>
      <c r="S57" s="313">
        <f t="shared" ref="S57" si="178">S49/S56</f>
        <v>72.2</v>
      </c>
      <c r="T57" s="313">
        <f t="shared" ref="T57" si="179">T49/T56</f>
        <v>91.5</v>
      </c>
      <c r="U57" s="313">
        <f t="shared" ref="U57" si="180">U49/U56</f>
        <v>63.166666666666664</v>
      </c>
      <c r="V57" s="313">
        <f t="shared" ref="V57" si="181">V49/V56</f>
        <v>48.125</v>
      </c>
      <c r="W57" s="313">
        <f t="shared" ref="W57" si="182">W49/W56</f>
        <v>48.75</v>
      </c>
      <c r="X57" s="313">
        <f t="shared" ref="X57" si="183">X49/X56</f>
        <v>48.375</v>
      </c>
      <c r="Y57" s="313">
        <f t="shared" ref="Y57" si="184">Y49/Y56</f>
        <v>47.25</v>
      </c>
      <c r="Z57" s="313">
        <f t="shared" ref="Z57" si="185">Z49/Z56</f>
        <v>45.375</v>
      </c>
      <c r="AA57" s="313">
        <f t="shared" ref="AA57" si="186">AA49/AA56</f>
        <v>43.625</v>
      </c>
      <c r="AB57" s="314">
        <f t="shared" ref="AB57" si="187">AB49/AB56</f>
        <v>44.25</v>
      </c>
    </row>
    <row r="58" spans="2:31" ht="3.95" customHeight="1">
      <c r="B58" s="180"/>
      <c r="C58" s="232"/>
      <c r="D58" s="232"/>
      <c r="F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3"/>
      <c r="AA58" s="233"/>
      <c r="AB58" s="233"/>
    </row>
    <row r="59" spans="2:31" ht="12" customHeight="1">
      <c r="B59" s="234" t="s">
        <v>1821</v>
      </c>
      <c r="C59" s="236">
        <f>(C52+C51)/C51-1</f>
        <v>3</v>
      </c>
      <c r="D59" s="247">
        <f>(D52+D51)/D51-1</f>
        <v>1.5</v>
      </c>
      <c r="E59" s="248"/>
      <c r="F59" s="249">
        <f>(F52+F51)/F51-1</f>
        <v>1</v>
      </c>
      <c r="H59" s="246">
        <f t="shared" ref="H59:AB59" si="188">(H52+H51)/H51-1</f>
        <v>0</v>
      </c>
      <c r="I59" s="236">
        <f t="shared" si="188"/>
        <v>1</v>
      </c>
      <c r="J59" s="236">
        <f t="shared" si="188"/>
        <v>0.5</v>
      </c>
      <c r="K59" s="236">
        <f t="shared" si="188"/>
        <v>0</v>
      </c>
      <c r="L59" s="236">
        <f t="shared" si="188"/>
        <v>0</v>
      </c>
      <c r="M59" s="236">
        <f t="shared" si="188"/>
        <v>0</v>
      </c>
      <c r="N59" s="236">
        <f t="shared" si="188"/>
        <v>0</v>
      </c>
      <c r="O59" s="236">
        <f t="shared" si="188"/>
        <v>0</v>
      </c>
      <c r="P59" s="236">
        <f t="shared" si="188"/>
        <v>0.5</v>
      </c>
      <c r="Q59" s="246">
        <f t="shared" si="188"/>
        <v>0</v>
      </c>
      <c r="R59" s="236">
        <f t="shared" si="188"/>
        <v>0</v>
      </c>
      <c r="S59" s="236">
        <f t="shared" si="188"/>
        <v>0</v>
      </c>
      <c r="T59" s="236">
        <f t="shared" si="188"/>
        <v>0</v>
      </c>
      <c r="U59" s="236">
        <f t="shared" si="188"/>
        <v>1</v>
      </c>
      <c r="V59" s="236">
        <f t="shared" si="188"/>
        <v>0</v>
      </c>
      <c r="W59" s="236">
        <f t="shared" si="188"/>
        <v>0</v>
      </c>
      <c r="X59" s="236">
        <f t="shared" si="188"/>
        <v>0</v>
      </c>
      <c r="Y59" s="236">
        <f t="shared" si="188"/>
        <v>0</v>
      </c>
      <c r="Z59" s="236">
        <f t="shared" si="188"/>
        <v>0</v>
      </c>
      <c r="AA59" s="236">
        <f t="shared" si="188"/>
        <v>0.25</v>
      </c>
      <c r="AB59" s="247">
        <f t="shared" si="188"/>
        <v>0</v>
      </c>
    </row>
    <row r="60" spans="2:31">
      <c r="B60" s="237" t="s">
        <v>1820</v>
      </c>
      <c r="C60" s="239">
        <f>(C53+C56)/C56-1</f>
        <v>-1.3333333333333333</v>
      </c>
      <c r="D60" s="240">
        <f>(D53+D56)/D56-1</f>
        <v>-0.33333333333333337</v>
      </c>
      <c r="E60" s="248"/>
      <c r="F60" s="242">
        <f>(F53+F56)/F56-1</f>
        <v>-0.5714285714285714</v>
      </c>
      <c r="H60" s="241">
        <f t="shared" ref="H60:AB60" si="189">(H53+H56)/H56-1</f>
        <v>0</v>
      </c>
      <c r="I60" s="239">
        <f t="shared" si="189"/>
        <v>0</v>
      </c>
      <c r="J60" s="239">
        <f t="shared" si="189"/>
        <v>-0.5</v>
      </c>
      <c r="K60" s="239">
        <f t="shared" si="189"/>
        <v>0</v>
      </c>
      <c r="L60" s="239">
        <f t="shared" si="189"/>
        <v>0</v>
      </c>
      <c r="M60" s="239">
        <f t="shared" si="189"/>
        <v>0</v>
      </c>
      <c r="N60" s="239">
        <f t="shared" si="189"/>
        <v>0</v>
      </c>
      <c r="O60" s="239">
        <f t="shared" si="189"/>
        <v>0</v>
      </c>
      <c r="P60" s="239">
        <f t="shared" si="189"/>
        <v>0</v>
      </c>
      <c r="Q60" s="241">
        <f t="shared" si="189"/>
        <v>0</v>
      </c>
      <c r="R60" s="239">
        <f t="shared" si="189"/>
        <v>0</v>
      </c>
      <c r="S60" s="239">
        <f t="shared" si="189"/>
        <v>-0.4</v>
      </c>
      <c r="T60" s="239">
        <f t="shared" si="189"/>
        <v>0</v>
      </c>
      <c r="U60" s="239">
        <f t="shared" si="189"/>
        <v>0</v>
      </c>
      <c r="V60" s="239">
        <f t="shared" si="189"/>
        <v>0</v>
      </c>
      <c r="W60" s="239">
        <f t="shared" si="189"/>
        <v>0</v>
      </c>
      <c r="X60" s="239">
        <f t="shared" si="189"/>
        <v>0</v>
      </c>
      <c r="Y60" s="239">
        <f t="shared" si="189"/>
        <v>0</v>
      </c>
      <c r="Z60" s="239">
        <f t="shared" si="189"/>
        <v>0</v>
      </c>
      <c r="AA60" s="239">
        <f t="shared" si="189"/>
        <v>-0.25</v>
      </c>
      <c r="AB60" s="240">
        <f t="shared" si="189"/>
        <v>0</v>
      </c>
    </row>
    <row r="61" spans="2:31" ht="3.95" customHeight="1">
      <c r="B61" s="180"/>
    </row>
    <row r="62" spans="2:31" ht="24">
      <c r="B62" s="159" t="s">
        <v>1819</v>
      </c>
      <c r="C62" s="176" t="s">
        <v>4</v>
      </c>
      <c r="D62" s="176" t="s">
        <v>1322</v>
      </c>
      <c r="E62" s="193"/>
      <c r="F62" s="176" t="s">
        <v>1534</v>
      </c>
      <c r="H62" s="192">
        <v>45658</v>
      </c>
      <c r="I62" s="192">
        <f t="shared" ref="I62" si="190">EOMONTH(H62,0)+1</f>
        <v>45689</v>
      </c>
      <c r="J62" s="192">
        <f t="shared" ref="J62" si="191">EOMONTH(I62,0)+1</f>
        <v>45717</v>
      </c>
      <c r="K62" s="192">
        <f t="shared" ref="K62" si="192">EOMONTH(J62,0)+1</f>
        <v>45748</v>
      </c>
      <c r="L62" s="192">
        <f t="shared" ref="L62" si="193">EOMONTH(K62,0)+1</f>
        <v>45778</v>
      </c>
      <c r="M62" s="192">
        <f t="shared" ref="M62" si="194">EOMONTH(L62,0)+1</f>
        <v>45809</v>
      </c>
      <c r="N62" s="192">
        <f t="shared" ref="N62" si="195">EOMONTH(M62,0)+1</f>
        <v>45839</v>
      </c>
      <c r="O62" s="192">
        <v>45870</v>
      </c>
      <c r="P62" s="192">
        <f t="shared" ref="P62" si="196">EOMONTH(O62,0)+1</f>
        <v>45901</v>
      </c>
      <c r="Q62" s="192">
        <f t="shared" ref="Q62" si="197">EOMONTH(P62,0)+1</f>
        <v>45931</v>
      </c>
      <c r="R62" s="192">
        <f t="shared" ref="R62" si="198">EOMONTH(Q62,0)+1</f>
        <v>45962</v>
      </c>
      <c r="S62" s="192">
        <f t="shared" ref="S62" si="199">EOMONTH(R62,0)+1</f>
        <v>45992</v>
      </c>
      <c r="T62" s="192">
        <f t="shared" ref="T62" si="200">EOMONTH(S62,0)+1</f>
        <v>46023</v>
      </c>
      <c r="U62" s="192">
        <f t="shared" ref="U62" si="201">EOMONTH(T62,0)+1</f>
        <v>46054</v>
      </c>
      <c r="V62" s="192">
        <f t="shared" ref="V62" si="202">EOMONTH(U62,0)+1</f>
        <v>46082</v>
      </c>
      <c r="W62" s="192">
        <f t="shared" ref="W62" si="203">EOMONTH(V62,0)+1</f>
        <v>46113</v>
      </c>
      <c r="X62" s="192">
        <f t="shared" ref="X62" si="204">EOMONTH(W62,0)+1</f>
        <v>46143</v>
      </c>
      <c r="Y62" s="192">
        <f t="shared" ref="Y62" si="205">EOMONTH(X62,0)+1</f>
        <v>46174</v>
      </c>
      <c r="Z62" s="192">
        <f t="shared" ref="Z62" si="206">EOMONTH(Y62,0)+1</f>
        <v>46204</v>
      </c>
      <c r="AA62" s="192">
        <f t="shared" ref="AA62" si="207">EOMONTH(Z62,0)+1</f>
        <v>46235</v>
      </c>
      <c r="AB62" s="192">
        <f t="shared" ref="AB62" si="208">EOMONTH(AA62,0)+1</f>
        <v>46266</v>
      </c>
      <c r="AC62" s="187"/>
      <c r="AE62" s="187"/>
    </row>
    <row r="63" spans="2:31">
      <c r="B63" s="322" t="s">
        <v>1517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12" t="s">
        <v>1826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11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1318</v>
      </c>
      <c r="C66" s="182">
        <f>+C69-C67-C68</f>
        <v>1</v>
      </c>
      <c r="D66" s="182">
        <f>+D69-D67-D68</f>
        <v>5</v>
      </c>
      <c r="F66" s="182">
        <f>+F69-F67-F68</f>
        <v>4</v>
      </c>
      <c r="H66" s="182">
        <f t="shared" ref="H66" si="210">+H69-H67-H68</f>
        <v>1</v>
      </c>
      <c r="I66" s="182">
        <f t="shared" ref="I66" si="211">+I69-I67-I68</f>
        <v>2</v>
      </c>
      <c r="J66" s="182">
        <f t="shared" ref="J66" si="212">+J69-J67-J68</f>
        <v>2</v>
      </c>
      <c r="K66" s="182">
        <f t="shared" ref="K66" si="213">+K69-K67-K68</f>
        <v>2</v>
      </c>
      <c r="L66" s="182">
        <f t="shared" ref="L66" si="214">+L69-L67-L68</f>
        <v>3</v>
      </c>
      <c r="M66" s="182">
        <f t="shared" ref="M66" si="215">+M69-M67-M68</f>
        <v>3</v>
      </c>
      <c r="N66" s="182">
        <f t="shared" ref="N66" si="216">+N69-N67-N68</f>
        <v>3</v>
      </c>
      <c r="O66" s="182">
        <f t="shared" ref="O66" si="217">+O69-O67-O68</f>
        <v>3</v>
      </c>
      <c r="P66" s="182">
        <f t="shared" ref="P66" si="218">+P69-P67-P68</f>
        <v>4</v>
      </c>
      <c r="Q66" s="182">
        <f t="shared" ref="Q66" si="219">+Q69-Q67-Q68</f>
        <v>4</v>
      </c>
      <c r="R66" s="182">
        <f t="shared" ref="R66" si="220">+R69-R67-R68</f>
        <v>5</v>
      </c>
      <c r="S66" s="182">
        <f t="shared" ref="S66" si="221">+S69-S67-S68</f>
        <v>4</v>
      </c>
      <c r="T66" s="182">
        <f t="shared" ref="T66" si="222">+T69-T67-T68</f>
        <v>5</v>
      </c>
      <c r="U66" s="182">
        <f t="shared" ref="U66" si="223">+U69-U67-U68</f>
        <v>5</v>
      </c>
      <c r="V66" s="182">
        <f t="shared" ref="V66" si="224">+V69-V67-V68</f>
        <v>6</v>
      </c>
      <c r="W66" s="182">
        <f t="shared" ref="W66" si="225">+W69-W67-W68</f>
        <v>7</v>
      </c>
      <c r="X66" s="182">
        <f t="shared" ref="X66" si="226">+X69-X67-X68</f>
        <v>6</v>
      </c>
      <c r="Y66" s="182">
        <f t="shared" ref="Y66" si="227">+Y69-Y67-Y68</f>
        <v>6</v>
      </c>
      <c r="Z66" s="182">
        <f t="shared" ref="Z66" si="228">+Z69-Z67-Z68</f>
        <v>6</v>
      </c>
      <c r="AA66" s="182">
        <f t="shared" ref="AA66" si="229">+AA69-AA67-AA68</f>
        <v>4</v>
      </c>
      <c r="AB66" s="182">
        <f t="shared" ref="AB66" si="230">+AB69-AB67-AB68</f>
        <v>4</v>
      </c>
    </row>
    <row r="67" spans="2:31">
      <c r="B67" s="191" t="s">
        <v>1822</v>
      </c>
      <c r="C67" s="197">
        <f>SUM(H67:S67)</f>
        <v>5</v>
      </c>
      <c r="D67" s="197">
        <f>SUM(T67:AB67)</f>
        <v>4</v>
      </c>
      <c r="F67" s="197">
        <f>SUM(Q67:AB67)</f>
        <v>6</v>
      </c>
      <c r="H67" s="195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5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5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5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5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5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5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5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5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5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5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5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5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5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5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5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5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5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5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5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5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91" t="s">
        <v>1823</v>
      </c>
      <c r="C68" s="197">
        <f>SUM(H68:S68)</f>
        <v>-1</v>
      </c>
      <c r="D68" s="197">
        <f>SUM(T68:AB68)</f>
        <v>-5</v>
      </c>
      <c r="F68" s="197">
        <f>SUM(Q68:AB68)</f>
        <v>-6</v>
      </c>
      <c r="H68" s="195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5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5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5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5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5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5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5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5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5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5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5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5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5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5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5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5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5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5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5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5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9" t="s">
        <v>1320</v>
      </c>
      <c r="C69" s="260">
        <f>+D66</f>
        <v>5</v>
      </c>
      <c r="D69" s="261">
        <f>+$AB69</f>
        <v>4</v>
      </c>
      <c r="F69" s="264">
        <f>+$AB69</f>
        <v>4</v>
      </c>
      <c r="H69" s="262">
        <f t="shared" ref="H69:AA69" si="231">+I66</f>
        <v>2</v>
      </c>
      <c r="I69" s="260">
        <f t="shared" si="231"/>
        <v>2</v>
      </c>
      <c r="J69" s="260">
        <f t="shared" si="231"/>
        <v>2</v>
      </c>
      <c r="K69" s="260">
        <f t="shared" si="231"/>
        <v>3</v>
      </c>
      <c r="L69" s="260">
        <f t="shared" si="231"/>
        <v>3</v>
      </c>
      <c r="M69" s="260">
        <f t="shared" si="231"/>
        <v>3</v>
      </c>
      <c r="N69" s="260">
        <f t="shared" si="231"/>
        <v>3</v>
      </c>
      <c r="O69" s="260">
        <f t="shared" si="231"/>
        <v>4</v>
      </c>
      <c r="P69" s="260">
        <f t="shared" si="231"/>
        <v>4</v>
      </c>
      <c r="Q69" s="260">
        <f t="shared" si="231"/>
        <v>5</v>
      </c>
      <c r="R69" s="260">
        <f t="shared" si="231"/>
        <v>4</v>
      </c>
      <c r="S69" s="260">
        <f t="shared" si="231"/>
        <v>5</v>
      </c>
      <c r="T69" s="260">
        <f t="shared" si="231"/>
        <v>5</v>
      </c>
      <c r="U69" s="260">
        <f t="shared" si="231"/>
        <v>6</v>
      </c>
      <c r="V69" s="260">
        <f t="shared" si="231"/>
        <v>7</v>
      </c>
      <c r="W69" s="260">
        <f t="shared" si="231"/>
        <v>6</v>
      </c>
      <c r="X69" s="260">
        <f t="shared" si="231"/>
        <v>6</v>
      </c>
      <c r="Y69" s="260">
        <f t="shared" si="231"/>
        <v>6</v>
      </c>
      <c r="Z69" s="260">
        <f t="shared" si="231"/>
        <v>4</v>
      </c>
      <c r="AA69" s="260">
        <f t="shared" si="231"/>
        <v>4</v>
      </c>
      <c r="AB69" s="310">
        <f>COUNTIFS('Combined Employee Worksheet'!$H:$H,"Active",'Combined Employee Worksheet'!$D:$D,'Employee Retention'!B63)</f>
        <v>4</v>
      </c>
    </row>
    <row r="70" spans="2:31" ht="3.95" customHeight="1">
      <c r="B70" s="180"/>
      <c r="C70" s="232"/>
      <c r="D70" s="232"/>
      <c r="F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317"/>
    </row>
    <row r="71" spans="2:31" ht="12" customHeight="1">
      <c r="B71" s="234" t="s">
        <v>1825</v>
      </c>
      <c r="C71" s="318">
        <f>AVERAGE(C66,C69)</f>
        <v>3</v>
      </c>
      <c r="D71" s="319">
        <f>AVERAGE(D66,D69)</f>
        <v>4.5</v>
      </c>
      <c r="F71" s="320">
        <f>AVERAGE(F66,F69)</f>
        <v>4</v>
      </c>
      <c r="H71" s="321">
        <f t="shared" ref="H71" si="232">AVERAGE(H66,H69)</f>
        <v>1.5</v>
      </c>
      <c r="I71" s="318">
        <f t="shared" ref="I71" si="233">AVERAGE(I66,I69)</f>
        <v>2</v>
      </c>
      <c r="J71" s="318">
        <f t="shared" ref="J71" si="234">AVERAGE(J66,J69)</f>
        <v>2</v>
      </c>
      <c r="K71" s="318">
        <f t="shared" ref="K71" si="235">AVERAGE(K66,K69)</f>
        <v>2.5</v>
      </c>
      <c r="L71" s="318">
        <f t="shared" ref="L71" si="236">AVERAGE(L66,L69)</f>
        <v>3</v>
      </c>
      <c r="M71" s="318">
        <f t="shared" ref="M71" si="237">AVERAGE(M66,M69)</f>
        <v>3</v>
      </c>
      <c r="N71" s="318">
        <f t="shared" ref="N71" si="238">AVERAGE(N66,N69)</f>
        <v>3</v>
      </c>
      <c r="O71" s="318">
        <f t="shared" ref="O71" si="239">AVERAGE(O66,O69)</f>
        <v>3.5</v>
      </c>
      <c r="P71" s="318">
        <f t="shared" ref="P71" si="240">AVERAGE(P66,P69)</f>
        <v>4</v>
      </c>
      <c r="Q71" s="318">
        <f t="shared" ref="Q71" si="241">AVERAGE(Q66,Q69)</f>
        <v>4.5</v>
      </c>
      <c r="R71" s="318">
        <f t="shared" ref="R71" si="242">AVERAGE(R66,R69)</f>
        <v>4.5</v>
      </c>
      <c r="S71" s="318">
        <f t="shared" ref="S71" si="243">AVERAGE(S66,S69)</f>
        <v>4.5</v>
      </c>
      <c r="T71" s="318">
        <f t="shared" ref="T71" si="244">AVERAGE(T66,T69)</f>
        <v>5</v>
      </c>
      <c r="U71" s="318">
        <f t="shared" ref="U71" si="245">AVERAGE(U66,U69)</f>
        <v>5.5</v>
      </c>
      <c r="V71" s="318">
        <f t="shared" ref="V71" si="246">AVERAGE(V66,V69)</f>
        <v>6.5</v>
      </c>
      <c r="W71" s="318">
        <f t="shared" ref="W71" si="247">AVERAGE(W66,W69)</f>
        <v>6.5</v>
      </c>
      <c r="X71" s="318">
        <f t="shared" ref="X71" si="248">AVERAGE(X66,X69)</f>
        <v>6</v>
      </c>
      <c r="Y71" s="318">
        <f t="shared" ref="Y71" si="249">AVERAGE(Y66,Y69)</f>
        <v>6</v>
      </c>
      <c r="Z71" s="318">
        <f t="shared" ref="Z71" si="250">AVERAGE(Z66,Z69)</f>
        <v>5</v>
      </c>
      <c r="AA71" s="318">
        <f t="shared" ref="AA71" si="251">AVERAGE(AA66,AA69)</f>
        <v>4</v>
      </c>
      <c r="AB71" s="319">
        <f t="shared" ref="AB71" si="252">AVERAGE(AB66,AB69)</f>
        <v>4</v>
      </c>
    </row>
    <row r="72" spans="2:31" ht="12" customHeight="1">
      <c r="B72" s="237" t="s">
        <v>1824</v>
      </c>
      <c r="C72" s="313">
        <f>C64/C71</f>
        <v>54.166666666666664</v>
      </c>
      <c r="D72" s="314">
        <f>D64/D71</f>
        <v>39.888888888888886</v>
      </c>
      <c r="E72" s="182"/>
      <c r="F72" s="315">
        <f>F64/F71</f>
        <v>44.5</v>
      </c>
      <c r="G72" s="182"/>
      <c r="H72" s="316">
        <f t="shared" ref="H72" si="253">H64/H71</f>
        <v>97.333333333333329</v>
      </c>
      <c r="I72" s="313">
        <f t="shared" ref="I72" si="254">I64/I71</f>
        <v>73.75</v>
      </c>
      <c r="J72" s="313">
        <f t="shared" ref="J72" si="255">J64/J71</f>
        <v>75.5</v>
      </c>
      <c r="K72" s="313">
        <f t="shared" ref="K72" si="256">K64/K71</f>
        <v>62.6</v>
      </c>
      <c r="L72" s="313">
        <f t="shared" ref="L72" si="257">L64/L71</f>
        <v>54</v>
      </c>
      <c r="M72" s="313">
        <f t="shared" ref="M72" si="258">M64/M71</f>
        <v>55</v>
      </c>
      <c r="N72" s="313">
        <f t="shared" ref="N72" si="259">N64/N71</f>
        <v>55.666666666666664</v>
      </c>
      <c r="O72" s="313">
        <f t="shared" ref="O72" si="260">O64/O71</f>
        <v>49.142857142857146</v>
      </c>
      <c r="P72" s="313">
        <f t="shared" ref="P72" si="261">P64/P71</f>
        <v>44</v>
      </c>
      <c r="Q72" s="313">
        <f t="shared" ref="Q72" si="262">Q64/Q71</f>
        <v>39.888888888888886</v>
      </c>
      <c r="R72" s="313">
        <f t="shared" ref="R72" si="263">R64/R71</f>
        <v>40.333333333333336</v>
      </c>
      <c r="S72" s="313">
        <f t="shared" ref="S72" si="264">S64/S71</f>
        <v>40.111111111111114</v>
      </c>
      <c r="T72" s="313">
        <f t="shared" ref="T72" si="265">T64/T71</f>
        <v>36.6</v>
      </c>
      <c r="U72" s="313">
        <f t="shared" ref="U72" si="266">U64/U71</f>
        <v>34.454545454545453</v>
      </c>
      <c r="V72" s="313">
        <f t="shared" ref="V72" si="267">V64/V71</f>
        <v>29.615384615384617</v>
      </c>
      <c r="W72" s="313">
        <f t="shared" ref="W72" si="268">W64/W71</f>
        <v>30</v>
      </c>
      <c r="X72" s="313">
        <f t="shared" ref="X72" si="269">X64/X71</f>
        <v>32.25</v>
      </c>
      <c r="Y72" s="313">
        <f t="shared" ref="Y72" si="270">Y64/Y71</f>
        <v>31.5</v>
      </c>
      <c r="Z72" s="313">
        <f t="shared" ref="Z72" si="271">Z64/Z71</f>
        <v>36.299999999999997</v>
      </c>
      <c r="AA72" s="313">
        <f t="shared" ref="AA72" si="272">AA64/AA71</f>
        <v>43.625</v>
      </c>
      <c r="AB72" s="314">
        <f t="shared" ref="AB72" si="273">AB64/AB71</f>
        <v>44.25</v>
      </c>
    </row>
    <row r="73" spans="2:31" ht="3.95" customHeight="1">
      <c r="B73" s="180"/>
      <c r="C73" s="232"/>
      <c r="D73" s="232"/>
      <c r="F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3"/>
      <c r="AA73" s="233"/>
      <c r="AB73" s="233"/>
    </row>
    <row r="74" spans="2:31" ht="12" customHeight="1">
      <c r="B74" s="234" t="s">
        <v>1821</v>
      </c>
      <c r="C74" s="236">
        <f>(C67+C66)/C66-1</f>
        <v>5</v>
      </c>
      <c r="D74" s="247">
        <f>(D67+D66)/D66-1</f>
        <v>0.8</v>
      </c>
      <c r="E74" s="248"/>
      <c r="F74" s="249">
        <f>(F67+F66)/F66-1</f>
        <v>1.5</v>
      </c>
      <c r="H74" s="246">
        <f t="shared" ref="H74:AB74" si="274">(H67+H66)/H66-1</f>
        <v>1</v>
      </c>
      <c r="I74" s="236">
        <f t="shared" si="274"/>
        <v>0</v>
      </c>
      <c r="J74" s="236">
        <f t="shared" si="274"/>
        <v>0</v>
      </c>
      <c r="K74" s="236">
        <f t="shared" si="274"/>
        <v>0.5</v>
      </c>
      <c r="L74" s="236">
        <f t="shared" si="274"/>
        <v>0</v>
      </c>
      <c r="M74" s="236">
        <f t="shared" si="274"/>
        <v>0</v>
      </c>
      <c r="N74" s="236">
        <f t="shared" si="274"/>
        <v>0</v>
      </c>
      <c r="O74" s="236">
        <f t="shared" si="274"/>
        <v>0.33333333333333326</v>
      </c>
      <c r="P74" s="236">
        <f t="shared" si="274"/>
        <v>0</v>
      </c>
      <c r="Q74" s="246">
        <f t="shared" si="274"/>
        <v>0.25</v>
      </c>
      <c r="R74" s="236">
        <f t="shared" si="274"/>
        <v>0</v>
      </c>
      <c r="S74" s="236">
        <f t="shared" si="274"/>
        <v>0.25</v>
      </c>
      <c r="T74" s="236">
        <f t="shared" si="274"/>
        <v>0</v>
      </c>
      <c r="U74" s="236">
        <f t="shared" si="274"/>
        <v>0.19999999999999996</v>
      </c>
      <c r="V74" s="236">
        <f t="shared" si="274"/>
        <v>0.16666666666666674</v>
      </c>
      <c r="W74" s="236">
        <f t="shared" si="274"/>
        <v>0</v>
      </c>
      <c r="X74" s="236">
        <f t="shared" si="274"/>
        <v>0.33333333333333326</v>
      </c>
      <c r="Y74" s="236">
        <f t="shared" si="274"/>
        <v>0</v>
      </c>
      <c r="Z74" s="236">
        <f t="shared" si="274"/>
        <v>0</v>
      </c>
      <c r="AA74" s="236">
        <f t="shared" si="274"/>
        <v>0</v>
      </c>
      <c r="AB74" s="247">
        <f t="shared" si="274"/>
        <v>0</v>
      </c>
    </row>
    <row r="75" spans="2:31">
      <c r="B75" s="237" t="s">
        <v>1820</v>
      </c>
      <c r="C75" s="239">
        <f>(C68+C71)/C71-1</f>
        <v>-0.33333333333333337</v>
      </c>
      <c r="D75" s="240">
        <f>(D68+D71)/D71-1</f>
        <v>-1.1111111111111112</v>
      </c>
      <c r="E75" s="248"/>
      <c r="F75" s="242">
        <f>(F68+F71)/F71-1</f>
        <v>-1.5</v>
      </c>
      <c r="H75" s="241">
        <f t="shared" ref="H75:AB75" si="275">(H68+H71)/H71-1</f>
        <v>0</v>
      </c>
      <c r="I75" s="239">
        <f t="shared" si="275"/>
        <v>0</v>
      </c>
      <c r="J75" s="239">
        <f t="shared" si="275"/>
        <v>0</v>
      </c>
      <c r="K75" s="239">
        <f t="shared" si="275"/>
        <v>0</v>
      </c>
      <c r="L75" s="239">
        <f t="shared" si="275"/>
        <v>0</v>
      </c>
      <c r="M75" s="239">
        <f t="shared" si="275"/>
        <v>0</v>
      </c>
      <c r="N75" s="239">
        <f t="shared" si="275"/>
        <v>0</v>
      </c>
      <c r="O75" s="239">
        <f t="shared" si="275"/>
        <v>0</v>
      </c>
      <c r="P75" s="239">
        <f t="shared" si="275"/>
        <v>0</v>
      </c>
      <c r="Q75" s="241">
        <f t="shared" si="275"/>
        <v>0</v>
      </c>
      <c r="R75" s="239">
        <f t="shared" si="275"/>
        <v>-0.22222222222222221</v>
      </c>
      <c r="S75" s="239">
        <f t="shared" si="275"/>
        <v>0</v>
      </c>
      <c r="T75" s="239">
        <f t="shared" si="275"/>
        <v>0</v>
      </c>
      <c r="U75" s="239">
        <f t="shared" si="275"/>
        <v>0</v>
      </c>
      <c r="V75" s="239">
        <f t="shared" si="275"/>
        <v>0</v>
      </c>
      <c r="W75" s="239">
        <f t="shared" si="275"/>
        <v>-0.15384615384615385</v>
      </c>
      <c r="X75" s="239">
        <f t="shared" si="275"/>
        <v>-0.33333333333333337</v>
      </c>
      <c r="Y75" s="239">
        <f t="shared" si="275"/>
        <v>0</v>
      </c>
      <c r="Z75" s="239">
        <f t="shared" si="275"/>
        <v>-0.4</v>
      </c>
      <c r="AA75" s="239">
        <f t="shared" si="275"/>
        <v>0</v>
      </c>
      <c r="AB75" s="240">
        <f t="shared" si="275"/>
        <v>0</v>
      </c>
    </row>
    <row r="76" spans="2:31" ht="3.95" customHeight="1">
      <c r="B76" s="180"/>
    </row>
    <row r="77" spans="2:31" ht="24">
      <c r="B77" s="159" t="s">
        <v>1819</v>
      </c>
      <c r="C77" s="176" t="s">
        <v>4</v>
      </c>
      <c r="D77" s="176" t="s">
        <v>1322</v>
      </c>
      <c r="E77" s="193"/>
      <c r="F77" s="176" t="s">
        <v>1534</v>
      </c>
      <c r="H77" s="192">
        <v>45658</v>
      </c>
      <c r="I77" s="192">
        <f t="shared" ref="I77" si="276">EOMONTH(H77,0)+1</f>
        <v>45689</v>
      </c>
      <c r="J77" s="192">
        <f t="shared" ref="J77" si="277">EOMONTH(I77,0)+1</f>
        <v>45717</v>
      </c>
      <c r="K77" s="192">
        <f t="shared" ref="K77" si="278">EOMONTH(J77,0)+1</f>
        <v>45748</v>
      </c>
      <c r="L77" s="192">
        <f t="shared" ref="L77" si="279">EOMONTH(K77,0)+1</f>
        <v>45778</v>
      </c>
      <c r="M77" s="192">
        <f t="shared" ref="M77" si="280">EOMONTH(L77,0)+1</f>
        <v>45809</v>
      </c>
      <c r="N77" s="192">
        <f t="shared" ref="N77" si="281">EOMONTH(M77,0)+1</f>
        <v>45839</v>
      </c>
      <c r="O77" s="192">
        <v>45870</v>
      </c>
      <c r="P77" s="192">
        <f t="shared" ref="P77" si="282">EOMONTH(O77,0)+1</f>
        <v>45901</v>
      </c>
      <c r="Q77" s="192">
        <f t="shared" ref="Q77" si="283">EOMONTH(P77,0)+1</f>
        <v>45931</v>
      </c>
      <c r="R77" s="192">
        <f t="shared" ref="R77" si="284">EOMONTH(Q77,0)+1</f>
        <v>45962</v>
      </c>
      <c r="S77" s="192">
        <f t="shared" ref="S77" si="285">EOMONTH(R77,0)+1</f>
        <v>45992</v>
      </c>
      <c r="T77" s="192">
        <f t="shared" ref="T77" si="286">EOMONTH(S77,0)+1</f>
        <v>46023</v>
      </c>
      <c r="U77" s="192">
        <f t="shared" ref="U77" si="287">EOMONTH(T77,0)+1</f>
        <v>46054</v>
      </c>
      <c r="V77" s="192">
        <f t="shared" ref="V77" si="288">EOMONTH(U77,0)+1</f>
        <v>46082</v>
      </c>
      <c r="W77" s="192">
        <f t="shared" ref="W77" si="289">EOMONTH(V77,0)+1</f>
        <v>46113</v>
      </c>
      <c r="X77" s="192">
        <f t="shared" ref="X77" si="290">EOMONTH(W77,0)+1</f>
        <v>46143</v>
      </c>
      <c r="Y77" s="192">
        <f t="shared" ref="Y77" si="291">EOMONTH(X77,0)+1</f>
        <v>46174</v>
      </c>
      <c r="Z77" s="192">
        <f t="shared" ref="Z77" si="292">EOMONTH(Y77,0)+1</f>
        <v>46204</v>
      </c>
      <c r="AA77" s="192">
        <f t="shared" ref="AA77" si="293">EOMONTH(Z77,0)+1</f>
        <v>46235</v>
      </c>
      <c r="AB77" s="192">
        <f t="shared" ref="AB77" si="294">EOMONTH(AA77,0)+1</f>
        <v>46266</v>
      </c>
      <c r="AC77" s="187"/>
      <c r="AE77" s="187"/>
    </row>
    <row r="78" spans="2:31">
      <c r="B78" s="322" t="s">
        <v>1516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12" t="s">
        <v>1826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11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1318</v>
      </c>
      <c r="C81" s="182">
        <f>+C84-C82-C83</f>
        <v>4</v>
      </c>
      <c r="D81" s="182">
        <f>+D84-D82-D83</f>
        <v>4</v>
      </c>
      <c r="F81" s="182">
        <f>+F84-F82-F83</f>
        <v>3</v>
      </c>
      <c r="H81" s="182">
        <f t="shared" ref="H81" si="296">+H84-H82-H83</f>
        <v>4</v>
      </c>
      <c r="I81" s="182">
        <f t="shared" ref="I81" si="297">+I84-I82-I83</f>
        <v>3</v>
      </c>
      <c r="J81" s="182">
        <f t="shared" ref="J81" si="298">+J84-J82-J83</f>
        <v>3</v>
      </c>
      <c r="K81" s="182">
        <f t="shared" ref="K81" si="299">+K84-K82-K83</f>
        <v>3</v>
      </c>
      <c r="L81" s="182">
        <f t="shared" ref="L81" si="300">+L84-L82-L83</f>
        <v>3</v>
      </c>
      <c r="M81" s="182">
        <f t="shared" ref="M81" si="301">+M84-M82-M83</f>
        <v>3</v>
      </c>
      <c r="N81" s="182">
        <f t="shared" ref="N81" si="302">+N84-N82-N83</f>
        <v>3</v>
      </c>
      <c r="O81" s="182">
        <f t="shared" ref="O81" si="303">+O84-O82-O83</f>
        <v>3</v>
      </c>
      <c r="P81" s="182">
        <f t="shared" ref="P81" si="304">+P84-P82-P83</f>
        <v>3</v>
      </c>
      <c r="Q81" s="182">
        <f t="shared" ref="Q81" si="305">+Q84-Q82-Q83</f>
        <v>3</v>
      </c>
      <c r="R81" s="182">
        <f t="shared" ref="R81" si="306">+R84-R82-R83</f>
        <v>3</v>
      </c>
      <c r="S81" s="182">
        <f t="shared" ref="S81" si="307">+S84-S82-S83</f>
        <v>3</v>
      </c>
      <c r="T81" s="182">
        <f t="shared" ref="T81" si="308">+T84-T82-T83</f>
        <v>4</v>
      </c>
      <c r="U81" s="182">
        <f t="shared" ref="U81" si="309">+U84-U82-U83</f>
        <v>4</v>
      </c>
      <c r="V81" s="182">
        <f t="shared" ref="V81" si="310">+V84-V82-V83</f>
        <v>4</v>
      </c>
      <c r="W81" s="182">
        <f t="shared" ref="W81" si="311">+W84-W82-W83</f>
        <v>4</v>
      </c>
      <c r="X81" s="182">
        <f t="shared" ref="X81" si="312">+X84-X82-X83</f>
        <v>4</v>
      </c>
      <c r="Y81" s="182">
        <f t="shared" ref="Y81" si="313">+Y84-Y82-Y83</f>
        <v>3</v>
      </c>
      <c r="Z81" s="182">
        <f t="shared" ref="Z81" si="314">+Z84-Z82-Z83</f>
        <v>3</v>
      </c>
      <c r="AA81" s="182">
        <f t="shared" ref="AA81" si="315">+AA84-AA82-AA83</f>
        <v>4</v>
      </c>
      <c r="AB81" s="182">
        <f t="shared" ref="AB81" si="316">+AB84-AB82-AB83</f>
        <v>4</v>
      </c>
    </row>
    <row r="82" spans="2:31">
      <c r="B82" s="191" t="s">
        <v>1822</v>
      </c>
      <c r="C82" s="197">
        <f>SUM(H82:S82)</f>
        <v>2</v>
      </c>
      <c r="D82" s="197">
        <f>SUM(T82:AB82)</f>
        <v>2</v>
      </c>
      <c r="F82" s="197">
        <f>SUM(Q82:AB82)</f>
        <v>4</v>
      </c>
      <c r="H82" s="195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5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5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5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5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5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5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5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5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5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5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5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5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5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5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5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5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5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5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5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5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91" t="s">
        <v>1823</v>
      </c>
      <c r="C83" s="197">
        <f>SUM(H83:S83)</f>
        <v>-2</v>
      </c>
      <c r="D83" s="197">
        <f>SUM(T83:AB83)</f>
        <v>-2</v>
      </c>
      <c r="F83" s="197">
        <f>SUM(Q83:AB83)</f>
        <v>-3</v>
      </c>
      <c r="H83" s="195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5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5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5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5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5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5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5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5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5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5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5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5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5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5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5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5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5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5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5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5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9" t="s">
        <v>1320</v>
      </c>
      <c r="C84" s="260">
        <f>+D81</f>
        <v>4</v>
      </c>
      <c r="D84" s="261">
        <f>+$AB84</f>
        <v>4</v>
      </c>
      <c r="F84" s="264">
        <f>+$AB84</f>
        <v>4</v>
      </c>
      <c r="H84" s="262">
        <f t="shared" ref="H84:AA84" si="317">+I81</f>
        <v>3</v>
      </c>
      <c r="I84" s="260">
        <f t="shared" si="317"/>
        <v>3</v>
      </c>
      <c r="J84" s="260">
        <f t="shared" si="317"/>
        <v>3</v>
      </c>
      <c r="K84" s="260">
        <f t="shared" si="317"/>
        <v>3</v>
      </c>
      <c r="L84" s="260">
        <f t="shared" si="317"/>
        <v>3</v>
      </c>
      <c r="M84" s="260">
        <f t="shared" si="317"/>
        <v>3</v>
      </c>
      <c r="N84" s="260">
        <f t="shared" si="317"/>
        <v>3</v>
      </c>
      <c r="O84" s="260">
        <f t="shared" si="317"/>
        <v>3</v>
      </c>
      <c r="P84" s="260">
        <f t="shared" si="317"/>
        <v>3</v>
      </c>
      <c r="Q84" s="260">
        <f t="shared" si="317"/>
        <v>3</v>
      </c>
      <c r="R84" s="260">
        <f t="shared" si="317"/>
        <v>3</v>
      </c>
      <c r="S84" s="260">
        <f t="shared" si="317"/>
        <v>4</v>
      </c>
      <c r="T84" s="260">
        <f t="shared" si="317"/>
        <v>4</v>
      </c>
      <c r="U84" s="260">
        <f t="shared" si="317"/>
        <v>4</v>
      </c>
      <c r="V84" s="260">
        <f t="shared" si="317"/>
        <v>4</v>
      </c>
      <c r="W84" s="260">
        <f t="shared" si="317"/>
        <v>4</v>
      </c>
      <c r="X84" s="260">
        <f t="shared" si="317"/>
        <v>3</v>
      </c>
      <c r="Y84" s="260">
        <f t="shared" si="317"/>
        <v>3</v>
      </c>
      <c r="Z84" s="260">
        <f t="shared" si="317"/>
        <v>4</v>
      </c>
      <c r="AA84" s="260">
        <f t="shared" si="317"/>
        <v>4</v>
      </c>
      <c r="AB84" s="310">
        <f>COUNTIFS('Combined Employee Worksheet'!$H:$H,"Active",'Combined Employee Worksheet'!$D:$D,'Employee Retention'!B78)</f>
        <v>4</v>
      </c>
    </row>
    <row r="85" spans="2:31" ht="3.95" customHeight="1">
      <c r="B85" s="180"/>
      <c r="C85" s="232"/>
      <c r="D85" s="232"/>
      <c r="F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317"/>
    </row>
    <row r="86" spans="2:31" ht="12" customHeight="1">
      <c r="B86" s="234" t="s">
        <v>1825</v>
      </c>
      <c r="C86" s="318">
        <f>AVERAGE(C81,C84)</f>
        <v>4</v>
      </c>
      <c r="D86" s="319">
        <f>AVERAGE(D81,D84)</f>
        <v>4</v>
      </c>
      <c r="F86" s="320">
        <f>AVERAGE(F81,F84)</f>
        <v>3.5</v>
      </c>
      <c r="H86" s="321">
        <f t="shared" ref="H86" si="318">AVERAGE(H81,H84)</f>
        <v>3.5</v>
      </c>
      <c r="I86" s="318">
        <f t="shared" ref="I86" si="319">AVERAGE(I81,I84)</f>
        <v>3</v>
      </c>
      <c r="J86" s="318">
        <f t="shared" ref="J86" si="320">AVERAGE(J81,J84)</f>
        <v>3</v>
      </c>
      <c r="K86" s="318">
        <f t="shared" ref="K86" si="321">AVERAGE(K81,K84)</f>
        <v>3</v>
      </c>
      <c r="L86" s="318">
        <f t="shared" ref="L86" si="322">AVERAGE(L81,L84)</f>
        <v>3</v>
      </c>
      <c r="M86" s="318">
        <f t="shared" ref="M86" si="323">AVERAGE(M81,M84)</f>
        <v>3</v>
      </c>
      <c r="N86" s="318">
        <f t="shared" ref="N86" si="324">AVERAGE(N81,N84)</f>
        <v>3</v>
      </c>
      <c r="O86" s="318">
        <f t="shared" ref="O86" si="325">AVERAGE(O81,O84)</f>
        <v>3</v>
      </c>
      <c r="P86" s="318">
        <f t="shared" ref="P86" si="326">AVERAGE(P81,P84)</f>
        <v>3</v>
      </c>
      <c r="Q86" s="318">
        <f t="shared" ref="Q86" si="327">AVERAGE(Q81,Q84)</f>
        <v>3</v>
      </c>
      <c r="R86" s="318">
        <f t="shared" ref="R86" si="328">AVERAGE(R81,R84)</f>
        <v>3</v>
      </c>
      <c r="S86" s="318">
        <f t="shared" ref="S86" si="329">AVERAGE(S81,S84)</f>
        <v>3.5</v>
      </c>
      <c r="T86" s="318">
        <f t="shared" ref="T86" si="330">AVERAGE(T81,T84)</f>
        <v>4</v>
      </c>
      <c r="U86" s="318">
        <f t="shared" ref="U86" si="331">AVERAGE(U81,U84)</f>
        <v>4</v>
      </c>
      <c r="V86" s="318">
        <f t="shared" ref="V86" si="332">AVERAGE(V81,V84)</f>
        <v>4</v>
      </c>
      <c r="W86" s="318">
        <f t="shared" ref="W86" si="333">AVERAGE(W81,W84)</f>
        <v>4</v>
      </c>
      <c r="X86" s="318">
        <f t="shared" ref="X86" si="334">AVERAGE(X81,X84)</f>
        <v>3.5</v>
      </c>
      <c r="Y86" s="318">
        <f t="shared" ref="Y86" si="335">AVERAGE(Y81,Y84)</f>
        <v>3</v>
      </c>
      <c r="Z86" s="318">
        <f t="shared" ref="Z86" si="336">AVERAGE(Z81,Z84)</f>
        <v>3.5</v>
      </c>
      <c r="AA86" s="318">
        <f t="shared" ref="AA86" si="337">AVERAGE(AA81,AA84)</f>
        <v>4</v>
      </c>
      <c r="AB86" s="319">
        <f t="shared" ref="AB86" si="338">AVERAGE(AB81,AB84)</f>
        <v>4</v>
      </c>
    </row>
    <row r="87" spans="2:31" ht="12" customHeight="1">
      <c r="B87" s="237" t="s">
        <v>1824</v>
      </c>
      <c r="C87" s="313">
        <f>C79/C86</f>
        <v>40.625</v>
      </c>
      <c r="D87" s="314">
        <f>D79/D86</f>
        <v>44.875</v>
      </c>
      <c r="E87" s="182"/>
      <c r="F87" s="315">
        <f>F79/F86</f>
        <v>50.857142857142854</v>
      </c>
      <c r="G87" s="182"/>
      <c r="H87" s="316">
        <f t="shared" ref="H87" si="339">H79/H86</f>
        <v>41.714285714285715</v>
      </c>
      <c r="I87" s="313">
        <f t="shared" ref="I87" si="340">I79/I86</f>
        <v>49.166666666666664</v>
      </c>
      <c r="J87" s="313">
        <f t="shared" ref="J87" si="341">J79/J86</f>
        <v>50.333333333333336</v>
      </c>
      <c r="K87" s="313">
        <f t="shared" ref="K87" si="342">K79/K86</f>
        <v>52.166666666666664</v>
      </c>
      <c r="L87" s="313">
        <f t="shared" ref="L87" si="343">L79/L86</f>
        <v>54</v>
      </c>
      <c r="M87" s="313">
        <f t="shared" ref="M87" si="344">M79/M86</f>
        <v>55</v>
      </c>
      <c r="N87" s="313">
        <f t="shared" ref="N87" si="345">N79/N86</f>
        <v>55.666666666666664</v>
      </c>
      <c r="O87" s="313">
        <f t="shared" ref="O87" si="346">O79/O86</f>
        <v>57.333333333333336</v>
      </c>
      <c r="P87" s="313">
        <f t="shared" ref="P87" si="347">P79/P86</f>
        <v>58.666666666666664</v>
      </c>
      <c r="Q87" s="313">
        <f t="shared" ref="Q87" si="348">Q79/Q86</f>
        <v>59.833333333333336</v>
      </c>
      <c r="R87" s="313">
        <f t="shared" ref="R87" si="349">R79/R86</f>
        <v>60.5</v>
      </c>
      <c r="S87" s="313">
        <f t="shared" ref="S87" si="350">S79/S86</f>
        <v>51.571428571428569</v>
      </c>
      <c r="T87" s="313">
        <f t="shared" ref="T87" si="351">T79/T86</f>
        <v>45.75</v>
      </c>
      <c r="U87" s="313">
        <f t="shared" ref="U87" si="352">U79/U86</f>
        <v>47.375</v>
      </c>
      <c r="V87" s="313">
        <f t="shared" ref="V87" si="353">V79/V86</f>
        <v>48.125</v>
      </c>
      <c r="W87" s="313">
        <f t="shared" ref="W87" si="354">W79/W86</f>
        <v>48.75</v>
      </c>
      <c r="X87" s="313">
        <f t="shared" ref="X87" si="355">X79/X86</f>
        <v>55.285714285714285</v>
      </c>
      <c r="Y87" s="313">
        <f t="shared" ref="Y87" si="356">Y79/Y86</f>
        <v>63</v>
      </c>
      <c r="Z87" s="313">
        <f t="shared" ref="Z87" si="357">Z79/Z86</f>
        <v>51.857142857142854</v>
      </c>
      <c r="AA87" s="313">
        <f t="shared" ref="AA87" si="358">AA79/AA86</f>
        <v>43.625</v>
      </c>
      <c r="AB87" s="314">
        <f t="shared" ref="AB87" si="359">AB79/AB86</f>
        <v>44.25</v>
      </c>
    </row>
    <row r="88" spans="2:31" ht="3.95" customHeight="1">
      <c r="B88" s="180"/>
      <c r="C88" s="232"/>
      <c r="D88" s="232"/>
      <c r="F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3"/>
      <c r="AA88" s="233"/>
      <c r="AB88" s="233"/>
    </row>
    <row r="89" spans="2:31" ht="12" customHeight="1">
      <c r="B89" s="234" t="s">
        <v>1821</v>
      </c>
      <c r="C89" s="236">
        <f>(C82+C81)/C81-1</f>
        <v>0.5</v>
      </c>
      <c r="D89" s="247">
        <f>(D82+D81)/D81-1</f>
        <v>0.5</v>
      </c>
      <c r="E89" s="248"/>
      <c r="F89" s="249">
        <f>(F82+F81)/F81-1</f>
        <v>1.3333333333333335</v>
      </c>
      <c r="H89" s="246">
        <f t="shared" ref="H89:AB89" si="360">(H82+H81)/H81-1</f>
        <v>0</v>
      </c>
      <c r="I89" s="236">
        <f t="shared" si="360"/>
        <v>0</v>
      </c>
      <c r="J89" s="236">
        <f t="shared" si="360"/>
        <v>0</v>
      </c>
      <c r="K89" s="236">
        <f t="shared" si="360"/>
        <v>0</v>
      </c>
      <c r="L89" s="236">
        <f t="shared" si="360"/>
        <v>0</v>
      </c>
      <c r="M89" s="236">
        <f t="shared" si="360"/>
        <v>0</v>
      </c>
      <c r="N89" s="236">
        <f t="shared" si="360"/>
        <v>0</v>
      </c>
      <c r="O89" s="236">
        <f t="shared" si="360"/>
        <v>0</v>
      </c>
      <c r="P89" s="236">
        <f t="shared" si="360"/>
        <v>0</v>
      </c>
      <c r="Q89" s="246">
        <f t="shared" si="360"/>
        <v>0</v>
      </c>
      <c r="R89" s="236">
        <f t="shared" si="360"/>
        <v>0</v>
      </c>
      <c r="S89" s="236">
        <f t="shared" si="360"/>
        <v>0.66666666666666674</v>
      </c>
      <c r="T89" s="236">
        <f t="shared" si="360"/>
        <v>0</v>
      </c>
      <c r="U89" s="236">
        <f t="shared" si="360"/>
        <v>0</v>
      </c>
      <c r="V89" s="236">
        <f t="shared" si="360"/>
        <v>0</v>
      </c>
      <c r="W89" s="236">
        <f t="shared" si="360"/>
        <v>0</v>
      </c>
      <c r="X89" s="236">
        <f t="shared" si="360"/>
        <v>0</v>
      </c>
      <c r="Y89" s="236">
        <f t="shared" si="360"/>
        <v>0</v>
      </c>
      <c r="Z89" s="236">
        <f t="shared" si="360"/>
        <v>0.66666666666666674</v>
      </c>
      <c r="AA89" s="236">
        <f t="shared" si="360"/>
        <v>0</v>
      </c>
      <c r="AB89" s="247">
        <f t="shared" si="360"/>
        <v>0</v>
      </c>
    </row>
    <row r="90" spans="2:31">
      <c r="B90" s="237" t="s">
        <v>1820</v>
      </c>
      <c r="C90" s="239">
        <f>(C83+C86)/C86-1</f>
        <v>-0.5</v>
      </c>
      <c r="D90" s="240">
        <f>(D83+D86)/D86-1</f>
        <v>-0.5</v>
      </c>
      <c r="E90" s="248"/>
      <c r="F90" s="242">
        <f>(F83+F86)/F86-1</f>
        <v>-0.85714285714285721</v>
      </c>
      <c r="H90" s="241">
        <f t="shared" ref="H90:AB90" si="361">(H83+H86)/H86-1</f>
        <v>-0.2857142857142857</v>
      </c>
      <c r="I90" s="239">
        <f t="shared" si="361"/>
        <v>0</v>
      </c>
      <c r="J90" s="239">
        <f t="shared" si="361"/>
        <v>0</v>
      </c>
      <c r="K90" s="239">
        <f t="shared" si="361"/>
        <v>0</v>
      </c>
      <c r="L90" s="239">
        <f t="shared" si="361"/>
        <v>0</v>
      </c>
      <c r="M90" s="239">
        <f t="shared" si="361"/>
        <v>0</v>
      </c>
      <c r="N90" s="239">
        <f t="shared" si="361"/>
        <v>0</v>
      </c>
      <c r="O90" s="239">
        <f t="shared" si="361"/>
        <v>0</v>
      </c>
      <c r="P90" s="239">
        <f t="shared" si="361"/>
        <v>0</v>
      </c>
      <c r="Q90" s="241">
        <f t="shared" si="361"/>
        <v>0</v>
      </c>
      <c r="R90" s="239">
        <f t="shared" si="361"/>
        <v>0</v>
      </c>
      <c r="S90" s="239">
        <f t="shared" si="361"/>
        <v>-0.2857142857142857</v>
      </c>
      <c r="T90" s="239">
        <f t="shared" si="361"/>
        <v>0</v>
      </c>
      <c r="U90" s="239">
        <f t="shared" si="361"/>
        <v>0</v>
      </c>
      <c r="V90" s="239">
        <f t="shared" si="361"/>
        <v>0</v>
      </c>
      <c r="W90" s="239">
        <f t="shared" si="361"/>
        <v>0</v>
      </c>
      <c r="X90" s="239">
        <f t="shared" si="361"/>
        <v>-0.2857142857142857</v>
      </c>
      <c r="Y90" s="239">
        <f t="shared" si="361"/>
        <v>0</v>
      </c>
      <c r="Z90" s="239">
        <f t="shared" si="361"/>
        <v>-0.2857142857142857</v>
      </c>
      <c r="AA90" s="239">
        <f t="shared" si="361"/>
        <v>0</v>
      </c>
      <c r="AB90" s="240">
        <f t="shared" si="361"/>
        <v>0</v>
      </c>
    </row>
    <row r="91" spans="2:31" ht="3.95" customHeight="1">
      <c r="B91" s="180"/>
    </row>
    <row r="92" spans="2:31" ht="24">
      <c r="B92" s="159" t="s">
        <v>1819</v>
      </c>
      <c r="C92" s="176" t="s">
        <v>4</v>
      </c>
      <c r="D92" s="176" t="s">
        <v>1322</v>
      </c>
      <c r="E92" s="193"/>
      <c r="F92" s="176" t="s">
        <v>1534</v>
      </c>
      <c r="H92" s="192">
        <v>45658</v>
      </c>
      <c r="I92" s="192">
        <f t="shared" ref="I92" si="362">EOMONTH(H92,0)+1</f>
        <v>45689</v>
      </c>
      <c r="J92" s="192">
        <f t="shared" ref="J92" si="363">EOMONTH(I92,0)+1</f>
        <v>45717</v>
      </c>
      <c r="K92" s="192">
        <f t="shared" ref="K92" si="364">EOMONTH(J92,0)+1</f>
        <v>45748</v>
      </c>
      <c r="L92" s="192">
        <f t="shared" ref="L92" si="365">EOMONTH(K92,0)+1</f>
        <v>45778</v>
      </c>
      <c r="M92" s="192">
        <f t="shared" ref="M92" si="366">EOMONTH(L92,0)+1</f>
        <v>45809</v>
      </c>
      <c r="N92" s="192">
        <f t="shared" ref="N92" si="367">EOMONTH(M92,0)+1</f>
        <v>45839</v>
      </c>
      <c r="O92" s="192">
        <v>45870</v>
      </c>
      <c r="P92" s="192">
        <f t="shared" ref="P92" si="368">EOMONTH(O92,0)+1</f>
        <v>45901</v>
      </c>
      <c r="Q92" s="192">
        <f t="shared" ref="Q92" si="369">EOMONTH(P92,0)+1</f>
        <v>45931</v>
      </c>
      <c r="R92" s="192">
        <f t="shared" ref="R92" si="370">EOMONTH(Q92,0)+1</f>
        <v>45962</v>
      </c>
      <c r="S92" s="192">
        <f t="shared" ref="S92" si="371">EOMONTH(R92,0)+1</f>
        <v>45992</v>
      </c>
      <c r="T92" s="192">
        <f t="shared" ref="T92" si="372">EOMONTH(S92,0)+1</f>
        <v>46023</v>
      </c>
      <c r="U92" s="192">
        <f t="shared" ref="U92" si="373">EOMONTH(T92,0)+1</f>
        <v>46054</v>
      </c>
      <c r="V92" s="192">
        <f t="shared" ref="V92" si="374">EOMONTH(U92,0)+1</f>
        <v>46082</v>
      </c>
      <c r="W92" s="192">
        <f t="shared" ref="W92" si="375">EOMONTH(V92,0)+1</f>
        <v>46113</v>
      </c>
      <c r="X92" s="192">
        <f t="shared" ref="X92" si="376">EOMONTH(W92,0)+1</f>
        <v>46143</v>
      </c>
      <c r="Y92" s="192">
        <f t="shared" ref="Y92" si="377">EOMONTH(X92,0)+1</f>
        <v>46174</v>
      </c>
      <c r="Z92" s="192">
        <f t="shared" ref="Z92" si="378">EOMONTH(Y92,0)+1</f>
        <v>46204</v>
      </c>
      <c r="AA92" s="192">
        <f t="shared" ref="AA92" si="379">EOMONTH(Z92,0)+1</f>
        <v>46235</v>
      </c>
      <c r="AB92" s="192">
        <f t="shared" ref="AB92" si="380">EOMONTH(AA92,0)+1</f>
        <v>46266</v>
      </c>
      <c r="AC92" s="187"/>
      <c r="AE92" s="187"/>
    </row>
    <row r="93" spans="2:31">
      <c r="B93" s="322" t="s">
        <v>495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12" t="s">
        <v>1826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11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1318</v>
      </c>
      <c r="C96" s="182">
        <f>+C99-C97-C98</f>
        <v>5</v>
      </c>
      <c r="D96" s="182">
        <f>+D99-D97-D98</f>
        <v>7</v>
      </c>
      <c r="F96" s="182">
        <f>+F99-F97-F98</f>
        <v>6</v>
      </c>
      <c r="H96" s="182">
        <f t="shared" ref="H96" si="382">+H99-H97-H98</f>
        <v>5</v>
      </c>
      <c r="I96" s="182">
        <f t="shared" ref="I96" si="383">+I99-I97-I98</f>
        <v>5</v>
      </c>
      <c r="J96" s="182">
        <f t="shared" ref="J96" si="384">+J99-J97-J98</f>
        <v>5</v>
      </c>
      <c r="K96" s="182">
        <f t="shared" ref="K96" si="385">+K99-K97-K98</f>
        <v>5</v>
      </c>
      <c r="L96" s="182">
        <f t="shared" ref="L96" si="386">+L99-L97-L98</f>
        <v>5</v>
      </c>
      <c r="M96" s="182">
        <f t="shared" ref="M96" si="387">+M99-M97-M98</f>
        <v>6</v>
      </c>
      <c r="N96" s="182">
        <f t="shared" ref="N96" si="388">+N99-N97-N98</f>
        <v>6</v>
      </c>
      <c r="O96" s="182">
        <f t="shared" ref="O96" si="389">+O99-O97-O98</f>
        <v>6</v>
      </c>
      <c r="P96" s="182">
        <f t="shared" ref="P96" si="390">+P99-P97-P98</f>
        <v>6</v>
      </c>
      <c r="Q96" s="182">
        <f t="shared" ref="Q96" si="391">+Q99-Q97-Q98</f>
        <v>6</v>
      </c>
      <c r="R96" s="182">
        <f t="shared" ref="R96" si="392">+R99-R97-R98</f>
        <v>6</v>
      </c>
      <c r="S96" s="182">
        <f t="shared" ref="S96" si="393">+S99-S97-S98</f>
        <v>6</v>
      </c>
      <c r="T96" s="182">
        <f t="shared" ref="T96" si="394">+T99-T97-T98</f>
        <v>7</v>
      </c>
      <c r="U96" s="182">
        <f t="shared" ref="U96" si="395">+U99-U97-U98</f>
        <v>8</v>
      </c>
      <c r="V96" s="182">
        <f t="shared" ref="V96" si="396">+V99-V97-V98</f>
        <v>8</v>
      </c>
      <c r="W96" s="182">
        <f t="shared" ref="W96" si="397">+W99-W97-W98</f>
        <v>8</v>
      </c>
      <c r="X96" s="182">
        <f t="shared" ref="X96" si="398">+X99-X97-X98</f>
        <v>8</v>
      </c>
      <c r="Y96" s="182">
        <f t="shared" ref="Y96" si="399">+Y99-Y97-Y98</f>
        <v>7</v>
      </c>
      <c r="Z96" s="182">
        <f t="shared" ref="Z96" si="400">+Z99-Z97-Z98</f>
        <v>7</v>
      </c>
      <c r="AA96" s="182">
        <f t="shared" ref="AA96" si="401">+AA99-AA97-AA98</f>
        <v>7</v>
      </c>
      <c r="AB96" s="182">
        <f t="shared" ref="AB96" si="402">+AB99-AB97-AB98</f>
        <v>8</v>
      </c>
    </row>
    <row r="97" spans="2:31">
      <c r="B97" s="191" t="s">
        <v>1822</v>
      </c>
      <c r="C97" s="197">
        <f>SUM(H97:S97)</f>
        <v>2</v>
      </c>
      <c r="D97" s="197">
        <f>SUM(T97:AB97)</f>
        <v>2</v>
      </c>
      <c r="F97" s="197">
        <f>SUM(Q97:AB97)</f>
        <v>3</v>
      </c>
      <c r="H97" s="195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5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5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5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5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5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5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5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5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5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5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5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5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5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5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5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5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5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5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5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5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91" t="s">
        <v>1823</v>
      </c>
      <c r="C98" s="197">
        <f>SUM(H98:S98)</f>
        <v>0</v>
      </c>
      <c r="D98" s="197">
        <f>SUM(T98:AB98)</f>
        <v>-1</v>
      </c>
      <c r="F98" s="197">
        <f>SUM(Q98:AB98)</f>
        <v>-1</v>
      </c>
      <c r="H98" s="195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5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5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5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5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5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5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5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5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5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5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5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5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5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5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5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5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5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5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5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5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9" t="s">
        <v>1320</v>
      </c>
      <c r="C99" s="260">
        <f>+D96</f>
        <v>7</v>
      </c>
      <c r="D99" s="261">
        <f>+$AB99</f>
        <v>8</v>
      </c>
      <c r="F99" s="264">
        <f>+$AB99</f>
        <v>8</v>
      </c>
      <c r="H99" s="262">
        <f t="shared" ref="H99:AA99" si="403">+I96</f>
        <v>5</v>
      </c>
      <c r="I99" s="260">
        <f t="shared" si="403"/>
        <v>5</v>
      </c>
      <c r="J99" s="260">
        <f t="shared" si="403"/>
        <v>5</v>
      </c>
      <c r="K99" s="260">
        <f t="shared" si="403"/>
        <v>5</v>
      </c>
      <c r="L99" s="260">
        <f t="shared" si="403"/>
        <v>6</v>
      </c>
      <c r="M99" s="260">
        <f t="shared" si="403"/>
        <v>6</v>
      </c>
      <c r="N99" s="260">
        <f t="shared" si="403"/>
        <v>6</v>
      </c>
      <c r="O99" s="260">
        <f t="shared" si="403"/>
        <v>6</v>
      </c>
      <c r="P99" s="260">
        <f t="shared" si="403"/>
        <v>6</v>
      </c>
      <c r="Q99" s="260">
        <f t="shared" si="403"/>
        <v>6</v>
      </c>
      <c r="R99" s="260">
        <f t="shared" si="403"/>
        <v>6</v>
      </c>
      <c r="S99" s="260">
        <f t="shared" si="403"/>
        <v>7</v>
      </c>
      <c r="T99" s="260">
        <f t="shared" si="403"/>
        <v>8</v>
      </c>
      <c r="U99" s="260">
        <f t="shared" si="403"/>
        <v>8</v>
      </c>
      <c r="V99" s="260">
        <f t="shared" si="403"/>
        <v>8</v>
      </c>
      <c r="W99" s="260">
        <f t="shared" si="403"/>
        <v>8</v>
      </c>
      <c r="X99" s="260">
        <f t="shared" si="403"/>
        <v>7</v>
      </c>
      <c r="Y99" s="260">
        <f t="shared" si="403"/>
        <v>7</v>
      </c>
      <c r="Z99" s="260">
        <f t="shared" si="403"/>
        <v>7</v>
      </c>
      <c r="AA99" s="260">
        <f t="shared" si="403"/>
        <v>8</v>
      </c>
      <c r="AB99" s="310">
        <f>COUNTIFS('Combined Employee Worksheet'!$H:$H,"Active",'Combined Employee Worksheet'!$D:$D,'Employee Retention'!B93)</f>
        <v>8</v>
      </c>
    </row>
    <row r="100" spans="2:31" ht="3.95" customHeight="1">
      <c r="B100" s="180"/>
      <c r="C100" s="232"/>
      <c r="D100" s="232"/>
      <c r="F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317"/>
    </row>
    <row r="101" spans="2:31" ht="12" customHeight="1">
      <c r="B101" s="234" t="s">
        <v>1825</v>
      </c>
      <c r="C101" s="318">
        <f>AVERAGE(C96,C99)</f>
        <v>6</v>
      </c>
      <c r="D101" s="319">
        <f>AVERAGE(D96,D99)</f>
        <v>7.5</v>
      </c>
      <c r="F101" s="320">
        <f>AVERAGE(F96,F99)</f>
        <v>7</v>
      </c>
      <c r="H101" s="321">
        <f t="shared" ref="H101" si="404">AVERAGE(H96,H99)</f>
        <v>5</v>
      </c>
      <c r="I101" s="318">
        <f t="shared" ref="I101" si="405">AVERAGE(I96,I99)</f>
        <v>5</v>
      </c>
      <c r="J101" s="318">
        <f t="shared" ref="J101" si="406">AVERAGE(J96,J99)</f>
        <v>5</v>
      </c>
      <c r="K101" s="318">
        <f t="shared" ref="K101" si="407">AVERAGE(K96,K99)</f>
        <v>5</v>
      </c>
      <c r="L101" s="318">
        <f t="shared" ref="L101" si="408">AVERAGE(L96,L99)</f>
        <v>5.5</v>
      </c>
      <c r="M101" s="318">
        <f t="shared" ref="M101" si="409">AVERAGE(M96,M99)</f>
        <v>6</v>
      </c>
      <c r="N101" s="318">
        <f t="shared" ref="N101" si="410">AVERAGE(N96,N99)</f>
        <v>6</v>
      </c>
      <c r="O101" s="318">
        <f t="shared" ref="O101" si="411">AVERAGE(O96,O99)</f>
        <v>6</v>
      </c>
      <c r="P101" s="318">
        <f t="shared" ref="P101" si="412">AVERAGE(P96,P99)</f>
        <v>6</v>
      </c>
      <c r="Q101" s="318">
        <f t="shared" ref="Q101" si="413">AVERAGE(Q96,Q99)</f>
        <v>6</v>
      </c>
      <c r="R101" s="318">
        <f t="shared" ref="R101" si="414">AVERAGE(R96,R99)</f>
        <v>6</v>
      </c>
      <c r="S101" s="318">
        <f t="shared" ref="S101" si="415">AVERAGE(S96,S99)</f>
        <v>6.5</v>
      </c>
      <c r="T101" s="318">
        <f t="shared" ref="T101" si="416">AVERAGE(T96,T99)</f>
        <v>7.5</v>
      </c>
      <c r="U101" s="318">
        <f t="shared" ref="U101" si="417">AVERAGE(U96,U99)</f>
        <v>8</v>
      </c>
      <c r="V101" s="318">
        <f t="shared" ref="V101" si="418">AVERAGE(V96,V99)</f>
        <v>8</v>
      </c>
      <c r="W101" s="318">
        <f t="shared" ref="W101" si="419">AVERAGE(W96,W99)</f>
        <v>8</v>
      </c>
      <c r="X101" s="318">
        <f t="shared" ref="X101" si="420">AVERAGE(X96,X99)</f>
        <v>7.5</v>
      </c>
      <c r="Y101" s="318">
        <f t="shared" ref="Y101" si="421">AVERAGE(Y96,Y99)</f>
        <v>7</v>
      </c>
      <c r="Z101" s="318">
        <f t="shared" ref="Z101" si="422">AVERAGE(Z96,Z99)</f>
        <v>7</v>
      </c>
      <c r="AA101" s="318">
        <f t="shared" ref="AA101" si="423">AVERAGE(AA96,AA99)</f>
        <v>7.5</v>
      </c>
      <c r="AB101" s="319">
        <f t="shared" ref="AB101" si="424">AVERAGE(AB96,AB99)</f>
        <v>8</v>
      </c>
    </row>
    <row r="102" spans="2:31" ht="12" customHeight="1">
      <c r="B102" s="237" t="s">
        <v>1824</v>
      </c>
      <c r="C102" s="313">
        <f>C94/C101</f>
        <v>27.083333333333332</v>
      </c>
      <c r="D102" s="314">
        <f>D94/D101</f>
        <v>23.933333333333334</v>
      </c>
      <c r="E102" s="182"/>
      <c r="F102" s="315">
        <f>F94/F101</f>
        <v>25.428571428571427</v>
      </c>
      <c r="G102" s="182"/>
      <c r="H102" s="316">
        <f t="shared" ref="H102" si="425">H94/H101</f>
        <v>29.2</v>
      </c>
      <c r="I102" s="313">
        <f t="shared" ref="I102" si="426">I94/I101</f>
        <v>29.5</v>
      </c>
      <c r="J102" s="313">
        <f t="shared" ref="J102" si="427">J94/J101</f>
        <v>30.2</v>
      </c>
      <c r="K102" s="313">
        <f t="shared" ref="K102" si="428">K94/K101</f>
        <v>31.3</v>
      </c>
      <c r="L102" s="313">
        <f t="shared" ref="L102" si="429">L94/L101</f>
        <v>29.454545454545453</v>
      </c>
      <c r="M102" s="313">
        <f t="shared" ref="M102" si="430">M94/M101</f>
        <v>27.5</v>
      </c>
      <c r="N102" s="313">
        <f t="shared" ref="N102" si="431">N94/N101</f>
        <v>27.833333333333332</v>
      </c>
      <c r="O102" s="313">
        <f t="shared" ref="O102" si="432">O94/O101</f>
        <v>28.666666666666668</v>
      </c>
      <c r="P102" s="313">
        <f t="shared" ref="P102" si="433">P94/P101</f>
        <v>29.333333333333332</v>
      </c>
      <c r="Q102" s="313">
        <f t="shared" ref="Q102" si="434">Q94/Q101</f>
        <v>29.916666666666668</v>
      </c>
      <c r="R102" s="313">
        <f t="shared" ref="R102" si="435">R94/R101</f>
        <v>30.25</v>
      </c>
      <c r="S102" s="313">
        <f t="shared" ref="S102" si="436">S94/S101</f>
        <v>27.76923076923077</v>
      </c>
      <c r="T102" s="313">
        <f t="shared" ref="T102" si="437">T94/T101</f>
        <v>24.4</v>
      </c>
      <c r="U102" s="313">
        <f t="shared" ref="U102" si="438">U94/U101</f>
        <v>23.6875</v>
      </c>
      <c r="V102" s="313">
        <f t="shared" ref="V102" si="439">V94/V101</f>
        <v>24.0625</v>
      </c>
      <c r="W102" s="313">
        <f t="shared" ref="W102" si="440">W94/W101</f>
        <v>24.375</v>
      </c>
      <c r="X102" s="313">
        <f t="shared" ref="X102" si="441">X94/X101</f>
        <v>25.8</v>
      </c>
      <c r="Y102" s="313">
        <f t="shared" ref="Y102" si="442">Y94/Y101</f>
        <v>27</v>
      </c>
      <c r="Z102" s="313">
        <f t="shared" ref="Z102" si="443">Z94/Z101</f>
        <v>25.928571428571427</v>
      </c>
      <c r="AA102" s="313">
        <f t="shared" ref="AA102" si="444">AA94/AA101</f>
        <v>23.266666666666666</v>
      </c>
      <c r="AB102" s="314">
        <f t="shared" ref="AB102" si="445">AB94/AB101</f>
        <v>22.125</v>
      </c>
    </row>
    <row r="103" spans="2:31" ht="3.95" customHeight="1">
      <c r="B103" s="180"/>
      <c r="C103" s="232"/>
      <c r="D103" s="232"/>
      <c r="F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3"/>
      <c r="AA103" s="233"/>
      <c r="AB103" s="233"/>
    </row>
    <row r="104" spans="2:31" ht="12" customHeight="1">
      <c r="B104" s="234" t="s">
        <v>1821</v>
      </c>
      <c r="C104" s="236">
        <f>(C97+C96)/C96-1</f>
        <v>0.39999999999999991</v>
      </c>
      <c r="D104" s="247">
        <f>(D97+D96)/D96-1</f>
        <v>0.28571428571428581</v>
      </c>
      <c r="E104" s="248"/>
      <c r="F104" s="249">
        <f>(F97+F96)/F96-1</f>
        <v>0.5</v>
      </c>
      <c r="H104" s="246">
        <f t="shared" ref="H104:AB104" si="446">(H97+H96)/H96-1</f>
        <v>0</v>
      </c>
      <c r="I104" s="236">
        <f t="shared" si="446"/>
        <v>0</v>
      </c>
      <c r="J104" s="236">
        <f t="shared" si="446"/>
        <v>0</v>
      </c>
      <c r="K104" s="236">
        <f t="shared" si="446"/>
        <v>0</v>
      </c>
      <c r="L104" s="236">
        <f t="shared" si="446"/>
        <v>0.19999999999999996</v>
      </c>
      <c r="M104" s="236">
        <f t="shared" si="446"/>
        <v>0</v>
      </c>
      <c r="N104" s="236">
        <f t="shared" si="446"/>
        <v>0</v>
      </c>
      <c r="O104" s="236">
        <f t="shared" si="446"/>
        <v>0</v>
      </c>
      <c r="P104" s="236">
        <f t="shared" si="446"/>
        <v>0</v>
      </c>
      <c r="Q104" s="246">
        <f t="shared" si="446"/>
        <v>0</v>
      </c>
      <c r="R104" s="236">
        <f t="shared" si="446"/>
        <v>0</v>
      </c>
      <c r="S104" s="236">
        <f t="shared" si="446"/>
        <v>0.16666666666666674</v>
      </c>
      <c r="T104" s="236">
        <f t="shared" si="446"/>
        <v>0.14285714285714279</v>
      </c>
      <c r="U104" s="236">
        <f t="shared" si="446"/>
        <v>0</v>
      </c>
      <c r="V104" s="236">
        <f t="shared" si="446"/>
        <v>0</v>
      </c>
      <c r="W104" s="236">
        <f t="shared" si="446"/>
        <v>0</v>
      </c>
      <c r="X104" s="236">
        <f t="shared" si="446"/>
        <v>0</v>
      </c>
      <c r="Y104" s="236">
        <f t="shared" si="446"/>
        <v>0</v>
      </c>
      <c r="Z104" s="236">
        <f t="shared" si="446"/>
        <v>0</v>
      </c>
      <c r="AA104" s="236">
        <f t="shared" si="446"/>
        <v>0.14285714285714279</v>
      </c>
      <c r="AB104" s="247">
        <f t="shared" si="446"/>
        <v>0</v>
      </c>
    </row>
    <row r="105" spans="2:31">
      <c r="B105" s="237" t="s">
        <v>1820</v>
      </c>
      <c r="C105" s="239">
        <f>(C98+C101)/C101-1</f>
        <v>0</v>
      </c>
      <c r="D105" s="240">
        <f>(D98+D101)/D101-1</f>
        <v>-0.1333333333333333</v>
      </c>
      <c r="E105" s="248"/>
      <c r="F105" s="242">
        <f>(F98+F101)/F101-1</f>
        <v>-0.1428571428571429</v>
      </c>
      <c r="H105" s="241">
        <f t="shared" ref="H105:AB105" si="447">(H98+H101)/H101-1</f>
        <v>0</v>
      </c>
      <c r="I105" s="239">
        <f t="shared" si="447"/>
        <v>0</v>
      </c>
      <c r="J105" s="239">
        <f t="shared" si="447"/>
        <v>0</v>
      </c>
      <c r="K105" s="239">
        <f t="shared" si="447"/>
        <v>0</v>
      </c>
      <c r="L105" s="239">
        <f t="shared" si="447"/>
        <v>0</v>
      </c>
      <c r="M105" s="239">
        <f t="shared" si="447"/>
        <v>0</v>
      </c>
      <c r="N105" s="239">
        <f t="shared" si="447"/>
        <v>0</v>
      </c>
      <c r="O105" s="239">
        <f t="shared" si="447"/>
        <v>0</v>
      </c>
      <c r="P105" s="239">
        <f t="shared" si="447"/>
        <v>0</v>
      </c>
      <c r="Q105" s="241">
        <f t="shared" si="447"/>
        <v>0</v>
      </c>
      <c r="R105" s="239">
        <f t="shared" si="447"/>
        <v>0</v>
      </c>
      <c r="S105" s="239">
        <f t="shared" si="447"/>
        <v>0</v>
      </c>
      <c r="T105" s="239">
        <f t="shared" si="447"/>
        <v>0</v>
      </c>
      <c r="U105" s="239">
        <f t="shared" si="447"/>
        <v>0</v>
      </c>
      <c r="V105" s="239">
        <f t="shared" si="447"/>
        <v>0</v>
      </c>
      <c r="W105" s="239">
        <f t="shared" si="447"/>
        <v>0</v>
      </c>
      <c r="X105" s="239">
        <f t="shared" si="447"/>
        <v>-0.1333333333333333</v>
      </c>
      <c r="Y105" s="239">
        <f t="shared" si="447"/>
        <v>0</v>
      </c>
      <c r="Z105" s="239">
        <f t="shared" si="447"/>
        <v>0</v>
      </c>
      <c r="AA105" s="239">
        <f t="shared" si="447"/>
        <v>0</v>
      </c>
      <c r="AB105" s="240">
        <f t="shared" si="447"/>
        <v>0</v>
      </c>
    </row>
    <row r="106" spans="2:31" ht="3.95" customHeight="1">
      <c r="B106" s="180"/>
    </row>
    <row r="107" spans="2:31" ht="24">
      <c r="B107" s="159" t="s">
        <v>1819</v>
      </c>
      <c r="C107" s="176" t="s">
        <v>4</v>
      </c>
      <c r="D107" s="176" t="s">
        <v>1322</v>
      </c>
      <c r="E107" s="193"/>
      <c r="F107" s="176" t="s">
        <v>1534</v>
      </c>
      <c r="H107" s="192">
        <v>45658</v>
      </c>
      <c r="I107" s="192">
        <f t="shared" ref="I107" si="448">EOMONTH(H107,0)+1</f>
        <v>45689</v>
      </c>
      <c r="J107" s="192">
        <f t="shared" ref="J107" si="449">EOMONTH(I107,0)+1</f>
        <v>45717</v>
      </c>
      <c r="K107" s="192">
        <f t="shared" ref="K107" si="450">EOMONTH(J107,0)+1</f>
        <v>45748</v>
      </c>
      <c r="L107" s="192">
        <f t="shared" ref="L107" si="451">EOMONTH(K107,0)+1</f>
        <v>45778</v>
      </c>
      <c r="M107" s="192">
        <f t="shared" ref="M107" si="452">EOMONTH(L107,0)+1</f>
        <v>45809</v>
      </c>
      <c r="N107" s="192">
        <f t="shared" ref="N107" si="453">EOMONTH(M107,0)+1</f>
        <v>45839</v>
      </c>
      <c r="O107" s="192">
        <v>45870</v>
      </c>
      <c r="P107" s="192">
        <f t="shared" ref="P107" si="454">EOMONTH(O107,0)+1</f>
        <v>45901</v>
      </c>
      <c r="Q107" s="192">
        <f t="shared" ref="Q107" si="455">EOMONTH(P107,0)+1</f>
        <v>45931</v>
      </c>
      <c r="R107" s="192">
        <f t="shared" ref="R107" si="456">EOMONTH(Q107,0)+1</f>
        <v>45962</v>
      </c>
      <c r="S107" s="192">
        <f t="shared" ref="S107" si="457">EOMONTH(R107,0)+1</f>
        <v>45992</v>
      </c>
      <c r="T107" s="192">
        <f t="shared" ref="T107" si="458">EOMONTH(S107,0)+1</f>
        <v>46023</v>
      </c>
      <c r="U107" s="192">
        <f t="shared" ref="U107" si="459">EOMONTH(T107,0)+1</f>
        <v>46054</v>
      </c>
      <c r="V107" s="192">
        <f t="shared" ref="V107" si="460">EOMONTH(U107,0)+1</f>
        <v>46082</v>
      </c>
      <c r="W107" s="192">
        <f t="shared" ref="W107" si="461">EOMONTH(V107,0)+1</f>
        <v>46113</v>
      </c>
      <c r="X107" s="192">
        <f t="shared" ref="X107" si="462">EOMONTH(W107,0)+1</f>
        <v>46143</v>
      </c>
      <c r="Y107" s="192">
        <f t="shared" ref="Y107" si="463">EOMONTH(X107,0)+1</f>
        <v>46174</v>
      </c>
      <c r="Z107" s="192">
        <f t="shared" ref="Z107" si="464">EOMONTH(Y107,0)+1</f>
        <v>46204</v>
      </c>
      <c r="AA107" s="192">
        <f t="shared" ref="AA107" si="465">EOMONTH(Z107,0)+1</f>
        <v>46235</v>
      </c>
      <c r="AB107" s="192">
        <f t="shared" ref="AB107" si="466">EOMONTH(AA107,0)+1</f>
        <v>46266</v>
      </c>
      <c r="AC107" s="187"/>
      <c r="AE107" s="187"/>
    </row>
    <row r="108" spans="2:31">
      <c r="B108" s="322" t="s">
        <v>1514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12" t="s">
        <v>1826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11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1318</v>
      </c>
      <c r="C111" s="182">
        <f>+C114-C112-C113</f>
        <v>4</v>
      </c>
      <c r="D111" s="182">
        <f>+D114-D112-D113</f>
        <v>3</v>
      </c>
      <c r="F111" s="182">
        <f>+F114-F112-F113</f>
        <v>3</v>
      </c>
      <c r="H111" s="182">
        <f t="shared" ref="H111" si="468">+H114-H112-H113</f>
        <v>4</v>
      </c>
      <c r="I111" s="182">
        <f t="shared" ref="I111" si="469">+I114-I112-I113</f>
        <v>4</v>
      </c>
      <c r="J111" s="182">
        <f t="shared" ref="J111" si="470">+J114-J112-J113</f>
        <v>3</v>
      </c>
      <c r="K111" s="182">
        <f t="shared" ref="K111" si="471">+K114-K112-K113</f>
        <v>3</v>
      </c>
      <c r="L111" s="182">
        <f t="shared" ref="L111" si="472">+L114-L112-L113</f>
        <v>3</v>
      </c>
      <c r="M111" s="182">
        <f t="shared" ref="M111" si="473">+M114-M112-M113</f>
        <v>3</v>
      </c>
      <c r="N111" s="182">
        <f t="shared" ref="N111" si="474">+N114-N112-N113</f>
        <v>3</v>
      </c>
      <c r="O111" s="182">
        <f t="shared" ref="O111" si="475">+O114-O112-O113</f>
        <v>3</v>
      </c>
      <c r="P111" s="182">
        <f t="shared" ref="P111" si="476">+P114-P112-P113</f>
        <v>3</v>
      </c>
      <c r="Q111" s="182">
        <f t="shared" ref="Q111" si="477">+Q114-Q112-Q113</f>
        <v>3</v>
      </c>
      <c r="R111" s="182">
        <f t="shared" ref="R111" si="478">+R114-R112-R113</f>
        <v>3</v>
      </c>
      <c r="S111" s="182">
        <f t="shared" ref="S111" si="479">+S114-S112-S113</f>
        <v>3</v>
      </c>
      <c r="T111" s="182">
        <f t="shared" ref="T111" si="480">+T114-T112-T113</f>
        <v>3</v>
      </c>
      <c r="U111" s="182">
        <f t="shared" ref="U111" si="481">+U114-U112-U113</f>
        <v>3</v>
      </c>
      <c r="V111" s="182">
        <f t="shared" ref="V111" si="482">+V114-V112-V113</f>
        <v>3</v>
      </c>
      <c r="W111" s="182">
        <f t="shared" ref="W111" si="483">+W114-W112-W113</f>
        <v>3</v>
      </c>
      <c r="X111" s="182">
        <f t="shared" ref="X111" si="484">+X114-X112-X113</f>
        <v>3</v>
      </c>
      <c r="Y111" s="182">
        <f t="shared" ref="Y111" si="485">+Y114-Y112-Y113</f>
        <v>3</v>
      </c>
      <c r="Z111" s="182">
        <f t="shared" ref="Z111" si="486">+Z114-Z112-Z113</f>
        <v>3</v>
      </c>
      <c r="AA111" s="182">
        <f t="shared" ref="AA111" si="487">+AA114-AA112-AA113</f>
        <v>3</v>
      </c>
      <c r="AB111" s="182">
        <f t="shared" ref="AB111" si="488">+AB114-AB112-AB113</f>
        <v>3</v>
      </c>
    </row>
    <row r="112" spans="2:31">
      <c r="B112" s="191" t="s">
        <v>1822</v>
      </c>
      <c r="C112" s="197">
        <f>SUM(H112:S112)</f>
        <v>0</v>
      </c>
      <c r="D112" s="197">
        <f>SUM(T112:AB112)</f>
        <v>0</v>
      </c>
      <c r="F112" s="197">
        <f>SUM(Q112:AB112)</f>
        <v>0</v>
      </c>
      <c r="H112" s="195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5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5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5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5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5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5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5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5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5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5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5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5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5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5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5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5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5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5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5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5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91" t="s">
        <v>1823</v>
      </c>
      <c r="C113" s="197">
        <f>SUM(H113:S113)</f>
        <v>-1</v>
      </c>
      <c r="D113" s="197">
        <f>SUM(T113:AB113)</f>
        <v>0</v>
      </c>
      <c r="F113" s="197">
        <f>SUM(Q113:AB113)</f>
        <v>0</v>
      </c>
      <c r="H113" s="195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5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5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5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5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5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5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5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5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5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5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5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5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5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5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5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5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5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5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5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5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9" t="s">
        <v>1320</v>
      </c>
      <c r="C114" s="260">
        <f>+D111</f>
        <v>3</v>
      </c>
      <c r="D114" s="261">
        <f>+$AB114</f>
        <v>3</v>
      </c>
      <c r="F114" s="264">
        <f>+$AB114</f>
        <v>3</v>
      </c>
      <c r="H114" s="262">
        <f t="shared" ref="H114:AA114" si="489">+I111</f>
        <v>4</v>
      </c>
      <c r="I114" s="260">
        <f t="shared" si="489"/>
        <v>3</v>
      </c>
      <c r="J114" s="260">
        <f t="shared" si="489"/>
        <v>3</v>
      </c>
      <c r="K114" s="260">
        <f t="shared" si="489"/>
        <v>3</v>
      </c>
      <c r="L114" s="260">
        <f t="shared" si="489"/>
        <v>3</v>
      </c>
      <c r="M114" s="260">
        <f t="shared" si="489"/>
        <v>3</v>
      </c>
      <c r="N114" s="260">
        <f t="shared" si="489"/>
        <v>3</v>
      </c>
      <c r="O114" s="260">
        <f t="shared" si="489"/>
        <v>3</v>
      </c>
      <c r="P114" s="260">
        <f t="shared" si="489"/>
        <v>3</v>
      </c>
      <c r="Q114" s="260">
        <f t="shared" si="489"/>
        <v>3</v>
      </c>
      <c r="R114" s="260">
        <f t="shared" si="489"/>
        <v>3</v>
      </c>
      <c r="S114" s="260">
        <f t="shared" si="489"/>
        <v>3</v>
      </c>
      <c r="T114" s="260">
        <f t="shared" si="489"/>
        <v>3</v>
      </c>
      <c r="U114" s="260">
        <f t="shared" si="489"/>
        <v>3</v>
      </c>
      <c r="V114" s="260">
        <f t="shared" si="489"/>
        <v>3</v>
      </c>
      <c r="W114" s="260">
        <f t="shared" si="489"/>
        <v>3</v>
      </c>
      <c r="X114" s="260">
        <f t="shared" si="489"/>
        <v>3</v>
      </c>
      <c r="Y114" s="260">
        <f t="shared" si="489"/>
        <v>3</v>
      </c>
      <c r="Z114" s="260">
        <f t="shared" si="489"/>
        <v>3</v>
      </c>
      <c r="AA114" s="260">
        <f t="shared" si="489"/>
        <v>3</v>
      </c>
      <c r="AB114" s="310">
        <f>COUNTIFS('Combined Employee Worksheet'!$H:$H,"Active",'Combined Employee Worksheet'!$D:$D,'Employee Retention'!B108)</f>
        <v>3</v>
      </c>
    </row>
    <row r="115" spans="2:31" ht="3.95" customHeight="1">
      <c r="B115" s="180"/>
      <c r="C115" s="232"/>
      <c r="D115" s="232"/>
      <c r="F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317"/>
    </row>
    <row r="116" spans="2:31" ht="12" customHeight="1">
      <c r="B116" s="234" t="s">
        <v>1825</v>
      </c>
      <c r="C116" s="318">
        <f>AVERAGE(C111,C114)</f>
        <v>3.5</v>
      </c>
      <c r="D116" s="319">
        <f>AVERAGE(D111,D114)</f>
        <v>3</v>
      </c>
      <c r="F116" s="320">
        <f>AVERAGE(F111,F114)</f>
        <v>3</v>
      </c>
      <c r="H116" s="321">
        <f t="shared" ref="H116" si="490">AVERAGE(H111,H114)</f>
        <v>4</v>
      </c>
      <c r="I116" s="318">
        <f t="shared" ref="I116" si="491">AVERAGE(I111,I114)</f>
        <v>3.5</v>
      </c>
      <c r="J116" s="318">
        <f t="shared" ref="J116" si="492">AVERAGE(J111,J114)</f>
        <v>3</v>
      </c>
      <c r="K116" s="318">
        <f t="shared" ref="K116" si="493">AVERAGE(K111,K114)</f>
        <v>3</v>
      </c>
      <c r="L116" s="318">
        <f t="shared" ref="L116" si="494">AVERAGE(L111,L114)</f>
        <v>3</v>
      </c>
      <c r="M116" s="318">
        <f t="shared" ref="M116" si="495">AVERAGE(M111,M114)</f>
        <v>3</v>
      </c>
      <c r="N116" s="318">
        <f t="shared" ref="N116" si="496">AVERAGE(N111,N114)</f>
        <v>3</v>
      </c>
      <c r="O116" s="318">
        <f t="shared" ref="O116" si="497">AVERAGE(O111,O114)</f>
        <v>3</v>
      </c>
      <c r="P116" s="318">
        <f t="shared" ref="P116" si="498">AVERAGE(P111,P114)</f>
        <v>3</v>
      </c>
      <c r="Q116" s="318">
        <f t="shared" ref="Q116" si="499">AVERAGE(Q111,Q114)</f>
        <v>3</v>
      </c>
      <c r="R116" s="318">
        <f t="shared" ref="R116" si="500">AVERAGE(R111,R114)</f>
        <v>3</v>
      </c>
      <c r="S116" s="318">
        <f t="shared" ref="S116" si="501">AVERAGE(S111,S114)</f>
        <v>3</v>
      </c>
      <c r="T116" s="318">
        <f t="shared" ref="T116" si="502">AVERAGE(T111,T114)</f>
        <v>3</v>
      </c>
      <c r="U116" s="318">
        <f t="shared" ref="U116" si="503">AVERAGE(U111,U114)</f>
        <v>3</v>
      </c>
      <c r="V116" s="318">
        <f t="shared" ref="V116" si="504">AVERAGE(V111,V114)</f>
        <v>3</v>
      </c>
      <c r="W116" s="318">
        <f t="shared" ref="W116" si="505">AVERAGE(W111,W114)</f>
        <v>3</v>
      </c>
      <c r="X116" s="318">
        <f t="shared" ref="X116" si="506">AVERAGE(X111,X114)</f>
        <v>3</v>
      </c>
      <c r="Y116" s="318">
        <f t="shared" ref="Y116" si="507">AVERAGE(Y111,Y114)</f>
        <v>3</v>
      </c>
      <c r="Z116" s="318">
        <f t="shared" ref="Z116" si="508">AVERAGE(Z111,Z114)</f>
        <v>3</v>
      </c>
      <c r="AA116" s="318">
        <f t="shared" ref="AA116" si="509">AVERAGE(AA111,AA114)</f>
        <v>3</v>
      </c>
      <c r="AB116" s="319">
        <f t="shared" ref="AB116" si="510">AVERAGE(AB111,AB114)</f>
        <v>3</v>
      </c>
    </row>
    <row r="117" spans="2:31" ht="12" customHeight="1">
      <c r="B117" s="237" t="s">
        <v>1824</v>
      </c>
      <c r="C117" s="313">
        <f>C109/C116</f>
        <v>46.428571428571431</v>
      </c>
      <c r="D117" s="314">
        <f>D109/D116</f>
        <v>59.833333333333336</v>
      </c>
      <c r="E117" s="182"/>
      <c r="F117" s="315">
        <f>F109/F116</f>
        <v>59.333333333333336</v>
      </c>
      <c r="G117" s="182"/>
      <c r="H117" s="316">
        <f t="shared" ref="H117" si="511">H109/H116</f>
        <v>36.5</v>
      </c>
      <c r="I117" s="313">
        <f t="shared" ref="I117" si="512">I109/I116</f>
        <v>42.142857142857146</v>
      </c>
      <c r="J117" s="313">
        <f t="shared" ref="J117" si="513">J109/J116</f>
        <v>50.333333333333336</v>
      </c>
      <c r="K117" s="313">
        <f t="shared" ref="K117" si="514">K109/K116</f>
        <v>52.166666666666664</v>
      </c>
      <c r="L117" s="313">
        <f t="shared" ref="L117" si="515">L109/L116</f>
        <v>54</v>
      </c>
      <c r="M117" s="313">
        <f t="shared" ref="M117" si="516">M109/M116</f>
        <v>55</v>
      </c>
      <c r="N117" s="313">
        <f t="shared" ref="N117" si="517">N109/N116</f>
        <v>55.666666666666664</v>
      </c>
      <c r="O117" s="313">
        <f t="shared" ref="O117" si="518">O109/O116</f>
        <v>57.333333333333336</v>
      </c>
      <c r="P117" s="313">
        <f t="shared" ref="P117" si="519">P109/P116</f>
        <v>58.666666666666664</v>
      </c>
      <c r="Q117" s="313">
        <f t="shared" ref="Q117" si="520">Q109/Q116</f>
        <v>59.833333333333336</v>
      </c>
      <c r="R117" s="313">
        <f t="shared" ref="R117" si="521">R109/R116</f>
        <v>60.5</v>
      </c>
      <c r="S117" s="313">
        <f t="shared" ref="S117" si="522">S109/S116</f>
        <v>60.166666666666664</v>
      </c>
      <c r="T117" s="313">
        <f t="shared" ref="T117" si="523">T109/T116</f>
        <v>61</v>
      </c>
      <c r="U117" s="313">
        <f t="shared" ref="U117" si="524">U109/U116</f>
        <v>63.166666666666664</v>
      </c>
      <c r="V117" s="313">
        <f t="shared" ref="V117" si="525">V109/V116</f>
        <v>64.166666666666671</v>
      </c>
      <c r="W117" s="313">
        <f t="shared" ref="W117" si="526">W109/W116</f>
        <v>65</v>
      </c>
      <c r="X117" s="313">
        <f t="shared" ref="X117" si="527">X109/X116</f>
        <v>64.5</v>
      </c>
      <c r="Y117" s="313">
        <f t="shared" ref="Y117" si="528">Y109/Y116</f>
        <v>63</v>
      </c>
      <c r="Z117" s="313">
        <f t="shared" ref="Z117" si="529">Z109/Z116</f>
        <v>60.5</v>
      </c>
      <c r="AA117" s="313">
        <f t="shared" ref="AA117" si="530">AA109/AA116</f>
        <v>58.166666666666664</v>
      </c>
      <c r="AB117" s="314">
        <f t="shared" ref="AB117" si="531">AB109/AB116</f>
        <v>59</v>
      </c>
    </row>
    <row r="118" spans="2:31" ht="3.95" customHeight="1">
      <c r="B118" s="180"/>
      <c r="C118" s="232"/>
      <c r="D118" s="232"/>
      <c r="F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3"/>
      <c r="AA118" s="233"/>
      <c r="AB118" s="233"/>
    </row>
    <row r="119" spans="2:31" ht="12" customHeight="1">
      <c r="B119" s="234" t="s">
        <v>1821</v>
      </c>
      <c r="C119" s="236">
        <f>(C112+C111)/C111-1</f>
        <v>0</v>
      </c>
      <c r="D119" s="247">
        <f>(D112+D111)/D111-1</f>
        <v>0</v>
      </c>
      <c r="E119" s="248"/>
      <c r="F119" s="249">
        <f>(F112+F111)/F111-1</f>
        <v>0</v>
      </c>
      <c r="H119" s="246">
        <f t="shared" ref="H119:AB119" si="532">(H112+H111)/H111-1</f>
        <v>0</v>
      </c>
      <c r="I119" s="236">
        <f t="shared" si="532"/>
        <v>0</v>
      </c>
      <c r="J119" s="236">
        <f t="shared" si="532"/>
        <v>0</v>
      </c>
      <c r="K119" s="236">
        <f t="shared" si="532"/>
        <v>0</v>
      </c>
      <c r="L119" s="236">
        <f t="shared" si="532"/>
        <v>0</v>
      </c>
      <c r="M119" s="236">
        <f t="shared" si="532"/>
        <v>0</v>
      </c>
      <c r="N119" s="236">
        <f t="shared" si="532"/>
        <v>0</v>
      </c>
      <c r="O119" s="236">
        <f t="shared" si="532"/>
        <v>0</v>
      </c>
      <c r="P119" s="236">
        <f t="shared" si="532"/>
        <v>0</v>
      </c>
      <c r="Q119" s="246">
        <f t="shared" si="532"/>
        <v>0</v>
      </c>
      <c r="R119" s="236">
        <f t="shared" si="532"/>
        <v>0</v>
      </c>
      <c r="S119" s="236">
        <f t="shared" si="532"/>
        <v>0</v>
      </c>
      <c r="T119" s="236">
        <f t="shared" si="532"/>
        <v>0</v>
      </c>
      <c r="U119" s="236">
        <f t="shared" si="532"/>
        <v>0</v>
      </c>
      <c r="V119" s="236">
        <f t="shared" si="532"/>
        <v>0</v>
      </c>
      <c r="W119" s="236">
        <f t="shared" si="532"/>
        <v>0</v>
      </c>
      <c r="X119" s="236">
        <f t="shared" si="532"/>
        <v>0</v>
      </c>
      <c r="Y119" s="236">
        <f t="shared" si="532"/>
        <v>0</v>
      </c>
      <c r="Z119" s="236">
        <f t="shared" si="532"/>
        <v>0</v>
      </c>
      <c r="AA119" s="236">
        <f t="shared" si="532"/>
        <v>0</v>
      </c>
      <c r="AB119" s="247">
        <f t="shared" si="532"/>
        <v>0</v>
      </c>
    </row>
    <row r="120" spans="2:31">
      <c r="B120" s="237" t="s">
        <v>1820</v>
      </c>
      <c r="C120" s="239">
        <f>(C113+C116)/C116-1</f>
        <v>-0.2857142857142857</v>
      </c>
      <c r="D120" s="240">
        <f>(D113+D116)/D116-1</f>
        <v>0</v>
      </c>
      <c r="E120" s="248"/>
      <c r="F120" s="242">
        <f>(F113+F116)/F116-1</f>
        <v>0</v>
      </c>
      <c r="H120" s="241">
        <f t="shared" ref="H120:AB120" si="533">(H113+H116)/H116-1</f>
        <v>0</v>
      </c>
      <c r="I120" s="239">
        <f t="shared" si="533"/>
        <v>-0.2857142857142857</v>
      </c>
      <c r="J120" s="239">
        <f t="shared" si="533"/>
        <v>0</v>
      </c>
      <c r="K120" s="239">
        <f t="shared" si="533"/>
        <v>0</v>
      </c>
      <c r="L120" s="239">
        <f t="shared" si="533"/>
        <v>0</v>
      </c>
      <c r="M120" s="239">
        <f t="shared" si="533"/>
        <v>0</v>
      </c>
      <c r="N120" s="239">
        <f t="shared" si="533"/>
        <v>0</v>
      </c>
      <c r="O120" s="239">
        <f t="shared" si="533"/>
        <v>0</v>
      </c>
      <c r="P120" s="239">
        <f t="shared" si="533"/>
        <v>0</v>
      </c>
      <c r="Q120" s="241">
        <f t="shared" si="533"/>
        <v>0</v>
      </c>
      <c r="R120" s="239">
        <f t="shared" si="533"/>
        <v>0</v>
      </c>
      <c r="S120" s="239">
        <f t="shared" si="533"/>
        <v>0</v>
      </c>
      <c r="T120" s="239">
        <f t="shared" si="533"/>
        <v>0</v>
      </c>
      <c r="U120" s="239">
        <f t="shared" si="533"/>
        <v>0</v>
      </c>
      <c r="V120" s="239">
        <f t="shared" si="533"/>
        <v>0</v>
      </c>
      <c r="W120" s="239">
        <f t="shared" si="533"/>
        <v>0</v>
      </c>
      <c r="X120" s="239">
        <f t="shared" si="533"/>
        <v>0</v>
      </c>
      <c r="Y120" s="239">
        <f t="shared" si="533"/>
        <v>0</v>
      </c>
      <c r="Z120" s="239">
        <f t="shared" si="533"/>
        <v>0</v>
      </c>
      <c r="AA120" s="239">
        <f t="shared" si="533"/>
        <v>0</v>
      </c>
      <c r="AB120" s="240">
        <f t="shared" si="533"/>
        <v>0</v>
      </c>
    </row>
    <row r="121" spans="2:31" ht="3.95" customHeight="1">
      <c r="B121" s="180"/>
    </row>
    <row r="122" spans="2:31" ht="24">
      <c r="B122" s="159" t="s">
        <v>1819</v>
      </c>
      <c r="C122" s="176" t="s">
        <v>4</v>
      </c>
      <c r="D122" s="176" t="s">
        <v>1322</v>
      </c>
      <c r="E122" s="193"/>
      <c r="F122" s="176" t="s">
        <v>1534</v>
      </c>
      <c r="H122" s="192">
        <v>45658</v>
      </c>
      <c r="I122" s="192">
        <f t="shared" ref="I122" si="534">EOMONTH(H122,0)+1</f>
        <v>45689</v>
      </c>
      <c r="J122" s="192">
        <f t="shared" ref="J122" si="535">EOMONTH(I122,0)+1</f>
        <v>45717</v>
      </c>
      <c r="K122" s="192">
        <f t="shared" ref="K122" si="536">EOMONTH(J122,0)+1</f>
        <v>45748</v>
      </c>
      <c r="L122" s="192">
        <f t="shared" ref="L122" si="537">EOMONTH(K122,0)+1</f>
        <v>45778</v>
      </c>
      <c r="M122" s="192">
        <f t="shared" ref="M122" si="538">EOMONTH(L122,0)+1</f>
        <v>45809</v>
      </c>
      <c r="N122" s="192">
        <f t="shared" ref="N122" si="539">EOMONTH(M122,0)+1</f>
        <v>45839</v>
      </c>
      <c r="O122" s="192">
        <v>45870</v>
      </c>
      <c r="P122" s="192">
        <f t="shared" ref="P122" si="540">EOMONTH(O122,0)+1</f>
        <v>45901</v>
      </c>
      <c r="Q122" s="192">
        <f t="shared" ref="Q122" si="541">EOMONTH(P122,0)+1</f>
        <v>45931</v>
      </c>
      <c r="R122" s="192">
        <f t="shared" ref="R122" si="542">EOMONTH(Q122,0)+1</f>
        <v>45962</v>
      </c>
      <c r="S122" s="192">
        <f t="shared" ref="S122" si="543">EOMONTH(R122,0)+1</f>
        <v>45992</v>
      </c>
      <c r="T122" s="192">
        <f t="shared" ref="T122" si="544">EOMONTH(S122,0)+1</f>
        <v>46023</v>
      </c>
      <c r="U122" s="192">
        <f t="shared" ref="U122" si="545">EOMONTH(T122,0)+1</f>
        <v>46054</v>
      </c>
      <c r="V122" s="192">
        <f t="shared" ref="V122" si="546">EOMONTH(U122,0)+1</f>
        <v>46082</v>
      </c>
      <c r="W122" s="192">
        <f t="shared" ref="W122" si="547">EOMONTH(V122,0)+1</f>
        <v>46113</v>
      </c>
      <c r="X122" s="192">
        <f t="shared" ref="X122" si="548">EOMONTH(W122,0)+1</f>
        <v>46143</v>
      </c>
      <c r="Y122" s="192">
        <f t="shared" ref="Y122" si="549">EOMONTH(X122,0)+1</f>
        <v>46174</v>
      </c>
      <c r="Z122" s="192">
        <f t="shared" ref="Z122" si="550">EOMONTH(Y122,0)+1</f>
        <v>46204</v>
      </c>
      <c r="AA122" s="192">
        <f t="shared" ref="AA122" si="551">EOMONTH(Z122,0)+1</f>
        <v>46235</v>
      </c>
      <c r="AB122" s="192">
        <f t="shared" ref="AB122" si="552">EOMONTH(AA122,0)+1</f>
        <v>46266</v>
      </c>
      <c r="AC122" s="187"/>
      <c r="AE122" s="187"/>
    </row>
    <row r="123" spans="2:31">
      <c r="B123" s="322" t="s">
        <v>1515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1318</v>
      </c>
      <c r="C124" s="182">
        <f>+C127-C125-C126</f>
        <v>1</v>
      </c>
      <c r="D124" s="182">
        <f>+D127-D125-D126</f>
        <v>1</v>
      </c>
      <c r="F124" s="182">
        <f>+F127-F125-F126</f>
        <v>2</v>
      </c>
      <c r="H124" s="182">
        <f t="shared" ref="H124" si="553">+H127-H125-H126</f>
        <v>1</v>
      </c>
      <c r="I124" s="182">
        <f t="shared" ref="I124" si="554">+I127-I125-I126</f>
        <v>1</v>
      </c>
      <c r="J124" s="182">
        <f t="shared" ref="J124" si="555">+J127-J125-J126</f>
        <v>1</v>
      </c>
      <c r="K124" s="182">
        <f t="shared" ref="K124" si="556">+K127-K125-K126</f>
        <v>1</v>
      </c>
      <c r="L124" s="182">
        <f t="shared" ref="L124" si="557">+L127-L125-L126</f>
        <v>1</v>
      </c>
      <c r="M124" s="182">
        <f t="shared" ref="M124" si="558">+M127-M125-M126</f>
        <v>1</v>
      </c>
      <c r="N124" s="182">
        <f t="shared" ref="N124" si="559">+N127-N125-N126</f>
        <v>1</v>
      </c>
      <c r="O124" s="182">
        <f t="shared" ref="O124" si="560">+O127-O125-O126</f>
        <v>1</v>
      </c>
      <c r="P124" s="182">
        <f t="shared" ref="P124" si="561">+P127-P125-P126</f>
        <v>2</v>
      </c>
      <c r="Q124" s="182">
        <f t="shared" ref="Q124" si="562">+Q127-Q125-Q126</f>
        <v>2</v>
      </c>
      <c r="R124" s="182">
        <f t="shared" ref="R124" si="563">+R127-R125-R126</f>
        <v>2</v>
      </c>
      <c r="S124" s="182">
        <f t="shared" ref="S124" si="564">+S127-S125-S126</f>
        <v>2</v>
      </c>
      <c r="T124" s="182">
        <f t="shared" ref="T124" si="565">+T127-T125-T126</f>
        <v>1</v>
      </c>
      <c r="U124" s="182">
        <f t="shared" ref="U124" si="566">+U127-U125-U126</f>
        <v>1</v>
      </c>
      <c r="V124" s="182">
        <f t="shared" ref="V124" si="567">+V127-V125-V126</f>
        <v>2</v>
      </c>
      <c r="W124" s="182">
        <f t="shared" ref="W124" si="568">+W127-W125-W126</f>
        <v>3</v>
      </c>
      <c r="X124" s="182">
        <f t="shared" ref="X124" si="569">+X127-X125-X126</f>
        <v>4</v>
      </c>
      <c r="Y124" s="182">
        <f t="shared" ref="Y124" si="570">+Y127-Y125-Y126</f>
        <v>4</v>
      </c>
      <c r="Z124" s="182">
        <f t="shared" ref="Z124" si="571">+Z127-Z125-Z126</f>
        <v>4</v>
      </c>
      <c r="AA124" s="182">
        <f t="shared" ref="AA124" si="572">+AA127-AA125-AA126</f>
        <v>3</v>
      </c>
      <c r="AB124" s="182">
        <f t="shared" ref="AB124" si="573">+AB127-AB125-AB126</f>
        <v>3</v>
      </c>
    </row>
    <row r="125" spans="2:31">
      <c r="B125" s="191" t="s">
        <v>1822</v>
      </c>
      <c r="C125" s="197">
        <f>SUM(H125:S125)</f>
        <v>2</v>
      </c>
      <c r="D125" s="197">
        <f>SUM(T125:AB125)</f>
        <v>5</v>
      </c>
      <c r="F125" s="197">
        <f>SUM(Q125:AB125)</f>
        <v>6</v>
      </c>
      <c r="H125" s="195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5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5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5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5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5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5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5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5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5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5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5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5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5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5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5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5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5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5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5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5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91" t="s">
        <v>1823</v>
      </c>
      <c r="C126" s="197">
        <f>SUM(H126:S126)</f>
        <v>-2</v>
      </c>
      <c r="D126" s="197">
        <f>SUM(T126:AB126)</f>
        <v>-2</v>
      </c>
      <c r="F126" s="197">
        <f>SUM(Q126:AB126)</f>
        <v>-4</v>
      </c>
      <c r="H126" s="195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5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5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5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5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5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5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5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5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5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5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5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5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5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5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5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5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5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5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5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5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9" t="s">
        <v>1320</v>
      </c>
      <c r="C127" s="260">
        <f>+D124</f>
        <v>1</v>
      </c>
      <c r="D127" s="261">
        <f>+$AB127</f>
        <v>4</v>
      </c>
      <c r="F127" s="264">
        <f>+$AB127</f>
        <v>4</v>
      </c>
      <c r="H127" s="262">
        <f t="shared" ref="H127:AA127" si="574">+I124</f>
        <v>1</v>
      </c>
      <c r="I127" s="260">
        <f t="shared" si="574"/>
        <v>1</v>
      </c>
      <c r="J127" s="260">
        <f t="shared" si="574"/>
        <v>1</v>
      </c>
      <c r="K127" s="260">
        <f t="shared" si="574"/>
        <v>1</v>
      </c>
      <c r="L127" s="260">
        <f t="shared" si="574"/>
        <v>1</v>
      </c>
      <c r="M127" s="260">
        <f t="shared" si="574"/>
        <v>1</v>
      </c>
      <c r="N127" s="260">
        <f t="shared" si="574"/>
        <v>1</v>
      </c>
      <c r="O127" s="260">
        <f t="shared" si="574"/>
        <v>2</v>
      </c>
      <c r="P127" s="260">
        <f t="shared" si="574"/>
        <v>2</v>
      </c>
      <c r="Q127" s="260">
        <f t="shared" si="574"/>
        <v>2</v>
      </c>
      <c r="R127" s="260">
        <f t="shared" si="574"/>
        <v>2</v>
      </c>
      <c r="S127" s="260">
        <f t="shared" si="574"/>
        <v>1</v>
      </c>
      <c r="T127" s="260">
        <f t="shared" si="574"/>
        <v>1</v>
      </c>
      <c r="U127" s="260">
        <f t="shared" si="574"/>
        <v>2</v>
      </c>
      <c r="V127" s="260">
        <f t="shared" si="574"/>
        <v>3</v>
      </c>
      <c r="W127" s="260">
        <f t="shared" si="574"/>
        <v>4</v>
      </c>
      <c r="X127" s="260">
        <f t="shared" si="574"/>
        <v>4</v>
      </c>
      <c r="Y127" s="260">
        <f t="shared" si="574"/>
        <v>4</v>
      </c>
      <c r="Z127" s="260">
        <f t="shared" si="574"/>
        <v>3</v>
      </c>
      <c r="AA127" s="260">
        <f t="shared" si="574"/>
        <v>3</v>
      </c>
      <c r="AB127" s="310">
        <f>COUNTIFS('Combined Employee Worksheet'!$H:$H,"Active",'Combined Employee Worksheet'!$D:$D,'Employee Retention'!B123)</f>
        <v>4</v>
      </c>
    </row>
    <row r="128" spans="2:31" ht="3.95" customHeight="1">
      <c r="B128" s="180"/>
      <c r="C128" s="232"/>
      <c r="D128" s="232"/>
      <c r="F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317"/>
    </row>
    <row r="129" spans="1:35" ht="12" customHeight="1">
      <c r="B129" s="259" t="s">
        <v>1825</v>
      </c>
      <c r="C129" s="323">
        <f>AVERAGE(C124,C127)</f>
        <v>1</v>
      </c>
      <c r="D129" s="324">
        <f>AVERAGE(D124,D127)</f>
        <v>2.5</v>
      </c>
      <c r="F129" s="325">
        <f>AVERAGE(F124,F127)</f>
        <v>3</v>
      </c>
      <c r="H129" s="326">
        <f t="shared" ref="H129" si="575">AVERAGE(H124,H127)</f>
        <v>1</v>
      </c>
      <c r="I129" s="323">
        <f t="shared" ref="I129" si="576">AVERAGE(I124,I127)</f>
        <v>1</v>
      </c>
      <c r="J129" s="323">
        <f t="shared" ref="J129" si="577">AVERAGE(J124,J127)</f>
        <v>1</v>
      </c>
      <c r="K129" s="323">
        <f t="shared" ref="K129" si="578">AVERAGE(K124,K127)</f>
        <v>1</v>
      </c>
      <c r="L129" s="323">
        <f t="shared" ref="L129" si="579">AVERAGE(L124,L127)</f>
        <v>1</v>
      </c>
      <c r="M129" s="323">
        <f t="shared" ref="M129" si="580">AVERAGE(M124,M127)</f>
        <v>1</v>
      </c>
      <c r="N129" s="323">
        <f t="shared" ref="N129" si="581">AVERAGE(N124,N127)</f>
        <v>1</v>
      </c>
      <c r="O129" s="323">
        <f t="shared" ref="O129" si="582">AVERAGE(O124,O127)</f>
        <v>1.5</v>
      </c>
      <c r="P129" s="323">
        <f t="shared" ref="P129" si="583">AVERAGE(P124,P127)</f>
        <v>2</v>
      </c>
      <c r="Q129" s="323">
        <f t="shared" ref="Q129" si="584">AVERAGE(Q124,Q127)</f>
        <v>2</v>
      </c>
      <c r="R129" s="323">
        <f t="shared" ref="R129" si="585">AVERAGE(R124,R127)</f>
        <v>2</v>
      </c>
      <c r="S129" s="323">
        <f t="shared" ref="S129" si="586">AVERAGE(S124,S127)</f>
        <v>1.5</v>
      </c>
      <c r="T129" s="323">
        <f t="shared" ref="T129" si="587">AVERAGE(T124,T127)</f>
        <v>1</v>
      </c>
      <c r="U129" s="323">
        <f t="shared" ref="U129" si="588">AVERAGE(U124,U127)</f>
        <v>1.5</v>
      </c>
      <c r="V129" s="323">
        <f t="shared" ref="V129" si="589">AVERAGE(V124,V127)</f>
        <v>2.5</v>
      </c>
      <c r="W129" s="323">
        <f t="shared" ref="W129" si="590">AVERAGE(W124,W127)</f>
        <v>3.5</v>
      </c>
      <c r="X129" s="323">
        <f t="shared" ref="X129" si="591">AVERAGE(X124,X127)</f>
        <v>4</v>
      </c>
      <c r="Y129" s="323">
        <f t="shared" ref="Y129" si="592">AVERAGE(Y124,Y127)</f>
        <v>4</v>
      </c>
      <c r="Z129" s="323">
        <f t="shared" ref="Z129" si="593">AVERAGE(Z124,Z127)</f>
        <v>3.5</v>
      </c>
      <c r="AA129" s="323">
        <f t="shared" ref="AA129" si="594">AVERAGE(AA124,AA127)</f>
        <v>3</v>
      </c>
      <c r="AB129" s="324">
        <f t="shared" ref="AB129" si="595">AVERAGE(AB124,AB127)</f>
        <v>3.5</v>
      </c>
    </row>
    <row r="130" spans="1:35" ht="3.95" customHeight="1">
      <c r="B130" s="180"/>
      <c r="C130" s="232"/>
      <c r="D130" s="232"/>
      <c r="F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3"/>
      <c r="AA130" s="233"/>
      <c r="AB130" s="233"/>
    </row>
    <row r="131" spans="1:35" ht="12" customHeight="1">
      <c r="B131" s="234" t="s">
        <v>1821</v>
      </c>
      <c r="C131" s="236">
        <f>(C125+C124)/C124-1</f>
        <v>2</v>
      </c>
      <c r="D131" s="247">
        <f>(D125+D124)/D124-1</f>
        <v>5</v>
      </c>
      <c r="E131" s="248"/>
      <c r="F131" s="249">
        <f>(F125+F124)/F124-1</f>
        <v>3</v>
      </c>
      <c r="H131" s="246">
        <f t="shared" ref="H131:AB131" si="596">(H125+H124)/H124-1</f>
        <v>0</v>
      </c>
      <c r="I131" s="236">
        <f t="shared" si="596"/>
        <v>0</v>
      </c>
      <c r="J131" s="236">
        <f t="shared" si="596"/>
        <v>0</v>
      </c>
      <c r="K131" s="236">
        <f t="shared" si="596"/>
        <v>0</v>
      </c>
      <c r="L131" s="236">
        <f t="shared" si="596"/>
        <v>0</v>
      </c>
      <c r="M131" s="236">
        <f t="shared" si="596"/>
        <v>0</v>
      </c>
      <c r="N131" s="236">
        <f t="shared" si="596"/>
        <v>0</v>
      </c>
      <c r="O131" s="236">
        <f t="shared" si="596"/>
        <v>1</v>
      </c>
      <c r="P131" s="236">
        <f t="shared" si="596"/>
        <v>0</v>
      </c>
      <c r="Q131" s="246">
        <f t="shared" si="596"/>
        <v>0</v>
      </c>
      <c r="R131" s="236">
        <f t="shared" si="596"/>
        <v>0.5</v>
      </c>
      <c r="S131" s="236">
        <f t="shared" si="596"/>
        <v>0</v>
      </c>
      <c r="T131" s="236">
        <f t="shared" si="596"/>
        <v>1</v>
      </c>
      <c r="U131" s="236">
        <f t="shared" si="596"/>
        <v>1</v>
      </c>
      <c r="V131" s="236">
        <f t="shared" si="596"/>
        <v>0.5</v>
      </c>
      <c r="W131" s="236">
        <f t="shared" si="596"/>
        <v>0.33333333333333326</v>
      </c>
      <c r="X131" s="236">
        <f t="shared" si="596"/>
        <v>0</v>
      </c>
      <c r="Y131" s="236">
        <f t="shared" si="596"/>
        <v>0</v>
      </c>
      <c r="Z131" s="236">
        <f t="shared" si="596"/>
        <v>0</v>
      </c>
      <c r="AA131" s="236">
        <f t="shared" si="596"/>
        <v>0</v>
      </c>
      <c r="AB131" s="247">
        <f t="shared" si="596"/>
        <v>0.33333333333333326</v>
      </c>
    </row>
    <row r="132" spans="1:35">
      <c r="B132" s="237" t="s">
        <v>1820</v>
      </c>
      <c r="C132" s="239">
        <f>(C126+C129)/C129-1</f>
        <v>-2</v>
      </c>
      <c r="D132" s="240">
        <f>(D126+D129)/D129-1</f>
        <v>-0.8</v>
      </c>
      <c r="E132" s="248"/>
      <c r="F132" s="242">
        <f>(F126+F129)/F129-1</f>
        <v>-1.3333333333333333</v>
      </c>
      <c r="H132" s="241">
        <f t="shared" ref="H132:AB132" si="597">(H126+H129)/H129-1</f>
        <v>0</v>
      </c>
      <c r="I132" s="239">
        <f t="shared" si="597"/>
        <v>0</v>
      </c>
      <c r="J132" s="239">
        <f t="shared" si="597"/>
        <v>0</v>
      </c>
      <c r="K132" s="239">
        <f t="shared" si="597"/>
        <v>0</v>
      </c>
      <c r="L132" s="239">
        <f t="shared" si="597"/>
        <v>0</v>
      </c>
      <c r="M132" s="239">
        <f t="shared" si="597"/>
        <v>0</v>
      </c>
      <c r="N132" s="239">
        <f t="shared" si="597"/>
        <v>0</v>
      </c>
      <c r="O132" s="239">
        <f t="shared" si="597"/>
        <v>0</v>
      </c>
      <c r="P132" s="239">
        <f t="shared" si="597"/>
        <v>0</v>
      </c>
      <c r="Q132" s="241">
        <f t="shared" si="597"/>
        <v>0</v>
      </c>
      <c r="R132" s="239">
        <f t="shared" si="597"/>
        <v>-0.5</v>
      </c>
      <c r="S132" s="239">
        <f t="shared" si="597"/>
        <v>-0.66666666666666674</v>
      </c>
      <c r="T132" s="239">
        <f t="shared" si="597"/>
        <v>-1</v>
      </c>
      <c r="U132" s="239">
        <f t="shared" si="597"/>
        <v>0</v>
      </c>
      <c r="V132" s="239">
        <f t="shared" si="597"/>
        <v>0</v>
      </c>
      <c r="W132" s="239">
        <f t="shared" si="597"/>
        <v>0</v>
      </c>
      <c r="X132" s="239">
        <f t="shared" si="597"/>
        <v>0</v>
      </c>
      <c r="Y132" s="239">
        <f t="shared" si="597"/>
        <v>0</v>
      </c>
      <c r="Z132" s="239">
        <f t="shared" si="597"/>
        <v>-0.2857142857142857</v>
      </c>
      <c r="AA132" s="239">
        <f t="shared" si="597"/>
        <v>0</v>
      </c>
      <c r="AB132" s="240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29" priority="184">
      <formula>$AE$3=1</formula>
    </cfRule>
  </conditionalFormatting>
  <conditionalFormatting sqref="A33:XFD45">
    <cfRule type="expression" dxfId="28" priority="6">
      <formula>$AE$3=1</formula>
    </cfRule>
  </conditionalFormatting>
  <conditionalFormatting sqref="A48:XFD60">
    <cfRule type="expression" dxfId="27" priority="5">
      <formula>$AE$3=1</formula>
    </cfRule>
  </conditionalFormatting>
  <conditionalFormatting sqref="A63:XFD75">
    <cfRule type="expression" dxfId="26" priority="4">
      <formula>$AE$3=1</formula>
    </cfRule>
  </conditionalFormatting>
  <conditionalFormatting sqref="A78:XFD90">
    <cfRule type="expression" dxfId="25" priority="3">
      <formula>$AE$3=1</formula>
    </cfRule>
  </conditionalFormatting>
  <conditionalFormatting sqref="A93:XFD105">
    <cfRule type="expression" dxfId="24" priority="2">
      <formula>$AE$3=1</formula>
    </cfRule>
  </conditionalFormatting>
  <conditionalFormatting sqref="A108:XFD120">
    <cfRule type="expression" dxfId="23" priority="1">
      <formula>$AE$3=1</formula>
    </cfRule>
  </conditionalFormatting>
  <conditionalFormatting sqref="A123:XFD132">
    <cfRule type="expression" dxfId="22" priority="12">
      <formula>$AE$3=1</formula>
    </cfRule>
  </conditionalFormatting>
  <conditionalFormatting sqref="B6:F6 H6:AF6 B18:F20">
    <cfRule type="expression" dxfId="21" priority="136">
      <formula>$W$3=1</formula>
    </cfRule>
  </conditionalFormatting>
  <conditionalFormatting sqref="B33:F35">
    <cfRule type="expression" dxfId="20" priority="61">
      <formula>$W$3=1</formula>
    </cfRule>
  </conditionalFormatting>
  <conditionalFormatting sqref="B48:F50">
    <cfRule type="expression" dxfId="19" priority="59">
      <formula>$W$3=1</formula>
    </cfRule>
  </conditionalFormatting>
  <conditionalFormatting sqref="B63:F65">
    <cfRule type="expression" dxfId="18" priority="57">
      <formula>$W$3=1</formula>
    </cfRule>
  </conditionalFormatting>
  <conditionalFormatting sqref="B78:F80">
    <cfRule type="expression" dxfId="17" priority="55">
      <formula>$W$3=1</formula>
    </cfRule>
  </conditionalFormatting>
  <conditionalFormatting sqref="B93:F95">
    <cfRule type="expression" dxfId="16" priority="40">
      <formula>$W$3=1</formula>
    </cfRule>
  </conditionalFormatting>
  <conditionalFormatting sqref="B108:F110">
    <cfRule type="expression" dxfId="15" priority="25">
      <formula>$W$3=1</formula>
    </cfRule>
  </conditionalFormatting>
  <conditionalFormatting sqref="B123:F123">
    <cfRule type="expression" dxfId="14" priority="23">
      <formula>$W$3=1</formula>
    </cfRule>
  </conditionalFormatting>
  <conditionalFormatting sqref="C19:D19">
    <cfRule type="expression" dxfId="13" priority="7">
      <formula>$W$3=1</formula>
    </cfRule>
  </conditionalFormatting>
  <conditionalFormatting sqref="F19">
    <cfRule type="expression" dxfId="12" priority="9">
      <formula>$W$3=1</formula>
    </cfRule>
  </conditionalFormatting>
  <conditionalFormatting sqref="H18:AF20">
    <cfRule type="expression" dxfId="11" priority="135">
      <formula>$W$3=1</formula>
    </cfRule>
  </conditionalFormatting>
  <conditionalFormatting sqref="H33:AF35">
    <cfRule type="expression" dxfId="10" priority="112">
      <formula>$W$3=1</formula>
    </cfRule>
  </conditionalFormatting>
  <conditionalFormatting sqref="H48:AF50">
    <cfRule type="expression" dxfId="9" priority="100">
      <formula>$W$3=1</formula>
    </cfRule>
  </conditionalFormatting>
  <conditionalFormatting sqref="H63:AF65">
    <cfRule type="expression" dxfId="8" priority="88">
      <formula>$W$3=1</formula>
    </cfRule>
  </conditionalFormatting>
  <conditionalFormatting sqref="H78:AF80">
    <cfRule type="expression" dxfId="7" priority="76">
      <formula>$W$3=1</formula>
    </cfRule>
  </conditionalFormatting>
  <conditionalFormatting sqref="H93:AF95">
    <cfRule type="expression" dxfId="6" priority="52">
      <formula>$W$3=1</formula>
    </cfRule>
  </conditionalFormatting>
  <conditionalFormatting sqref="H108:AF110">
    <cfRule type="expression" dxfId="5" priority="37">
      <formula>$W$3=1</formula>
    </cfRule>
  </conditionalFormatting>
  <conditionalFormatting sqref="H123:AF123">
    <cfRule type="expression" dxfId="4" priority="22">
      <formula>$W$3=1</formula>
    </cfRule>
  </conditionalFormatting>
  <pageMargins left="0.7" right="0.7" top="0.75" bottom="0.75" header="0.3" footer="0.3"/>
  <pageSetup scale="3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G64"/>
  <sheetViews>
    <sheetView showGridLines="0" view="pageBreakPreview" zoomScaleNormal="160" zoomScaleSheetLayoutView="100" workbookViewId="0"/>
  </sheetViews>
  <sheetFormatPr defaultRowHeight="12"/>
  <cols>
    <col min="1" max="1" width="1.7109375" style="328" customWidth="1"/>
    <col min="2" max="2" width="27.85546875" style="328" bestFit="1" customWidth="1"/>
    <col min="3" max="5" width="9.140625" style="328"/>
    <col min="6" max="7" width="9.5703125" style="328" customWidth="1"/>
    <col min="8" max="16384" width="9.140625" style="328"/>
  </cols>
  <sheetData>
    <row r="2" spans="2:7" ht="16.5">
      <c r="B2" s="37" t="str">
        <f>+'Employee Retention'!B2</f>
        <v>Keystone Bookkeepers</v>
      </c>
    </row>
    <row r="3" spans="2:7">
      <c r="B3" s="38" t="s">
        <v>1828</v>
      </c>
      <c r="C3" s="329"/>
      <c r="D3" s="329"/>
      <c r="E3" s="329"/>
      <c r="F3" s="329"/>
      <c r="G3" s="329"/>
    </row>
    <row r="5" spans="2:7">
      <c r="B5" s="148" t="s">
        <v>1838</v>
      </c>
    </row>
    <row r="25" spans="2:2">
      <c r="B25" s="148" t="s">
        <v>1839</v>
      </c>
    </row>
    <row r="27" spans="2:2" ht="12" customHeight="1"/>
    <row r="50" spans="2:6">
      <c r="C50" s="76" t="s">
        <v>1837</v>
      </c>
      <c r="E50" s="76" t="s">
        <v>1835</v>
      </c>
      <c r="F50" s="76" t="s">
        <v>1836</v>
      </c>
    </row>
    <row r="51" spans="2:6">
      <c r="B51" s="328" t="s">
        <v>1829</v>
      </c>
      <c r="C51" s="328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28" t="s">
        <v>1830</v>
      </c>
      <c r="C52" s="328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28" t="s">
        <v>1831</v>
      </c>
      <c r="C53" s="328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20">
        <v>365</v>
      </c>
    </row>
    <row r="54" spans="2:6">
      <c r="B54" s="328" t="s">
        <v>1832</v>
      </c>
      <c r="C54" s="328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20">
        <f>F53*2</f>
        <v>730</v>
      </c>
    </row>
    <row r="55" spans="2:6">
      <c r="B55" s="328" t="s">
        <v>1833</v>
      </c>
      <c r="C55" s="328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82">
        <v>9999999</v>
      </c>
    </row>
    <row r="56" spans="2:6">
      <c r="B56" s="330" t="s">
        <v>1834</v>
      </c>
      <c r="C56" s="330">
        <f>COUNTIFS('Combined Employee Worksheet'!$H:$H,"Inactive")</f>
        <v>51</v>
      </c>
    </row>
    <row r="58" spans="2:6">
      <c r="C58" s="76" t="s">
        <v>998</v>
      </c>
    </row>
    <row r="59" spans="2:6">
      <c r="B59" s="328" t="s">
        <v>1829</v>
      </c>
      <c r="C59" s="331">
        <f t="shared" ref="C59:C64" ca="1" si="0">C51/$C$56</f>
        <v>0.43137254901960786</v>
      </c>
    </row>
    <row r="60" spans="2:6">
      <c r="B60" s="328" t="s">
        <v>1830</v>
      </c>
      <c r="C60" s="331">
        <f t="shared" ca="1" si="0"/>
        <v>0.19607843137254902</v>
      </c>
    </row>
    <row r="61" spans="2:6">
      <c r="B61" s="328" t="s">
        <v>1831</v>
      </c>
      <c r="C61" s="331">
        <f t="shared" ca="1" si="0"/>
        <v>0.17647058823529413</v>
      </c>
    </row>
    <row r="62" spans="2:6">
      <c r="B62" s="328" t="s">
        <v>1832</v>
      </c>
      <c r="C62" s="331">
        <f t="shared" ca="1" si="0"/>
        <v>0.13725490196078433</v>
      </c>
    </row>
    <row r="63" spans="2:6">
      <c r="B63" s="328" t="s">
        <v>1833</v>
      </c>
      <c r="C63" s="331">
        <f t="shared" ca="1" si="0"/>
        <v>5.8823529411764705E-2</v>
      </c>
    </row>
    <row r="64" spans="2:6">
      <c r="B64" s="330" t="s">
        <v>1834</v>
      </c>
      <c r="C64" s="332">
        <f t="shared" si="0"/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topLeftCell="A9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148" t="s">
        <v>1550</v>
      </c>
    </row>
    <row r="32" spans="2:2">
      <c r="B32" s="148" t="s">
        <v>1846</v>
      </c>
    </row>
    <row r="58" spans="2:2">
      <c r="B58" s="148" t="s">
        <v>1845</v>
      </c>
    </row>
    <row r="85" spans="2:2">
      <c r="B85" s="148" t="s">
        <v>1847</v>
      </c>
    </row>
    <row r="112" spans="2:23">
      <c r="B112" s="267" t="s">
        <v>1840</v>
      </c>
      <c r="C112" s="192">
        <v>45658</v>
      </c>
      <c r="D112" s="192">
        <f t="shared" ref="D112:I112" si="0">EOMONTH(C112,0)+1</f>
        <v>45689</v>
      </c>
      <c r="E112" s="192">
        <f t="shared" si="0"/>
        <v>45717</v>
      </c>
      <c r="F112" s="192">
        <f t="shared" si="0"/>
        <v>45748</v>
      </c>
      <c r="G112" s="192">
        <f t="shared" si="0"/>
        <v>45778</v>
      </c>
      <c r="H112" s="192">
        <f t="shared" si="0"/>
        <v>45809</v>
      </c>
      <c r="I112" s="192">
        <f t="shared" si="0"/>
        <v>45839</v>
      </c>
      <c r="J112" s="192">
        <v>45870</v>
      </c>
      <c r="K112" s="192">
        <f t="shared" ref="K112:W112" si="1">EOMONTH(J112,0)+1</f>
        <v>45901</v>
      </c>
      <c r="L112" s="192">
        <f t="shared" si="1"/>
        <v>45931</v>
      </c>
      <c r="M112" s="192">
        <f t="shared" si="1"/>
        <v>45962</v>
      </c>
      <c r="N112" s="192">
        <f t="shared" si="1"/>
        <v>45992</v>
      </c>
      <c r="O112" s="192">
        <f t="shared" si="1"/>
        <v>46023</v>
      </c>
      <c r="P112" s="192">
        <f t="shared" si="1"/>
        <v>46054</v>
      </c>
      <c r="Q112" s="192">
        <f t="shared" si="1"/>
        <v>46082</v>
      </c>
      <c r="R112" s="192">
        <f t="shared" si="1"/>
        <v>46113</v>
      </c>
      <c r="S112" s="192">
        <f t="shared" si="1"/>
        <v>46143</v>
      </c>
      <c r="T112" s="192">
        <f t="shared" si="1"/>
        <v>46174</v>
      </c>
      <c r="U112" s="192">
        <f t="shared" si="1"/>
        <v>46204</v>
      </c>
      <c r="V112" s="192">
        <f t="shared" si="1"/>
        <v>46235</v>
      </c>
      <c r="W112" s="192">
        <f t="shared" si="1"/>
        <v>46266</v>
      </c>
    </row>
    <row r="113" spans="2:23">
      <c r="B113" s="328" t="s">
        <v>1841</v>
      </c>
      <c r="C113" s="53">
        <f>+'Client Retention'!J23</f>
        <v>9</v>
      </c>
      <c r="D113" s="53">
        <f>+'Client Retention'!K23</f>
        <v>5</v>
      </c>
      <c r="E113" s="53">
        <f>+'Client Retention'!L23</f>
        <v>8</v>
      </c>
      <c r="F113" s="53">
        <f>+'Client Retention'!M23</f>
        <v>9</v>
      </c>
      <c r="G113" s="53">
        <f>+'Client Retention'!N23</f>
        <v>9</v>
      </c>
      <c r="H113" s="53">
        <f>+'Client Retention'!O23</f>
        <v>6</v>
      </c>
      <c r="I113" s="53">
        <f>+'Client Retention'!P23</f>
        <v>7</v>
      </c>
      <c r="J113" s="53">
        <f>+'Client Retention'!Q23</f>
        <v>7</v>
      </c>
      <c r="K113" s="53">
        <f>+'Client Retention'!R23</f>
        <v>6</v>
      </c>
      <c r="L113" s="53">
        <f>+'Client Retention'!S23</f>
        <v>6</v>
      </c>
      <c r="M113" s="53">
        <f>+'Client Retention'!T23</f>
        <v>7</v>
      </c>
      <c r="N113" s="53">
        <f>+'Client Retention'!U23</f>
        <v>11</v>
      </c>
      <c r="O113" s="53">
        <f>+'Client Retention'!V23</f>
        <v>10</v>
      </c>
      <c r="P113" s="53">
        <f>+'Client Retention'!W23</f>
        <v>9</v>
      </c>
      <c r="Q113" s="53">
        <f>+'Client Retention'!X23</f>
        <v>6</v>
      </c>
      <c r="R113" s="53">
        <f>+'Client Retention'!Y23</f>
        <v>11</v>
      </c>
      <c r="S113" s="53">
        <f>+'Client Retention'!Z23</f>
        <v>7</v>
      </c>
      <c r="T113" s="53">
        <f>+'Client Retention'!AA23</f>
        <v>4</v>
      </c>
      <c r="U113" s="53">
        <f>+'Client Retention'!AB23</f>
        <v>5</v>
      </c>
      <c r="V113" s="53">
        <f>+'Client Retention'!AC23</f>
        <v>3</v>
      </c>
      <c r="W113" s="53">
        <f>+'Client Retention'!AD23</f>
        <v>4</v>
      </c>
    </row>
    <row r="114" spans="2:23">
      <c r="B114" s="266" t="s">
        <v>1542</v>
      </c>
      <c r="C114" s="53">
        <f>-'Client Retention'!J24</f>
        <v>0</v>
      </c>
      <c r="D114" s="53">
        <f>-'Client Retention'!K24</f>
        <v>2</v>
      </c>
      <c r="E114" s="53">
        <f>-'Client Retention'!L24</f>
        <v>1</v>
      </c>
      <c r="F114" s="53">
        <f>-'Client Retention'!M24</f>
        <v>3</v>
      </c>
      <c r="G114" s="53">
        <f>-'Client Retention'!N24</f>
        <v>0</v>
      </c>
      <c r="H114" s="53">
        <f>-'Client Retention'!O24</f>
        <v>5</v>
      </c>
      <c r="I114" s="53">
        <f>-'Client Retention'!P24</f>
        <v>2</v>
      </c>
      <c r="J114" s="53">
        <f>-'Client Retention'!Q24</f>
        <v>2</v>
      </c>
      <c r="K114" s="53">
        <f>-'Client Retention'!R24</f>
        <v>2</v>
      </c>
      <c r="L114" s="53">
        <f>-'Client Retention'!S24</f>
        <v>1</v>
      </c>
      <c r="M114" s="53">
        <f>-'Client Retention'!T24</f>
        <v>3</v>
      </c>
      <c r="N114" s="53">
        <f>-'Client Retention'!U24</f>
        <v>5</v>
      </c>
      <c r="O114" s="53">
        <f>-'Client Retention'!V24</f>
        <v>1</v>
      </c>
      <c r="P114" s="53">
        <f>-'Client Retention'!W24</f>
        <v>1</v>
      </c>
      <c r="Q114" s="53">
        <f>-'Client Retention'!X24</f>
        <v>2</v>
      </c>
      <c r="R114" s="53">
        <f>-'Client Retention'!Y24</f>
        <v>3</v>
      </c>
      <c r="S114" s="53">
        <f>-'Client Retention'!Z24</f>
        <v>12</v>
      </c>
      <c r="T114" s="53">
        <f>-'Client Retention'!AA24</f>
        <v>4</v>
      </c>
      <c r="U114" s="53">
        <f>-'Client Retention'!AB24</f>
        <v>2</v>
      </c>
      <c r="V114" s="53">
        <f>-'Client Retention'!AC24</f>
        <v>0</v>
      </c>
      <c r="W114" s="53">
        <f>-'Client Retention'!AD24</f>
        <v>0</v>
      </c>
    </row>
    <row r="115" spans="2:23">
      <c r="B115" s="266" t="s">
        <v>1543</v>
      </c>
      <c r="C115" s="53">
        <f>-'Client Retention'!J25</f>
        <v>4</v>
      </c>
      <c r="D115" s="53">
        <f>-'Client Retention'!K25</f>
        <v>1</v>
      </c>
      <c r="E115" s="53">
        <f>-'Client Retention'!L25</f>
        <v>1</v>
      </c>
      <c r="F115" s="53">
        <f>-'Client Retention'!M25</f>
        <v>1</v>
      </c>
      <c r="G115" s="53">
        <f>-'Client Retention'!N25</f>
        <v>2</v>
      </c>
      <c r="H115" s="53">
        <f>-'Client Retention'!O25</f>
        <v>1</v>
      </c>
      <c r="I115" s="53">
        <f>-'Client Retention'!P25</f>
        <v>0</v>
      </c>
      <c r="J115" s="53">
        <f>-'Client Retention'!Q25</f>
        <v>0</v>
      </c>
      <c r="K115" s="53">
        <f>-'Client Retention'!R25</f>
        <v>1</v>
      </c>
      <c r="L115" s="53">
        <f>-'Client Retention'!S25</f>
        <v>0</v>
      </c>
      <c r="M115" s="53">
        <f>-'Client Retention'!T25</f>
        <v>5</v>
      </c>
      <c r="N115" s="53">
        <f>-'Client Retention'!U25</f>
        <v>4</v>
      </c>
      <c r="O115" s="53">
        <f>-'Client Retention'!V25</f>
        <v>2</v>
      </c>
      <c r="P115" s="53">
        <f>-'Client Retention'!W25</f>
        <v>0</v>
      </c>
      <c r="Q115" s="53">
        <f>-'Client Retention'!X25</f>
        <v>0</v>
      </c>
      <c r="R115" s="53">
        <f>-'Client Retention'!Y25</f>
        <v>1</v>
      </c>
      <c r="S115" s="53">
        <f>-'Client Retention'!Z25</f>
        <v>2</v>
      </c>
      <c r="T115" s="53">
        <f>-'Client Retention'!AA25</f>
        <v>0</v>
      </c>
      <c r="U115" s="53">
        <f>-'Client Retention'!AB25</f>
        <v>1</v>
      </c>
      <c r="V115" s="53">
        <f>-'Client Retention'!AC25</f>
        <v>0</v>
      </c>
      <c r="W115" s="53">
        <f>-'Client Retention'!AD25</f>
        <v>0</v>
      </c>
    </row>
    <row r="116" spans="2:23">
      <c r="B116" s="266" t="s">
        <v>1544</v>
      </c>
      <c r="C116" s="53">
        <f>-'Client Retention'!J26</f>
        <v>0</v>
      </c>
      <c r="D116" s="53">
        <f>-'Client Retention'!K26</f>
        <v>0</v>
      </c>
      <c r="E116" s="53">
        <f>-'Client Retention'!L26</f>
        <v>0</v>
      </c>
      <c r="F116" s="53">
        <f>-'Client Retention'!M26</f>
        <v>0</v>
      </c>
      <c r="G116" s="53">
        <f>-'Client Retention'!N26</f>
        <v>0</v>
      </c>
      <c r="H116" s="53">
        <f>-'Client Retention'!O26</f>
        <v>0</v>
      </c>
      <c r="I116" s="53">
        <f>-'Client Retention'!P26</f>
        <v>0</v>
      </c>
      <c r="J116" s="53">
        <f>-'Client Retention'!Q26</f>
        <v>0</v>
      </c>
      <c r="K116" s="53">
        <f>-'Client Retention'!R26</f>
        <v>0</v>
      </c>
      <c r="L116" s="53">
        <f>-'Client Retention'!S26</f>
        <v>0</v>
      </c>
      <c r="M116" s="53">
        <f>-'Client Retention'!T26</f>
        <v>0</v>
      </c>
      <c r="N116" s="53">
        <f>-'Client Retention'!U26</f>
        <v>0</v>
      </c>
      <c r="O116" s="53">
        <f>-'Client Retention'!V26</f>
        <v>0</v>
      </c>
      <c r="P116" s="53">
        <f>-'Client Retention'!W26</f>
        <v>0</v>
      </c>
      <c r="Q116" s="53">
        <f>-'Client Retention'!X26</f>
        <v>3</v>
      </c>
      <c r="R116" s="53">
        <f>-'Client Retention'!Y26</f>
        <v>1</v>
      </c>
      <c r="S116" s="53">
        <f>-'Client Retention'!Z26</f>
        <v>1</v>
      </c>
      <c r="T116" s="53">
        <f>-'Client Retention'!AA26</f>
        <v>0</v>
      </c>
      <c r="U116" s="53">
        <f>-'Client Retention'!AB26</f>
        <v>1</v>
      </c>
      <c r="V116" s="53">
        <f>-'Client Retention'!AC26</f>
        <v>2</v>
      </c>
      <c r="W116" s="53">
        <f>-'Client Retention'!AD26</f>
        <v>0</v>
      </c>
    </row>
    <row r="118" spans="2:23">
      <c r="B118" s="267" t="str">
        <f>+B112</f>
        <v>Total Employee Staffing</v>
      </c>
      <c r="C118" s="192">
        <v>45658</v>
      </c>
      <c r="D118" s="192">
        <f t="shared" ref="D118:I118" si="2">EOMONTH(C118,0)+1</f>
        <v>45689</v>
      </c>
      <c r="E118" s="192">
        <f t="shared" si="2"/>
        <v>45717</v>
      </c>
      <c r="F118" s="192">
        <f t="shared" si="2"/>
        <v>45748</v>
      </c>
      <c r="G118" s="192">
        <f t="shared" si="2"/>
        <v>45778</v>
      </c>
      <c r="H118" s="192">
        <f t="shared" si="2"/>
        <v>45809</v>
      </c>
      <c r="I118" s="192">
        <f t="shared" si="2"/>
        <v>45839</v>
      </c>
      <c r="J118" s="192">
        <v>45870</v>
      </c>
      <c r="K118" s="192">
        <f t="shared" ref="K118:W118" si="3">EOMONTH(J118,0)+1</f>
        <v>45901</v>
      </c>
      <c r="L118" s="192">
        <f t="shared" si="3"/>
        <v>45931</v>
      </c>
      <c r="M118" s="192">
        <f t="shared" si="3"/>
        <v>45962</v>
      </c>
      <c r="N118" s="192">
        <f t="shared" si="3"/>
        <v>45992</v>
      </c>
      <c r="O118" s="192">
        <f t="shared" si="3"/>
        <v>46023</v>
      </c>
      <c r="P118" s="192">
        <f t="shared" si="3"/>
        <v>46054</v>
      </c>
      <c r="Q118" s="192">
        <f t="shared" si="3"/>
        <v>46082</v>
      </c>
      <c r="R118" s="192">
        <f t="shared" si="3"/>
        <v>46113</v>
      </c>
      <c r="S118" s="192">
        <f t="shared" si="3"/>
        <v>46143</v>
      </c>
      <c r="T118" s="192">
        <f t="shared" si="3"/>
        <v>46174</v>
      </c>
      <c r="U118" s="192">
        <f t="shared" si="3"/>
        <v>46204</v>
      </c>
      <c r="V118" s="192">
        <f t="shared" si="3"/>
        <v>46235</v>
      </c>
      <c r="W118" s="192">
        <f t="shared" si="3"/>
        <v>46266</v>
      </c>
    </row>
    <row r="119" spans="2:23">
      <c r="B119" s="328" t="s">
        <v>1842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28" t="s">
        <v>1844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7" t="s">
        <v>1843</v>
      </c>
      <c r="C122" s="192">
        <v>45658</v>
      </c>
      <c r="D122" s="192">
        <f t="shared" ref="D122:I122" si="4">EOMONTH(C122,0)+1</f>
        <v>45689</v>
      </c>
      <c r="E122" s="192">
        <f t="shared" si="4"/>
        <v>45717</v>
      </c>
      <c r="F122" s="192">
        <f t="shared" si="4"/>
        <v>45748</v>
      </c>
      <c r="G122" s="192">
        <f t="shared" si="4"/>
        <v>45778</v>
      </c>
      <c r="H122" s="192">
        <f t="shared" si="4"/>
        <v>45809</v>
      </c>
      <c r="I122" s="192">
        <f t="shared" si="4"/>
        <v>45839</v>
      </c>
      <c r="J122" s="192">
        <v>45870</v>
      </c>
      <c r="K122" s="192">
        <f t="shared" ref="K122:W122" si="5">EOMONTH(J122,0)+1</f>
        <v>45901</v>
      </c>
      <c r="L122" s="192">
        <f t="shared" si="5"/>
        <v>45931</v>
      </c>
      <c r="M122" s="192">
        <f t="shared" si="5"/>
        <v>45962</v>
      </c>
      <c r="N122" s="192">
        <f t="shared" si="5"/>
        <v>45992</v>
      </c>
      <c r="O122" s="192">
        <f t="shared" si="5"/>
        <v>46023</v>
      </c>
      <c r="P122" s="192">
        <f t="shared" si="5"/>
        <v>46054</v>
      </c>
      <c r="Q122" s="192">
        <f t="shared" si="5"/>
        <v>46082</v>
      </c>
      <c r="R122" s="192">
        <f t="shared" si="5"/>
        <v>46113</v>
      </c>
      <c r="S122" s="192">
        <f t="shared" si="5"/>
        <v>46143</v>
      </c>
      <c r="T122" s="192">
        <f t="shared" si="5"/>
        <v>46174</v>
      </c>
      <c r="U122" s="192">
        <f t="shared" si="5"/>
        <v>46204</v>
      </c>
      <c r="V122" s="192">
        <f t="shared" si="5"/>
        <v>46235</v>
      </c>
      <c r="W122" s="192">
        <f t="shared" si="5"/>
        <v>46266</v>
      </c>
    </row>
    <row r="123" spans="2:23">
      <c r="B123" s="266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6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7" t="s">
        <v>1519</v>
      </c>
      <c r="C126" s="192">
        <v>45658</v>
      </c>
      <c r="D126" s="192">
        <f t="shared" ref="D126:I126" si="6">EOMONTH(C126,0)+1</f>
        <v>45689</v>
      </c>
      <c r="E126" s="192">
        <f t="shared" si="6"/>
        <v>45717</v>
      </c>
      <c r="F126" s="192">
        <f t="shared" si="6"/>
        <v>45748</v>
      </c>
      <c r="G126" s="192">
        <f t="shared" si="6"/>
        <v>45778</v>
      </c>
      <c r="H126" s="192">
        <f t="shared" si="6"/>
        <v>45809</v>
      </c>
      <c r="I126" s="192">
        <f t="shared" si="6"/>
        <v>45839</v>
      </c>
      <c r="J126" s="192">
        <v>45870</v>
      </c>
      <c r="K126" s="192">
        <f t="shared" ref="K126:W126" si="7">EOMONTH(J126,0)+1</f>
        <v>45901</v>
      </c>
      <c r="L126" s="192">
        <f t="shared" si="7"/>
        <v>45931</v>
      </c>
      <c r="M126" s="192">
        <f t="shared" si="7"/>
        <v>45962</v>
      </c>
      <c r="N126" s="192">
        <f t="shared" si="7"/>
        <v>45992</v>
      </c>
      <c r="O126" s="192">
        <f t="shared" si="7"/>
        <v>46023</v>
      </c>
      <c r="P126" s="192">
        <f t="shared" si="7"/>
        <v>46054</v>
      </c>
      <c r="Q126" s="192">
        <f t="shared" si="7"/>
        <v>46082</v>
      </c>
      <c r="R126" s="192">
        <f t="shared" si="7"/>
        <v>46113</v>
      </c>
      <c r="S126" s="192">
        <f t="shared" si="7"/>
        <v>46143</v>
      </c>
      <c r="T126" s="192">
        <f t="shared" si="7"/>
        <v>46174</v>
      </c>
      <c r="U126" s="192">
        <f t="shared" si="7"/>
        <v>46204</v>
      </c>
      <c r="V126" s="192">
        <f t="shared" si="7"/>
        <v>46235</v>
      </c>
      <c r="W126" s="192">
        <f t="shared" si="7"/>
        <v>46266</v>
      </c>
    </row>
    <row r="127" spans="2:23">
      <c r="B127" s="266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6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G78"/>
  <sheetViews>
    <sheetView showGridLines="0" view="pageBreakPreview" zoomScale="130" zoomScaleNormal="145" zoomScaleSheetLayoutView="130" workbookViewId="0">
      <selection activeCell="C16" sqref="C16:G19"/>
    </sheetView>
  </sheetViews>
  <sheetFormatPr defaultRowHeight="12"/>
  <cols>
    <col min="1" max="1" width="1.7109375" style="328" customWidth="1"/>
    <col min="2" max="2" width="20.140625" style="328" customWidth="1"/>
    <col min="3" max="3" width="18.7109375" style="328" bestFit="1" customWidth="1"/>
    <col min="4" max="5" width="10.5703125" style="328" customWidth="1"/>
    <col min="6" max="7" width="15.140625" style="328" customWidth="1"/>
    <col min="8" max="16384" width="9.140625" style="328"/>
  </cols>
  <sheetData>
    <row r="2" spans="2:7" ht="16.5">
      <c r="B2" s="37" t="str">
        <f>+'Employee Retention Charts'!B2</f>
        <v>Keystone Bookkeepers</v>
      </c>
      <c r="C2" s="37"/>
    </row>
    <row r="3" spans="2:7">
      <c r="B3" s="329" t="s">
        <v>1848</v>
      </c>
      <c r="C3" s="329"/>
      <c r="D3" s="329"/>
      <c r="E3" s="329"/>
      <c r="F3" s="329"/>
      <c r="G3" s="329"/>
    </row>
    <row r="5" spans="2:7" ht="24">
      <c r="B5" s="159" t="s">
        <v>1849</v>
      </c>
      <c r="C5" s="176" t="s">
        <v>1337</v>
      </c>
      <c r="D5" s="176" t="s">
        <v>1336</v>
      </c>
      <c r="E5" s="176" t="s">
        <v>1610</v>
      </c>
      <c r="F5" s="176" t="s">
        <v>1852</v>
      </c>
      <c r="G5" s="176" t="s">
        <v>1187</v>
      </c>
    </row>
    <row r="6" spans="2:7">
      <c r="B6" s="335" t="s">
        <v>1407</v>
      </c>
      <c r="C6" s="335" t="s">
        <v>493</v>
      </c>
      <c r="D6" s="336">
        <f>INDEX('Combined Employee Worksheet'!I:I,MATCH('Yearly Employee Wins &amp; Losses'!$B6,'Combined Employee Worksheet'!$B:$B,0))</f>
        <v>46071</v>
      </c>
      <c r="E6" s="336">
        <f>INDEX('Combined Employee Worksheet'!J:J,MATCH('Yearly Employee Wins &amp; Losses'!$B6,'Combined Employee Worksheet'!$B:$B,0))</f>
        <v>46273</v>
      </c>
      <c r="F6" s="82">
        <f ca="1">INDEX('Combined Employee Worksheet'!K:K,MATCH('Yearly Employee Wins &amp; Losses'!$B6,'Combined Employee Worksheet'!$B:$B,0))/60</f>
        <v>3.3666666666666667</v>
      </c>
      <c r="G6" s="337" t="str">
        <f>INDEX('Combined Employee Worksheet'!$L:$L,MATCH('Yearly Employee Wins &amp; Losses'!$B6,'Combined Employee Worksheet'!$B:$B,0))</f>
        <v>Resignation</v>
      </c>
    </row>
    <row r="7" spans="2:7">
      <c r="B7" s="335" t="s">
        <v>1618</v>
      </c>
      <c r="C7" s="335" t="s">
        <v>492</v>
      </c>
      <c r="D7" s="336">
        <f>INDEX('Combined Employee Worksheet'!I:I,MATCH('Yearly Employee Wins &amp; Losses'!$B7,'Combined Employee Worksheet'!$B:$B,0))</f>
        <v>46269</v>
      </c>
      <c r="E7" s="336">
        <f>INDEX('Combined Employee Worksheet'!J:J,MATCH('Yearly Employee Wins &amp; Losses'!$B7,'Combined Employee Worksheet'!$B:$B,0))</f>
        <v>46273</v>
      </c>
      <c r="F7" s="82">
        <f ca="1">INDEX('Combined Employee Worksheet'!K:K,MATCH('Yearly Employee Wins &amp; Losses'!$B7,'Combined Employee Worksheet'!$B:$B,0))/60</f>
        <v>6.6666666666666666E-2</v>
      </c>
      <c r="G7" s="337" t="str">
        <f>INDEX('Combined Employee Worksheet'!$L:$L,MATCH('Yearly Employee Wins &amp; Losses'!$B7,'Combined Employee Worksheet'!$B:$B,0))</f>
        <v>Termination</v>
      </c>
    </row>
    <row r="8" spans="2:7">
      <c r="B8" s="335" t="s">
        <v>650</v>
      </c>
      <c r="C8" s="335" t="s">
        <v>493</v>
      </c>
      <c r="D8" s="336">
        <f>INDEX('Combined Employee Worksheet'!I:I,MATCH('Yearly Employee Wins &amp; Losses'!$B8,'Combined Employee Worksheet'!$B:$B,0))</f>
        <v>46162</v>
      </c>
      <c r="E8" s="336">
        <f>INDEX('Combined Employee Worksheet'!J:J,MATCH('Yearly Employee Wins &amp; Losses'!$B8,'Combined Employee Worksheet'!$B:$B,0))</f>
        <v>46268</v>
      </c>
      <c r="F8" s="82">
        <f ca="1">INDEX('Combined Employee Worksheet'!K:K,MATCH('Yearly Employee Wins &amp; Losses'!$B8,'Combined Employee Worksheet'!$B:$B,0))/60</f>
        <v>1.7666666666666666</v>
      </c>
      <c r="G8" s="337" t="str">
        <f>INDEX('Combined Employee Worksheet'!$L:$L,MATCH('Yearly Employee Wins &amp; Losses'!$B8,'Combined Employee Worksheet'!$B:$B,0))</f>
        <v>Resignation</v>
      </c>
    </row>
    <row r="9" spans="2:7">
      <c r="B9" s="335" t="s">
        <v>1358</v>
      </c>
      <c r="C9" s="335" t="s">
        <v>492</v>
      </c>
      <c r="D9" s="336">
        <f>INDEX('Combined Employee Worksheet'!I:I,MATCH('Yearly Employee Wins &amp; Losses'!$B9,'Combined Employee Worksheet'!$B:$B,0))</f>
        <v>46255</v>
      </c>
      <c r="E9" s="336">
        <f>INDEX('Combined Employee Worksheet'!J:J,MATCH('Yearly Employee Wins &amp; Losses'!$B9,'Combined Employee Worksheet'!$B:$B,0))</f>
        <v>46266</v>
      </c>
      <c r="F9" s="82">
        <f ca="1">INDEX('Combined Employee Worksheet'!K:K,MATCH('Yearly Employee Wins &amp; Losses'!$B9,'Combined Employee Worksheet'!$B:$B,0))/60</f>
        <v>0.18333333333333332</v>
      </c>
      <c r="G9" s="337" t="str">
        <f>INDEX('Combined Employee Worksheet'!$L:$L,MATCH('Yearly Employee Wins &amp; Losses'!$B9,'Combined Employee Worksheet'!$B:$B,0))</f>
        <v>Termination</v>
      </c>
    </row>
    <row r="10" spans="2:7">
      <c r="B10" s="333" t="s">
        <v>1635</v>
      </c>
      <c r="C10" s="333" t="s">
        <v>492</v>
      </c>
      <c r="D10" s="334">
        <f>INDEX('Combined Employee Worksheet'!I:I,MATCH('Yearly Employee Wins &amp; Losses'!$B10,'Combined Employee Worksheet'!$B:$B,0))</f>
        <v>45866</v>
      </c>
      <c r="E10" s="334">
        <f>INDEX('Combined Employee Worksheet'!J:J,MATCH('Yearly Employee Wins &amp; Losses'!$B10,'Combined Employee Worksheet'!$B:$B,0))</f>
        <v>46246</v>
      </c>
      <c r="F10" s="82">
        <f ca="1">INDEX('Combined Employee Worksheet'!K:K,MATCH('Yearly Employee Wins &amp; Losses'!$B10,'Combined Employee Worksheet'!$B:$B,0))/60</f>
        <v>6.333333333333333</v>
      </c>
      <c r="G10" s="337" t="str">
        <f>INDEX('Combined Employee Worksheet'!$L:$L,MATCH('Yearly Employee Wins &amp; Losses'!$B10,'Combined Employee Worksheet'!$B:$B,0))</f>
        <v>Resignation</v>
      </c>
    </row>
    <row r="11" spans="2:7">
      <c r="B11" s="333" t="s">
        <v>640</v>
      </c>
      <c r="C11" s="333" t="s">
        <v>1368</v>
      </c>
      <c r="D11" s="334">
        <f>INDEX('Combined Employee Worksheet'!I:I,MATCH('Yearly Employee Wins &amp; Losses'!$B11,'Combined Employee Worksheet'!$B:$B,0))</f>
        <v>44907</v>
      </c>
      <c r="E11" s="334">
        <f>INDEX('Combined Employee Worksheet'!J:J,MATCH('Yearly Employee Wins &amp; Losses'!$B11,'Combined Employee Worksheet'!$B:$B,0))</f>
        <v>46244</v>
      </c>
      <c r="F11" s="82">
        <f ca="1">INDEX('Combined Employee Worksheet'!K:K,MATCH('Yearly Employee Wins &amp; Losses'!$B11,'Combined Employee Worksheet'!$B:$B,0))/60</f>
        <v>22.283333333333335</v>
      </c>
      <c r="G11" s="337" t="str">
        <f>INDEX('Combined Employee Worksheet'!$L:$L,MATCH('Yearly Employee Wins &amp; Losses'!$B11,'Combined Employee Worksheet'!$B:$B,0))</f>
        <v>Resignation</v>
      </c>
    </row>
    <row r="12" spans="2:7">
      <c r="B12" s="333" t="s">
        <v>1644</v>
      </c>
      <c r="C12" s="333" t="s">
        <v>492</v>
      </c>
      <c r="D12" s="334">
        <f>INDEX('Combined Employee Worksheet'!I:I,MATCH('Yearly Employee Wins &amp; Losses'!$B12,'Combined Employee Worksheet'!$B:$B,0))</f>
        <v>45170</v>
      </c>
      <c r="E12" s="334">
        <f>INDEX('Combined Employee Worksheet'!J:J,MATCH('Yearly Employee Wins &amp; Losses'!$B12,'Combined Employee Worksheet'!$B:$B,0))</f>
        <v>46244</v>
      </c>
      <c r="F12" s="82">
        <f ca="1">INDEX('Combined Employee Worksheet'!K:K,MATCH('Yearly Employee Wins &amp; Losses'!$B12,'Combined Employee Worksheet'!$B:$B,0))/60</f>
        <v>17.899999999999999</v>
      </c>
      <c r="G12" s="337" t="str">
        <f>INDEX('Combined Employee Worksheet'!$L:$L,MATCH('Yearly Employee Wins &amp; Losses'!$B12,'Combined Employee Worksheet'!$B:$B,0))</f>
        <v>Resignation</v>
      </c>
    </row>
    <row r="13" spans="2:7">
      <c r="B13" s="333" t="s">
        <v>1647</v>
      </c>
      <c r="C13" s="333" t="s">
        <v>492</v>
      </c>
      <c r="D13" s="334">
        <f>INDEX('Combined Employee Worksheet'!I:I,MATCH('Yearly Employee Wins &amp; Losses'!$B13,'Combined Employee Worksheet'!$B:$B,0))</f>
        <v>45170</v>
      </c>
      <c r="E13" s="334">
        <f>INDEX('Combined Employee Worksheet'!J:J,MATCH('Yearly Employee Wins &amp; Losses'!$B13,'Combined Employee Worksheet'!$B:$B,0))</f>
        <v>46244</v>
      </c>
      <c r="F13" s="82">
        <f ca="1">INDEX('Combined Employee Worksheet'!K:K,MATCH('Yearly Employee Wins &amp; Losses'!$B13,'Combined Employee Worksheet'!$B:$B,0))/60</f>
        <v>17.899999999999999</v>
      </c>
      <c r="G13" s="337" t="str">
        <f>INDEX('Combined Employee Worksheet'!$L:$L,MATCH('Yearly Employee Wins &amp; Losses'!$B13,'Combined Employee Worksheet'!$B:$B,0))</f>
        <v>Resignation</v>
      </c>
    </row>
    <row r="14" spans="2:7">
      <c r="B14" s="335" t="s">
        <v>1650</v>
      </c>
      <c r="C14" s="335" t="s">
        <v>1515</v>
      </c>
      <c r="D14" s="336">
        <f>INDEX('Combined Employee Worksheet'!I:I,MATCH('Yearly Employee Wins &amp; Losses'!$B14,'Combined Employee Worksheet'!$B:$B,0))</f>
        <v>46111</v>
      </c>
      <c r="E14" s="336">
        <f>INDEX('Combined Employee Worksheet'!J:J,MATCH('Yearly Employee Wins &amp; Losses'!$B14,'Combined Employee Worksheet'!$B:$B,0))</f>
        <v>46232</v>
      </c>
      <c r="F14" s="82">
        <f ca="1">INDEX('Combined Employee Worksheet'!K:K,MATCH('Yearly Employee Wins &amp; Losses'!$B14,'Combined Employee Worksheet'!$B:$B,0))/60</f>
        <v>2.0166666666666666</v>
      </c>
      <c r="G14" s="337" t="str">
        <f>INDEX('Combined Employee Worksheet'!$L:$L,MATCH('Yearly Employee Wins &amp; Losses'!$B14,'Combined Employee Worksheet'!$B:$B,0))</f>
        <v>Resignation</v>
      </c>
    </row>
    <row r="15" spans="2:7">
      <c r="B15" s="335" t="s">
        <v>1654</v>
      </c>
      <c r="C15" s="335" t="s">
        <v>492</v>
      </c>
      <c r="D15" s="336">
        <f>INDEX('Combined Employee Worksheet'!I:I,MATCH('Yearly Employee Wins &amp; Losses'!$B15,'Combined Employee Worksheet'!$B:$B,0))</f>
        <v>46216</v>
      </c>
      <c r="E15" s="336">
        <f>INDEX('Combined Employee Worksheet'!J:J,MATCH('Yearly Employee Wins &amp; Losses'!$B15,'Combined Employee Worksheet'!$B:$B,0))</f>
        <v>46225</v>
      </c>
      <c r="F15" s="82">
        <f ca="1">INDEX('Combined Employee Worksheet'!K:K,MATCH('Yearly Employee Wins &amp; Losses'!$B15,'Combined Employee Worksheet'!$B:$B,0))/60</f>
        <v>0.15</v>
      </c>
      <c r="G15" s="337" t="str">
        <f>INDEX('Combined Employee Worksheet'!$L:$L,MATCH('Yearly Employee Wins &amp; Losses'!$B15,'Combined Employee Worksheet'!$B:$B,0))</f>
        <v>Unclassified</v>
      </c>
    </row>
    <row r="16" spans="2:7">
      <c r="B16" s="335" t="s">
        <v>1657</v>
      </c>
      <c r="C16" s="335" t="s">
        <v>1517</v>
      </c>
      <c r="D16" s="336">
        <f>INDEX('Combined Employee Worksheet'!I:I,MATCH('Yearly Employee Wins &amp; Losses'!$B16,'Combined Employee Worksheet'!$B:$B,0))</f>
        <v>46167</v>
      </c>
      <c r="E16" s="336">
        <f>INDEX('Combined Employee Worksheet'!J:J,MATCH('Yearly Employee Wins &amp; Losses'!$B16,'Combined Employee Worksheet'!$B:$B,0))</f>
        <v>46224</v>
      </c>
      <c r="F16" s="82">
        <f ca="1">INDEX('Combined Employee Worksheet'!K:K,MATCH('Yearly Employee Wins &amp; Losses'!$B16,'Combined Employee Worksheet'!$B:$B,0))/60</f>
        <v>0.95</v>
      </c>
      <c r="G16" s="337" t="str">
        <f>INDEX('Combined Employee Worksheet'!$L:$L,MATCH('Yearly Employee Wins &amp; Losses'!$B16,'Combined Employee Worksheet'!$B:$B,0))</f>
        <v>Resignation</v>
      </c>
    </row>
    <row r="17" spans="2:7">
      <c r="B17" s="335" t="s">
        <v>1662</v>
      </c>
      <c r="C17" s="335" t="s">
        <v>1516</v>
      </c>
      <c r="D17" s="336">
        <f>INDEX('Combined Employee Worksheet'!I:I,MATCH('Yearly Employee Wins &amp; Losses'!$B17,'Combined Employee Worksheet'!$B:$B,0))</f>
        <v>46217</v>
      </c>
      <c r="E17" s="336">
        <f>INDEX('Combined Employee Worksheet'!J:J,MATCH('Yearly Employee Wins &amp; Losses'!$B17,'Combined Employee Worksheet'!$B:$B,0))</f>
        <v>46223</v>
      </c>
      <c r="F17" s="82">
        <f ca="1">INDEX('Combined Employee Worksheet'!K:K,MATCH('Yearly Employee Wins &amp; Losses'!$B17,'Combined Employee Worksheet'!$B:$B,0))/60</f>
        <v>0.1</v>
      </c>
      <c r="G17" s="337" t="str">
        <f>INDEX('Combined Employee Worksheet'!$L:$L,MATCH('Yearly Employee Wins &amp; Losses'!$B17,'Combined Employee Worksheet'!$B:$B,0))</f>
        <v>Resignation</v>
      </c>
    </row>
    <row r="18" spans="2:7">
      <c r="B18" s="335" t="s">
        <v>576</v>
      </c>
      <c r="C18" s="335" t="s">
        <v>492</v>
      </c>
      <c r="D18" s="336">
        <f>INDEX('Combined Employee Worksheet'!I:I,MATCH('Yearly Employee Wins &amp; Losses'!$B18,'Combined Employee Worksheet'!$B:$B,0))</f>
        <v>46148</v>
      </c>
      <c r="E18" s="336">
        <f>INDEX('Combined Employee Worksheet'!J:J,MATCH('Yearly Employee Wins &amp; Losses'!$B18,'Combined Employee Worksheet'!$B:$B,0))</f>
        <v>46212</v>
      </c>
      <c r="F18" s="82">
        <f ca="1">INDEX('Combined Employee Worksheet'!K:K,MATCH('Yearly Employee Wins &amp; Losses'!$B18,'Combined Employee Worksheet'!$B:$B,0))/60</f>
        <v>1.0666666666666667</v>
      </c>
      <c r="G18" s="337" t="str">
        <f>INDEX('Combined Employee Worksheet'!$L:$L,MATCH('Yearly Employee Wins &amp; Losses'!$B18,'Combined Employee Worksheet'!$B:$B,0))</f>
        <v>Unclassified</v>
      </c>
    </row>
    <row r="19" spans="2:7">
      <c r="B19" s="335" t="s">
        <v>1667</v>
      </c>
      <c r="C19" s="335" t="s">
        <v>1517</v>
      </c>
      <c r="D19" s="336">
        <f>INDEX('Combined Employee Worksheet'!I:I,MATCH('Yearly Employee Wins &amp; Losses'!$B19,'Combined Employee Worksheet'!$B:$B,0))</f>
        <v>46065</v>
      </c>
      <c r="E19" s="336">
        <f>INDEX('Combined Employee Worksheet'!J:J,MATCH('Yearly Employee Wins &amp; Losses'!$B19,'Combined Employee Worksheet'!$B:$B,0))</f>
        <v>46204</v>
      </c>
      <c r="F19" s="82">
        <f ca="1">INDEX('Combined Employee Worksheet'!K:K,MATCH('Yearly Employee Wins &amp; Losses'!$B19,'Combined Employee Worksheet'!$B:$B,0))/60</f>
        <v>2.3166666666666669</v>
      </c>
      <c r="G19" s="337" t="str">
        <f>INDEX('Combined Employee Worksheet'!$L:$L,MATCH('Yearly Employee Wins &amp; Losses'!$B19,'Combined Employee Worksheet'!$B:$B,0))</f>
        <v>Termination</v>
      </c>
    </row>
    <row r="20" spans="2:7">
      <c r="B20" s="333" t="s">
        <v>835</v>
      </c>
      <c r="C20" s="333" t="s">
        <v>493</v>
      </c>
      <c r="D20" s="334">
        <f>INDEX('Combined Employee Worksheet'!I:I,MATCH('Yearly Employee Wins &amp; Losses'!$B20,'Combined Employee Worksheet'!$B:$B,0))</f>
        <v>46118</v>
      </c>
      <c r="E20" s="334">
        <f>INDEX('Combined Employee Worksheet'!J:J,MATCH('Yearly Employee Wins &amp; Losses'!$B20,'Combined Employee Worksheet'!$B:$B,0))</f>
        <v>46196</v>
      </c>
      <c r="F20" s="82">
        <f ca="1">INDEX('Combined Employee Worksheet'!K:K,MATCH('Yearly Employee Wins &amp; Losses'!$B20,'Combined Employee Worksheet'!$B:$B,0))/60</f>
        <v>1.3</v>
      </c>
      <c r="G20" s="337" t="str">
        <f>INDEX('Combined Employee Worksheet'!$L:$L,MATCH('Yearly Employee Wins &amp; Losses'!$B20,'Combined Employee Worksheet'!$B:$B,0))</f>
        <v>Unclassified</v>
      </c>
    </row>
    <row r="21" spans="2:7">
      <c r="B21" s="333" t="s">
        <v>878</v>
      </c>
      <c r="C21" s="333" t="s">
        <v>492</v>
      </c>
      <c r="D21" s="334">
        <f>INDEX('Combined Employee Worksheet'!I:I,MATCH('Yearly Employee Wins &amp; Losses'!$B21,'Combined Employee Worksheet'!$B:$B,0))</f>
        <v>45838</v>
      </c>
      <c r="E21" s="334">
        <f>INDEX('Combined Employee Worksheet'!J:J,MATCH('Yearly Employee Wins &amp; Losses'!$B21,'Combined Employee Worksheet'!$B:$B,0))</f>
        <v>46191</v>
      </c>
      <c r="F21" s="82">
        <f ca="1">INDEX('Combined Employee Worksheet'!K:K,MATCH('Yearly Employee Wins &amp; Losses'!$B21,'Combined Employee Worksheet'!$B:$B,0))/60</f>
        <v>5.8833333333333337</v>
      </c>
      <c r="G21" s="337" t="str">
        <f>INDEX('Combined Employee Worksheet'!$L:$L,MATCH('Yearly Employee Wins &amp; Losses'!$B21,'Combined Employee Worksheet'!$B:$B,0))</f>
        <v>Resignation</v>
      </c>
    </row>
    <row r="22" spans="2:7">
      <c r="B22" s="333" t="s">
        <v>1675</v>
      </c>
      <c r="C22" s="333" t="s">
        <v>492</v>
      </c>
      <c r="D22" s="334">
        <f>INDEX('Combined Employee Worksheet'!I:I,MATCH('Yearly Employee Wins &amp; Losses'!$B22,'Combined Employee Worksheet'!$B:$B,0))</f>
        <v>46177</v>
      </c>
      <c r="E22" s="334">
        <f>INDEX('Combined Employee Worksheet'!J:J,MATCH('Yearly Employee Wins &amp; Losses'!$B22,'Combined Employee Worksheet'!$B:$B,0))</f>
        <v>46177</v>
      </c>
      <c r="F22" s="82">
        <f ca="1">INDEX('Combined Employee Worksheet'!K:K,MATCH('Yearly Employee Wins &amp; Losses'!$B22,'Combined Employee Worksheet'!$B:$B,0))/60</f>
        <v>0</v>
      </c>
      <c r="G22" s="337" t="str">
        <f>INDEX('Combined Employee Worksheet'!$L:$L,MATCH('Yearly Employee Wins &amp; Losses'!$B22,'Combined Employee Worksheet'!$B:$B,0))</f>
        <v>Termination</v>
      </c>
    </row>
    <row r="23" spans="2:7">
      <c r="B23" s="335" t="s">
        <v>854</v>
      </c>
      <c r="C23" s="335" t="s">
        <v>1516</v>
      </c>
      <c r="D23" s="336">
        <f>INDEX('Combined Employee Worksheet'!I:I,MATCH('Yearly Employee Wins &amp; Losses'!$B23,'Combined Employee Worksheet'!$B:$B,0))</f>
        <v>45999</v>
      </c>
      <c r="E23" s="336">
        <f>INDEX('Combined Employee Worksheet'!J:J,MATCH('Yearly Employee Wins &amp; Losses'!$B23,'Combined Employee Worksheet'!$B:$B,0))</f>
        <v>46171</v>
      </c>
      <c r="F23" s="82">
        <f ca="1">INDEX('Combined Employee Worksheet'!K:K,MATCH('Yearly Employee Wins &amp; Losses'!$B23,'Combined Employee Worksheet'!$B:$B,0))/60</f>
        <v>2.8666666666666667</v>
      </c>
      <c r="G23" s="337" t="str">
        <f>INDEX('Combined Employee Worksheet'!$L:$L,MATCH('Yearly Employee Wins &amp; Losses'!$B23,'Combined Employee Worksheet'!$B:$B,0))</f>
        <v>Termination</v>
      </c>
    </row>
    <row r="24" spans="2:7">
      <c r="B24" s="335" t="s">
        <v>853</v>
      </c>
      <c r="C24" s="335" t="s">
        <v>1517</v>
      </c>
      <c r="D24" s="336">
        <f>INDEX('Combined Employee Worksheet'!I:I,MATCH('Yearly Employee Wins &amp; Losses'!$B24,'Combined Employee Worksheet'!$B:$B,0))</f>
        <v>46002</v>
      </c>
      <c r="E24" s="336">
        <f>INDEX('Combined Employee Worksheet'!J:J,MATCH('Yearly Employee Wins &amp; Losses'!$B24,'Combined Employee Worksheet'!$B:$B,0))</f>
        <v>46171</v>
      </c>
      <c r="F24" s="82">
        <f ca="1">INDEX('Combined Employee Worksheet'!K:K,MATCH('Yearly Employee Wins &amp; Losses'!$B24,'Combined Employee Worksheet'!$B:$B,0))/60</f>
        <v>2.8166666666666669</v>
      </c>
      <c r="G24" s="337" t="str">
        <f>INDEX('Combined Employee Worksheet'!$L:$L,MATCH('Yearly Employee Wins &amp; Losses'!$B24,'Combined Employee Worksheet'!$B:$B,0))</f>
        <v>Termination</v>
      </c>
    </row>
    <row r="25" spans="2:7">
      <c r="B25" s="335" t="s">
        <v>1680</v>
      </c>
      <c r="C25" s="335" t="s">
        <v>495</v>
      </c>
      <c r="D25" s="336">
        <f>INDEX('Combined Employee Worksheet'!I:I,MATCH('Yearly Employee Wins &amp; Losses'!$B25,'Combined Employee Worksheet'!$B:$B,0))</f>
        <v>46029</v>
      </c>
      <c r="E25" s="336">
        <f>INDEX('Combined Employee Worksheet'!J:J,MATCH('Yearly Employee Wins &amp; Losses'!$B25,'Combined Employee Worksheet'!$B:$B,0))</f>
        <v>46168</v>
      </c>
      <c r="F25" s="82">
        <f ca="1">INDEX('Combined Employee Worksheet'!K:K,MATCH('Yearly Employee Wins &amp; Losses'!$B25,'Combined Employee Worksheet'!$B:$B,0))/60</f>
        <v>2.3166666666666669</v>
      </c>
      <c r="G25" s="337" t="str">
        <f>INDEX('Combined Employee Worksheet'!$L:$L,MATCH('Yearly Employee Wins &amp; Losses'!$B25,'Combined Employee Worksheet'!$B:$B,0))</f>
        <v>Termination</v>
      </c>
    </row>
    <row r="26" spans="2:7">
      <c r="B26" s="335" t="s">
        <v>1685</v>
      </c>
      <c r="C26" s="335" t="s">
        <v>1517</v>
      </c>
      <c r="D26" s="336">
        <f>INDEX('Combined Employee Worksheet'!I:I,MATCH('Yearly Employee Wins &amp; Losses'!$B26,'Combined Employee Worksheet'!$B:$B,0))</f>
        <v>46149</v>
      </c>
      <c r="E26" s="336">
        <f>INDEX('Combined Employee Worksheet'!J:J,MATCH('Yearly Employee Wins &amp; Losses'!$B26,'Combined Employee Worksheet'!$B:$B,0))</f>
        <v>46162</v>
      </c>
      <c r="F26" s="82">
        <f ca="1">INDEX('Combined Employee Worksheet'!K:K,MATCH('Yearly Employee Wins &amp; Losses'!$B26,'Combined Employee Worksheet'!$B:$B,0))/60</f>
        <v>0.21666666666666667</v>
      </c>
      <c r="G26" s="337" t="str">
        <f>INDEX('Combined Employee Worksheet'!$L:$L,MATCH('Yearly Employee Wins &amp; Losses'!$B26,'Combined Employee Worksheet'!$B:$B,0))</f>
        <v>Termination</v>
      </c>
    </row>
    <row r="27" spans="2:7">
      <c r="B27" s="335" t="s">
        <v>1687</v>
      </c>
      <c r="C27" s="335" t="s">
        <v>492</v>
      </c>
      <c r="D27" s="336">
        <f>INDEX('Combined Employee Worksheet'!I:I,MATCH('Yearly Employee Wins &amp; Losses'!$B27,'Combined Employee Worksheet'!$B:$B,0))</f>
        <v>45824</v>
      </c>
      <c r="E27" s="336">
        <f>INDEX('Combined Employee Worksheet'!J:J,MATCH('Yearly Employee Wins &amp; Losses'!$B27,'Combined Employee Worksheet'!$B:$B,0))</f>
        <v>46157</v>
      </c>
      <c r="F27" s="82">
        <f ca="1">INDEX('Combined Employee Worksheet'!K:K,MATCH('Yearly Employee Wins &amp; Losses'!$B27,'Combined Employee Worksheet'!$B:$B,0))/60</f>
        <v>5.55</v>
      </c>
      <c r="G27" s="337" t="str">
        <f>INDEX('Combined Employee Worksheet'!$L:$L,MATCH('Yearly Employee Wins &amp; Losses'!$B27,'Combined Employee Worksheet'!$B:$B,0))</f>
        <v>Resignation</v>
      </c>
    </row>
    <row r="28" spans="2:7">
      <c r="B28" s="335" t="s">
        <v>1690</v>
      </c>
      <c r="C28" s="335" t="s">
        <v>492</v>
      </c>
      <c r="D28" s="336">
        <f>INDEX('Combined Employee Worksheet'!I:I,MATCH('Yearly Employee Wins &amp; Losses'!$B28,'Combined Employee Worksheet'!$B:$B,0))</f>
        <v>45793</v>
      </c>
      <c r="E28" s="336">
        <f>INDEX('Combined Employee Worksheet'!J:J,MATCH('Yearly Employee Wins &amp; Losses'!$B28,'Combined Employee Worksheet'!$B:$B,0))</f>
        <v>46148</v>
      </c>
      <c r="F28" s="82">
        <f ca="1">INDEX('Combined Employee Worksheet'!K:K,MATCH('Yearly Employee Wins &amp; Losses'!$B28,'Combined Employee Worksheet'!$B:$B,0))/60</f>
        <v>5.916666666666667</v>
      </c>
      <c r="G28" s="337" t="str">
        <f>INDEX('Combined Employee Worksheet'!$L:$L,MATCH('Yearly Employee Wins &amp; Losses'!$B28,'Combined Employee Worksheet'!$B:$B,0))</f>
        <v>Resignation</v>
      </c>
    </row>
    <row r="29" spans="2:7">
      <c r="B29" s="335" t="s">
        <v>1692</v>
      </c>
      <c r="C29" s="335" t="s">
        <v>493</v>
      </c>
      <c r="D29" s="336">
        <f>INDEX('Combined Employee Worksheet'!I:I,MATCH('Yearly Employee Wins &amp; Losses'!$B29,'Combined Employee Worksheet'!$B:$B,0))</f>
        <v>46091</v>
      </c>
      <c r="E29" s="336">
        <f>INDEX('Combined Employee Worksheet'!J:J,MATCH('Yearly Employee Wins &amp; Losses'!$B29,'Combined Employee Worksheet'!$B:$B,0))</f>
        <v>46143</v>
      </c>
      <c r="F29" s="82">
        <f ca="1">INDEX('Combined Employee Worksheet'!K:K,MATCH('Yearly Employee Wins &amp; Losses'!$B29,'Combined Employee Worksheet'!$B:$B,0))/60</f>
        <v>0.8666666666666667</v>
      </c>
      <c r="G29" s="337" t="str">
        <f>INDEX('Combined Employee Worksheet'!$L:$L,MATCH('Yearly Employee Wins &amp; Losses'!$B29,'Combined Employee Worksheet'!$B:$B,0))</f>
        <v>Resignation</v>
      </c>
    </row>
    <row r="30" spans="2:7">
      <c r="B30" s="333" t="s">
        <v>1694</v>
      </c>
      <c r="C30" s="333" t="s">
        <v>1517</v>
      </c>
      <c r="D30" s="334">
        <f>INDEX('Combined Employee Worksheet'!I:I,MATCH('Yearly Employee Wins &amp; Losses'!$B30,'Combined Employee Worksheet'!$B:$B,0))</f>
        <v>45777</v>
      </c>
      <c r="E30" s="334">
        <f>INDEX('Combined Employee Worksheet'!J:J,MATCH('Yearly Employee Wins &amp; Losses'!$B30,'Combined Employee Worksheet'!$B:$B,0))</f>
        <v>46113</v>
      </c>
      <c r="F30" s="82">
        <f ca="1">INDEX('Combined Employee Worksheet'!K:K,MATCH('Yearly Employee Wins &amp; Losses'!$B30,'Combined Employee Worksheet'!$B:$B,0))/60</f>
        <v>5.6</v>
      </c>
      <c r="G30" s="337" t="str">
        <f>INDEX('Combined Employee Worksheet'!$L:$L,MATCH('Yearly Employee Wins &amp; Losses'!$B30,'Combined Employee Worksheet'!$B:$B,0))</f>
        <v>Resignation</v>
      </c>
    </row>
    <row r="31" spans="2:7">
      <c r="B31" s="335" t="s">
        <v>1700</v>
      </c>
      <c r="C31" s="335" t="s">
        <v>493</v>
      </c>
      <c r="D31" s="336">
        <f>INDEX('Combined Employee Worksheet'!I:I,MATCH('Yearly Employee Wins &amp; Losses'!$B31,'Combined Employee Worksheet'!$B:$B,0))</f>
        <v>45733</v>
      </c>
      <c r="E31" s="336">
        <f>INDEX('Combined Employee Worksheet'!J:J,MATCH('Yearly Employee Wins &amp; Losses'!$B31,'Combined Employee Worksheet'!$B:$B,0))</f>
        <v>46072</v>
      </c>
      <c r="F31" s="82">
        <f ca="1">INDEX('Combined Employee Worksheet'!K:K,MATCH('Yearly Employee Wins &amp; Losses'!$B31,'Combined Employee Worksheet'!$B:$B,0))/60</f>
        <v>5.65</v>
      </c>
      <c r="G31" s="337" t="str">
        <f>INDEX('Combined Employee Worksheet'!$L:$L,MATCH('Yearly Employee Wins &amp; Losses'!$B31,'Combined Employee Worksheet'!$B:$B,0))</f>
        <v>Termination</v>
      </c>
    </row>
    <row r="32" spans="2:7">
      <c r="B32" s="333" t="s">
        <v>1703</v>
      </c>
      <c r="C32" s="333" t="s">
        <v>1515</v>
      </c>
      <c r="D32" s="334">
        <f>INDEX('Combined Employee Worksheet'!I:I,MATCH('Yearly Employee Wins &amp; Losses'!$B32,'Combined Employee Worksheet'!$B:$B,0))</f>
        <v>45639</v>
      </c>
      <c r="E32" s="334">
        <f>INDEX('Combined Employee Worksheet'!J:J,MATCH('Yearly Employee Wins &amp; Losses'!$B32,'Combined Employee Worksheet'!$B:$B,0))</f>
        <v>46038</v>
      </c>
      <c r="F32" s="82">
        <f ca="1">INDEX('Combined Employee Worksheet'!K:K,MATCH('Yearly Employee Wins &amp; Losses'!$B32,'Combined Employee Worksheet'!$B:$B,0))/60</f>
        <v>6.65</v>
      </c>
      <c r="G32" s="337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1851</v>
      </c>
      <c r="C34" s="176" t="s">
        <v>1337</v>
      </c>
      <c r="D34" s="176" t="s">
        <v>1336</v>
      </c>
      <c r="E34" s="176" t="s">
        <v>1610</v>
      </c>
      <c r="F34" s="176" t="s">
        <v>1852</v>
      </c>
      <c r="G34" s="176" t="s">
        <v>1187</v>
      </c>
    </row>
    <row r="35" spans="2:7">
      <c r="B35" s="335" t="s">
        <v>1345</v>
      </c>
      <c r="C35" s="335" t="s">
        <v>1515</v>
      </c>
      <c r="D35" s="336">
        <v>46275</v>
      </c>
      <c r="E35" s="336"/>
      <c r="F35" s="82"/>
      <c r="G35" s="337"/>
    </row>
    <row r="36" spans="2:7">
      <c r="B36" s="335" t="s">
        <v>1351</v>
      </c>
      <c r="C36" s="335" t="s">
        <v>492</v>
      </c>
      <c r="D36" s="336">
        <v>46272</v>
      </c>
      <c r="E36" s="336"/>
      <c r="F36" s="82"/>
      <c r="G36" s="337"/>
    </row>
    <row r="37" spans="2:7">
      <c r="B37" s="335" t="s">
        <v>1618</v>
      </c>
      <c r="C37" s="335" t="s">
        <v>492</v>
      </c>
      <c r="D37" s="336">
        <v>46269</v>
      </c>
      <c r="E37" s="336">
        <v>46273</v>
      </c>
      <c r="F37" s="82">
        <v>0.13333333333333333</v>
      </c>
      <c r="G37" s="337" t="str">
        <f>INDEX('Combined Employee Worksheet'!$L:$L,MATCH('Yearly Employee Wins &amp; Losses'!$B37,'Combined Employee Worksheet'!$B:$B,0))</f>
        <v>Termination</v>
      </c>
    </row>
    <row r="38" spans="2:7">
      <c r="B38" s="335" t="s">
        <v>1355</v>
      </c>
      <c r="C38" s="335" t="s">
        <v>492</v>
      </c>
      <c r="D38" s="336">
        <v>46269</v>
      </c>
      <c r="E38" s="336"/>
      <c r="F38" s="82"/>
      <c r="G38" s="337"/>
    </row>
    <row r="39" spans="2:7">
      <c r="B39" s="333" t="s">
        <v>1358</v>
      </c>
      <c r="C39" s="333" t="s">
        <v>492</v>
      </c>
      <c r="D39" s="334">
        <v>46255</v>
      </c>
      <c r="E39" s="334">
        <v>46266</v>
      </c>
      <c r="F39" s="82">
        <v>0.36666666666666664</v>
      </c>
      <c r="G39" s="337" t="str">
        <f>INDEX('Combined Employee Worksheet'!$L:$L,MATCH('Yearly Employee Wins &amp; Losses'!$B39,'Combined Employee Worksheet'!$B:$B,0))</f>
        <v>Termination</v>
      </c>
    </row>
    <row r="40" spans="2:7">
      <c r="B40" s="333" t="s">
        <v>1361</v>
      </c>
      <c r="C40" s="333" t="s">
        <v>492</v>
      </c>
      <c r="D40" s="334">
        <v>46254</v>
      </c>
      <c r="E40" s="334"/>
      <c r="F40" s="82"/>
      <c r="G40" s="337"/>
    </row>
    <row r="41" spans="2:7">
      <c r="B41" s="333" t="s">
        <v>904</v>
      </c>
      <c r="C41" s="333" t="s">
        <v>492</v>
      </c>
      <c r="D41" s="334">
        <v>46247</v>
      </c>
      <c r="E41" s="334"/>
      <c r="F41" s="82"/>
      <c r="G41" s="337"/>
    </row>
    <row r="42" spans="2:7">
      <c r="B42" s="333" t="s">
        <v>524</v>
      </c>
      <c r="C42" s="333" t="s">
        <v>493</v>
      </c>
      <c r="D42" s="334">
        <v>46246</v>
      </c>
      <c r="E42" s="334"/>
      <c r="F42" s="82"/>
      <c r="G42" s="337"/>
    </row>
    <row r="43" spans="2:7">
      <c r="B43" s="333" t="s">
        <v>1366</v>
      </c>
      <c r="C43" s="333" t="s">
        <v>1368</v>
      </c>
      <c r="D43" s="334">
        <v>46244</v>
      </c>
      <c r="E43" s="334"/>
      <c r="F43" s="82"/>
      <c r="G43" s="337"/>
    </row>
    <row r="44" spans="2:7">
      <c r="B44" s="333" t="s">
        <v>684</v>
      </c>
      <c r="C44" s="333" t="s">
        <v>495</v>
      </c>
      <c r="D44" s="334">
        <v>46241</v>
      </c>
      <c r="E44" s="334"/>
      <c r="F44" s="82"/>
      <c r="G44" s="337"/>
    </row>
    <row r="45" spans="2:7">
      <c r="B45" s="335" t="s">
        <v>1376</v>
      </c>
      <c r="C45" s="335" t="s">
        <v>1516</v>
      </c>
      <c r="D45" s="336">
        <v>46233</v>
      </c>
      <c r="E45" s="336"/>
      <c r="F45" s="82"/>
      <c r="G45" s="337"/>
    </row>
    <row r="46" spans="2:7">
      <c r="B46" s="335" t="s">
        <v>1381</v>
      </c>
      <c r="C46" s="335" t="s">
        <v>493</v>
      </c>
      <c r="D46" s="336">
        <v>46227</v>
      </c>
      <c r="E46" s="336"/>
      <c r="F46" s="82"/>
      <c r="G46" s="337"/>
    </row>
    <row r="47" spans="2:7">
      <c r="B47" s="335" t="s">
        <v>1384</v>
      </c>
      <c r="C47" s="335" t="s">
        <v>492</v>
      </c>
      <c r="D47" s="336">
        <v>46227</v>
      </c>
      <c r="E47" s="336"/>
      <c r="F47" s="82"/>
      <c r="G47" s="337"/>
    </row>
    <row r="48" spans="2:7">
      <c r="B48" s="335" t="s">
        <v>1662</v>
      </c>
      <c r="C48" s="335" t="s">
        <v>1516</v>
      </c>
      <c r="D48" s="336">
        <v>46217</v>
      </c>
      <c r="E48" s="336">
        <v>46223</v>
      </c>
      <c r="F48" s="82">
        <v>0.2</v>
      </c>
      <c r="G48" s="337" t="str">
        <f>INDEX('Combined Employee Worksheet'!$L:$L,MATCH('Yearly Employee Wins &amp; Losses'!$B48,'Combined Employee Worksheet'!$B:$B,0))</f>
        <v>Resignation</v>
      </c>
    </row>
    <row r="49" spans="2:7">
      <c r="B49" s="335" t="s">
        <v>1654</v>
      </c>
      <c r="C49" s="335" t="s">
        <v>492</v>
      </c>
      <c r="D49" s="336">
        <v>46216</v>
      </c>
      <c r="E49" s="336">
        <v>46225</v>
      </c>
      <c r="F49" s="82">
        <v>0.3</v>
      </c>
      <c r="G49" s="337" t="str">
        <f>INDEX('Combined Employee Worksheet'!$L:$L,MATCH('Yearly Employee Wins &amp; Losses'!$B49,'Combined Employee Worksheet'!$B:$B,0))</f>
        <v>Unclassified</v>
      </c>
    </row>
    <row r="50" spans="2:7">
      <c r="B50" s="335" t="s">
        <v>578</v>
      </c>
      <c r="C50" s="335" t="s">
        <v>492</v>
      </c>
      <c r="D50" s="336">
        <v>46205</v>
      </c>
      <c r="E50" s="336"/>
      <c r="F50" s="82"/>
      <c r="G50" s="337"/>
    </row>
    <row r="51" spans="2:7">
      <c r="B51" s="333" t="s">
        <v>754</v>
      </c>
      <c r="C51" s="333" t="s">
        <v>492</v>
      </c>
      <c r="D51" s="334">
        <v>46203</v>
      </c>
      <c r="E51" s="334"/>
      <c r="F51" s="82"/>
      <c r="G51" s="337"/>
    </row>
    <row r="52" spans="2:7">
      <c r="B52" s="333" t="s">
        <v>864</v>
      </c>
      <c r="C52" s="333" t="s">
        <v>492</v>
      </c>
      <c r="D52" s="334">
        <v>46192</v>
      </c>
      <c r="E52" s="334"/>
      <c r="F52" s="82"/>
      <c r="G52" s="337"/>
    </row>
    <row r="53" spans="2:7">
      <c r="B53" s="333" t="s">
        <v>614</v>
      </c>
      <c r="C53" s="333" t="s">
        <v>492</v>
      </c>
      <c r="D53" s="334">
        <v>46191</v>
      </c>
      <c r="E53" s="334"/>
      <c r="F53" s="82"/>
      <c r="G53" s="337"/>
    </row>
    <row r="54" spans="2:7">
      <c r="B54" s="333" t="s">
        <v>666</v>
      </c>
      <c r="C54" s="333" t="s">
        <v>492</v>
      </c>
      <c r="D54" s="334">
        <v>46178</v>
      </c>
      <c r="E54" s="334"/>
      <c r="F54" s="82"/>
      <c r="G54" s="337"/>
    </row>
    <row r="55" spans="2:7">
      <c r="B55" s="333" t="s">
        <v>1675</v>
      </c>
      <c r="C55" s="333" t="s">
        <v>492</v>
      </c>
      <c r="D55" s="334">
        <v>46177</v>
      </c>
      <c r="E55" s="334">
        <v>46177</v>
      </c>
      <c r="F55" s="82">
        <v>0</v>
      </c>
      <c r="G55" s="337" t="str">
        <f>INDEX('Combined Employee Worksheet'!$L:$L,MATCH('Yearly Employee Wins &amp; Losses'!$B55,'Combined Employee Worksheet'!$B:$B,0))</f>
        <v>Termination</v>
      </c>
    </row>
    <row r="56" spans="2:7">
      <c r="B56" s="333" t="s">
        <v>1393</v>
      </c>
      <c r="C56" s="333" t="s">
        <v>492</v>
      </c>
      <c r="D56" s="334">
        <v>46177</v>
      </c>
      <c r="E56" s="334"/>
      <c r="F56" s="82"/>
      <c r="G56" s="337"/>
    </row>
    <row r="57" spans="2:7">
      <c r="B57" s="335" t="s">
        <v>1657</v>
      </c>
      <c r="C57" s="335" t="s">
        <v>1517</v>
      </c>
      <c r="D57" s="336">
        <v>46167</v>
      </c>
      <c r="E57" s="336">
        <v>46224</v>
      </c>
      <c r="F57" s="82">
        <v>1.9</v>
      </c>
      <c r="G57" s="337" t="str">
        <f>INDEX('Combined Employee Worksheet'!$L:$L,MATCH('Yearly Employee Wins &amp; Losses'!$B57,'Combined Employee Worksheet'!$B:$B,0))</f>
        <v>Resignation</v>
      </c>
    </row>
    <row r="58" spans="2:7">
      <c r="B58" s="335" t="s">
        <v>628</v>
      </c>
      <c r="C58" s="335" t="s">
        <v>492</v>
      </c>
      <c r="D58" s="336">
        <v>46163</v>
      </c>
      <c r="E58" s="336"/>
      <c r="F58" s="82"/>
      <c r="G58" s="337"/>
    </row>
    <row r="59" spans="2:7">
      <c r="B59" s="335" t="s">
        <v>650</v>
      </c>
      <c r="C59" s="335" t="s">
        <v>493</v>
      </c>
      <c r="D59" s="336">
        <v>46162</v>
      </c>
      <c r="E59" s="336">
        <v>46268</v>
      </c>
      <c r="F59" s="82">
        <v>3.5333333333333332</v>
      </c>
      <c r="G59" s="337" t="str">
        <f>INDEX('Combined Employee Worksheet'!$L:$L,MATCH('Yearly Employee Wins &amp; Losses'!$B59,'Combined Employee Worksheet'!$B:$B,0))</f>
        <v>Resignation</v>
      </c>
    </row>
    <row r="60" spans="2:7">
      <c r="B60" s="335" t="s">
        <v>1685</v>
      </c>
      <c r="C60" s="335" t="s">
        <v>1517</v>
      </c>
      <c r="D60" s="336">
        <v>46149</v>
      </c>
      <c r="E60" s="336">
        <v>46162</v>
      </c>
      <c r="F60" s="82">
        <v>0.43333333333333335</v>
      </c>
      <c r="G60" s="337" t="str">
        <f>INDEX('Combined Employee Worksheet'!$L:$L,MATCH('Yearly Employee Wins &amp; Losses'!$B60,'Combined Employee Worksheet'!$B:$B,0))</f>
        <v>Termination</v>
      </c>
    </row>
    <row r="61" spans="2:7">
      <c r="B61" s="335" t="s">
        <v>576</v>
      </c>
      <c r="C61" s="335" t="s">
        <v>492</v>
      </c>
      <c r="D61" s="336">
        <v>46148</v>
      </c>
      <c r="E61" s="336">
        <v>46212</v>
      </c>
      <c r="F61" s="82">
        <v>2.1333333333333333</v>
      </c>
      <c r="G61" s="337" t="str">
        <f>INDEX('Combined Employee Worksheet'!$L:$L,MATCH('Yearly Employee Wins &amp; Losses'!$B61,'Combined Employee Worksheet'!$B:$B,0))</f>
        <v>Unclassified</v>
      </c>
    </row>
    <row r="62" spans="2:7">
      <c r="B62" s="333" t="s">
        <v>1399</v>
      </c>
      <c r="C62" s="333" t="s">
        <v>492</v>
      </c>
      <c r="D62" s="334">
        <v>46135</v>
      </c>
      <c r="E62" s="334"/>
      <c r="F62" s="82"/>
      <c r="G62" s="337"/>
    </row>
    <row r="63" spans="2:7">
      <c r="B63" s="333" t="s">
        <v>1401</v>
      </c>
      <c r="C63" s="333" t="s">
        <v>1515</v>
      </c>
      <c r="D63" s="334">
        <v>46125</v>
      </c>
      <c r="E63" s="334"/>
      <c r="F63" s="82"/>
      <c r="G63" s="337"/>
    </row>
    <row r="64" spans="2:7">
      <c r="B64" s="333" t="s">
        <v>626</v>
      </c>
      <c r="C64" s="333" t="s">
        <v>492</v>
      </c>
      <c r="D64" s="334">
        <v>46125</v>
      </c>
      <c r="E64" s="334"/>
      <c r="F64" s="82"/>
      <c r="G64" s="337"/>
    </row>
    <row r="65" spans="2:7">
      <c r="B65" s="333" t="s">
        <v>835</v>
      </c>
      <c r="C65" s="333" t="s">
        <v>493</v>
      </c>
      <c r="D65" s="334">
        <v>46118</v>
      </c>
      <c r="E65" s="334">
        <v>46196</v>
      </c>
      <c r="F65" s="82">
        <v>2.6</v>
      </c>
      <c r="G65" s="337" t="str">
        <f>INDEX('Combined Employee Worksheet'!$L:$L,MATCH('Yearly Employee Wins &amp; Losses'!$B65,'Combined Employee Worksheet'!$B:$B,0))</f>
        <v>Unclassified</v>
      </c>
    </row>
    <row r="66" spans="2:7">
      <c r="B66" s="335" t="s">
        <v>1650</v>
      </c>
      <c r="C66" s="335" t="s">
        <v>1515</v>
      </c>
      <c r="D66" s="336">
        <v>46111</v>
      </c>
      <c r="E66" s="336">
        <v>46232</v>
      </c>
      <c r="F66" s="82">
        <v>4.0333333333333332</v>
      </c>
      <c r="G66" s="337" t="str">
        <f>INDEX('Combined Employee Worksheet'!$L:$L,MATCH('Yearly Employee Wins &amp; Losses'!$B66,'Combined Employee Worksheet'!$B:$B,0))</f>
        <v>Resignation</v>
      </c>
    </row>
    <row r="67" spans="2:7">
      <c r="B67" s="335" t="s">
        <v>1357</v>
      </c>
      <c r="C67" s="335" t="s">
        <v>493</v>
      </c>
      <c r="D67" s="336">
        <v>46107</v>
      </c>
      <c r="E67" s="336"/>
      <c r="F67" s="82"/>
      <c r="G67" s="337"/>
    </row>
    <row r="68" spans="2:7">
      <c r="B68" s="335" t="s">
        <v>1692</v>
      </c>
      <c r="C68" s="335" t="s">
        <v>493</v>
      </c>
      <c r="D68" s="336">
        <v>46091</v>
      </c>
      <c r="E68" s="336">
        <v>46143</v>
      </c>
      <c r="F68" s="82">
        <v>1.7333333333333334</v>
      </c>
      <c r="G68" s="337" t="str">
        <f>INDEX('Combined Employee Worksheet'!$L:$L,MATCH('Yearly Employee Wins &amp; Losses'!$B68,'Combined Employee Worksheet'!$B:$B,0))</f>
        <v>Resignation</v>
      </c>
    </row>
    <row r="69" spans="2:7">
      <c r="B69" s="335" t="s">
        <v>717</v>
      </c>
      <c r="C69" s="335" t="s">
        <v>1517</v>
      </c>
      <c r="D69" s="336">
        <v>46091</v>
      </c>
      <c r="E69" s="336"/>
      <c r="F69" s="82"/>
      <c r="G69" s="337"/>
    </row>
    <row r="70" spans="2:7">
      <c r="B70" s="333" t="s">
        <v>535</v>
      </c>
      <c r="C70" s="333" t="s">
        <v>1368</v>
      </c>
      <c r="D70" s="334">
        <v>46076</v>
      </c>
      <c r="E70" s="334"/>
      <c r="F70" s="82"/>
      <c r="G70" s="337"/>
    </row>
    <row r="71" spans="2:7">
      <c r="B71" s="333" t="s">
        <v>1383</v>
      </c>
      <c r="C71" s="333" t="s">
        <v>1368</v>
      </c>
      <c r="D71" s="334">
        <v>46076</v>
      </c>
      <c r="E71" s="334"/>
      <c r="F71" s="82"/>
      <c r="G71" s="337"/>
    </row>
    <row r="72" spans="2:7">
      <c r="B72" s="333" t="s">
        <v>1407</v>
      </c>
      <c r="C72" s="333" t="s">
        <v>493</v>
      </c>
      <c r="D72" s="334">
        <v>46071</v>
      </c>
      <c r="E72" s="334">
        <v>46273</v>
      </c>
      <c r="F72" s="82">
        <v>6.7333333333333334</v>
      </c>
      <c r="G72" s="337" t="str">
        <f>INDEX('Combined Employee Worksheet'!$L:$L,MATCH('Yearly Employee Wins &amp; Losses'!$B72,'Combined Employee Worksheet'!$B:$B,0))</f>
        <v>Resignation</v>
      </c>
    </row>
    <row r="73" spans="2:7">
      <c r="B73" s="333" t="s">
        <v>1667</v>
      </c>
      <c r="C73" s="333" t="s">
        <v>1517</v>
      </c>
      <c r="D73" s="334">
        <v>46065</v>
      </c>
      <c r="E73" s="334">
        <v>46204</v>
      </c>
      <c r="F73" s="82">
        <v>4.6333333333333337</v>
      </c>
      <c r="G73" s="337" t="str">
        <f>INDEX('Combined Employee Worksheet'!$L:$L,MATCH('Yearly Employee Wins &amp; Losses'!$B73,'Combined Employee Worksheet'!$B:$B,0))</f>
        <v>Termination</v>
      </c>
    </row>
    <row r="74" spans="2:7">
      <c r="B74" s="333" t="s">
        <v>1410</v>
      </c>
      <c r="C74" s="333" t="s">
        <v>1515</v>
      </c>
      <c r="D74" s="334">
        <v>46055</v>
      </c>
      <c r="E74" s="334"/>
      <c r="F74" s="82"/>
      <c r="G74" s="337"/>
    </row>
    <row r="75" spans="2:7">
      <c r="B75" s="335" t="s">
        <v>552</v>
      </c>
      <c r="C75" s="335" t="s">
        <v>493</v>
      </c>
      <c r="D75" s="336">
        <v>46055</v>
      </c>
      <c r="E75" s="336"/>
      <c r="F75" s="82"/>
      <c r="G75" s="337"/>
    </row>
    <row r="76" spans="2:7">
      <c r="B76" s="335" t="s">
        <v>604</v>
      </c>
      <c r="C76" s="335" t="s">
        <v>492</v>
      </c>
      <c r="D76" s="336">
        <v>46048</v>
      </c>
      <c r="E76" s="336"/>
      <c r="F76" s="82"/>
      <c r="G76" s="337"/>
    </row>
    <row r="77" spans="2:7">
      <c r="B77" s="335" t="s">
        <v>1349</v>
      </c>
      <c r="C77" s="335" t="s">
        <v>1515</v>
      </c>
      <c r="D77" s="336">
        <v>46044</v>
      </c>
      <c r="E77" s="336"/>
      <c r="F77" s="82"/>
      <c r="G77" s="337"/>
    </row>
    <row r="78" spans="2:7">
      <c r="B78" s="335" t="s">
        <v>1680</v>
      </c>
      <c r="C78" s="335" t="s">
        <v>495</v>
      </c>
      <c r="D78" s="336">
        <v>46029</v>
      </c>
      <c r="E78" s="336">
        <v>46168</v>
      </c>
      <c r="F78" s="82">
        <v>4.6333333333333337</v>
      </c>
      <c r="G78" s="337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6:G32">
    <cfRule type="containsText" dxfId="3" priority="6" operator="containsText" text="Resignation">
      <formula>NOT(ISERROR(SEARCH("Resignation",G6)))</formula>
    </cfRule>
    <cfRule type="expression" dxfId="2" priority="7">
      <formula>"""Resignation"""</formula>
    </cfRule>
  </conditionalFormatting>
  <conditionalFormatting sqref="G35:G78">
    <cfRule type="containsText" dxfId="1" priority="1" operator="containsText" text="Resignation">
      <formula>NOT(ISERROR(SEARCH("Resignation",G35)))</formula>
    </cfRule>
    <cfRule type="expression" dxfId="0" priority="2">
      <formula>"""Resignation"""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BBB5-85DC-4316-B318-B3E07D9A8DFE}">
  <dimension ref="A2:V146"/>
  <sheetViews>
    <sheetView showGridLines="0" zoomScale="145" zoomScaleNormal="145" workbookViewId="0">
      <selection activeCell="B6" sqref="B6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1815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1810</v>
      </c>
      <c r="C5" s="307" t="s">
        <v>1811</v>
      </c>
      <c r="D5" s="307" t="s">
        <v>1513</v>
      </c>
      <c r="E5" s="307" t="s">
        <v>1813</v>
      </c>
      <c r="F5" s="307" t="s">
        <v>1340</v>
      </c>
      <c r="G5" s="307" t="s">
        <v>1812</v>
      </c>
      <c r="H5" s="307" t="s">
        <v>116</v>
      </c>
      <c r="I5" s="307" t="s">
        <v>1336</v>
      </c>
      <c r="J5" s="307" t="s">
        <v>1610</v>
      </c>
      <c r="K5" s="307" t="s">
        <v>1827</v>
      </c>
      <c r="L5" s="307" t="s">
        <v>1187</v>
      </c>
      <c r="M5" s="307" t="s">
        <v>1816</v>
      </c>
    </row>
    <row r="6" spans="2:22" ht="12" customHeight="1">
      <c r="B6" s="305" t="s">
        <v>1618</v>
      </c>
      <c r="C6" s="305" t="s">
        <v>1353</v>
      </c>
      <c r="D6" s="305" t="s">
        <v>492</v>
      </c>
      <c r="E6" s="305" t="s">
        <v>34</v>
      </c>
      <c r="F6" s="82">
        <v>950</v>
      </c>
      <c r="G6" s="82">
        <v>11400</v>
      </c>
      <c r="H6" s="305" t="s">
        <v>1814</v>
      </c>
      <c r="I6" s="308">
        <v>46269</v>
      </c>
      <c r="J6" s="308">
        <v>46273</v>
      </c>
      <c r="K6" s="154">
        <v>4</v>
      </c>
      <c r="L6" s="327" t="s">
        <v>1622</v>
      </c>
    </row>
    <row r="7" spans="2:22">
      <c r="B7" s="305" t="s">
        <v>1407</v>
      </c>
      <c r="C7" s="305" t="s">
        <v>493</v>
      </c>
      <c r="D7" s="305" t="s">
        <v>493</v>
      </c>
      <c r="E7" s="305" t="s">
        <v>35</v>
      </c>
      <c r="F7" s="82">
        <v>1800</v>
      </c>
      <c r="G7" s="82">
        <v>21600</v>
      </c>
      <c r="H7" s="305" t="s">
        <v>1814</v>
      </c>
      <c r="I7" s="308">
        <v>46071</v>
      </c>
      <c r="J7" s="308">
        <v>46273</v>
      </c>
      <c r="K7" s="154">
        <v>202</v>
      </c>
      <c r="L7" s="327" t="s">
        <v>1626</v>
      </c>
    </row>
    <row r="8" spans="2:22">
      <c r="B8" s="305" t="s">
        <v>650</v>
      </c>
      <c r="C8" s="305" t="s">
        <v>493</v>
      </c>
      <c r="D8" s="305" t="s">
        <v>493</v>
      </c>
      <c r="E8" s="305" t="s">
        <v>35</v>
      </c>
      <c r="F8" s="82">
        <v>1800</v>
      </c>
      <c r="G8" s="82">
        <v>21600</v>
      </c>
      <c r="H8" s="305" t="s">
        <v>1814</v>
      </c>
      <c r="I8" s="308">
        <v>46162</v>
      </c>
      <c r="J8" s="308">
        <v>46268</v>
      </c>
      <c r="K8" s="154">
        <v>106</v>
      </c>
      <c r="L8" s="327" t="s">
        <v>1626</v>
      </c>
    </row>
    <row r="9" spans="2:22">
      <c r="B9" s="305" t="s">
        <v>1358</v>
      </c>
      <c r="C9" s="305" t="s">
        <v>1353</v>
      </c>
      <c r="D9" s="305" t="s">
        <v>492</v>
      </c>
      <c r="E9" s="305" t="s">
        <v>34</v>
      </c>
      <c r="F9" s="82">
        <v>950</v>
      </c>
      <c r="G9" s="82">
        <v>11400</v>
      </c>
      <c r="H9" s="305" t="s">
        <v>1814</v>
      </c>
      <c r="I9" s="308">
        <v>46255</v>
      </c>
      <c r="J9" s="308">
        <v>46266</v>
      </c>
      <c r="K9" s="154">
        <v>11</v>
      </c>
      <c r="L9" s="327" t="s">
        <v>1622</v>
      </c>
    </row>
    <row r="10" spans="2:22">
      <c r="B10" s="305" t="s">
        <v>1635</v>
      </c>
      <c r="C10" s="305" t="s">
        <v>1636</v>
      </c>
      <c r="D10" s="305" t="s">
        <v>492</v>
      </c>
      <c r="E10" s="305" t="s">
        <v>34</v>
      </c>
      <c r="F10" s="82">
        <v>1400</v>
      </c>
      <c r="G10" s="82">
        <v>16800</v>
      </c>
      <c r="H10" s="305" t="s">
        <v>1814</v>
      </c>
      <c r="I10" s="308">
        <v>45866</v>
      </c>
      <c r="J10" s="308">
        <v>46246</v>
      </c>
      <c r="K10" s="154">
        <v>380</v>
      </c>
      <c r="L10" s="327" t="s">
        <v>1626</v>
      </c>
    </row>
    <row r="11" spans="2:22">
      <c r="B11" s="305" t="s">
        <v>1644</v>
      </c>
      <c r="C11" s="305" t="s">
        <v>1353</v>
      </c>
      <c r="D11" s="305" t="s">
        <v>492</v>
      </c>
      <c r="E11" s="305" t="s">
        <v>34</v>
      </c>
      <c r="F11" s="82">
        <v>1200</v>
      </c>
      <c r="G11" s="82">
        <v>14400</v>
      </c>
      <c r="H11" s="305" t="s">
        <v>1814</v>
      </c>
      <c r="I11" s="308">
        <v>45170</v>
      </c>
      <c r="J11" s="308">
        <v>46244</v>
      </c>
      <c r="K11" s="154">
        <v>1074</v>
      </c>
      <c r="L11" s="327" t="s">
        <v>1626</v>
      </c>
    </row>
    <row r="12" spans="2:22">
      <c r="B12" s="305" t="s">
        <v>1647</v>
      </c>
      <c r="C12" s="305" t="s">
        <v>1414</v>
      </c>
      <c r="D12" s="305" t="s">
        <v>492</v>
      </c>
      <c r="E12" s="305" t="s">
        <v>34</v>
      </c>
      <c r="F12" s="82">
        <v>1100</v>
      </c>
      <c r="G12" s="82">
        <v>13200</v>
      </c>
      <c r="H12" s="305" t="s">
        <v>1814</v>
      </c>
      <c r="I12" s="308">
        <v>45170</v>
      </c>
      <c r="J12" s="308">
        <v>46244</v>
      </c>
      <c r="K12" s="154">
        <v>1074</v>
      </c>
      <c r="L12" s="327" t="s">
        <v>1626</v>
      </c>
    </row>
    <row r="13" spans="2:22">
      <c r="B13" s="305" t="s">
        <v>640</v>
      </c>
      <c r="C13" s="305" t="s">
        <v>1368</v>
      </c>
      <c r="D13" s="305" t="s">
        <v>1368</v>
      </c>
      <c r="E13" s="305" t="s">
        <v>63</v>
      </c>
      <c r="F13" s="82">
        <v>88000</v>
      </c>
      <c r="G13" s="82">
        <v>88000</v>
      </c>
      <c r="H13" s="305" t="s">
        <v>1814</v>
      </c>
      <c r="I13" s="308">
        <v>44907</v>
      </c>
      <c r="J13" s="308">
        <v>46244</v>
      </c>
      <c r="K13" s="154">
        <v>1337</v>
      </c>
      <c r="L13" s="327" t="s">
        <v>1626</v>
      </c>
    </row>
    <row r="14" spans="2:22">
      <c r="B14" s="305" t="s">
        <v>1650</v>
      </c>
      <c r="C14" s="305" t="s">
        <v>1347</v>
      </c>
      <c r="D14" s="305" t="s">
        <v>1515</v>
      </c>
      <c r="E14" s="305" t="s">
        <v>36</v>
      </c>
      <c r="F14" s="82">
        <v>1100</v>
      </c>
      <c r="G14" s="82">
        <v>13200</v>
      </c>
      <c r="H14" s="305" t="s">
        <v>1814</v>
      </c>
      <c r="I14" s="308">
        <v>46111</v>
      </c>
      <c r="J14" s="308">
        <v>46232</v>
      </c>
      <c r="K14" s="154">
        <v>121</v>
      </c>
      <c r="L14" s="327" t="s">
        <v>1626</v>
      </c>
    </row>
    <row r="15" spans="2:22">
      <c r="B15" s="305" t="s">
        <v>1654</v>
      </c>
      <c r="C15" s="305" t="s">
        <v>1353</v>
      </c>
      <c r="D15" s="305" t="s">
        <v>492</v>
      </c>
      <c r="E15" s="305" t="s">
        <v>34</v>
      </c>
      <c r="F15" s="82">
        <v>950</v>
      </c>
      <c r="G15" s="82">
        <v>11400</v>
      </c>
      <c r="H15" s="305" t="s">
        <v>1814</v>
      </c>
      <c r="I15" s="308">
        <v>46216</v>
      </c>
      <c r="J15" s="308">
        <v>46225</v>
      </c>
      <c r="K15" s="154">
        <v>9</v>
      </c>
      <c r="L15" s="327" t="s">
        <v>1538</v>
      </c>
    </row>
    <row r="16" spans="2:22">
      <c r="B16" s="305" t="s">
        <v>1657</v>
      </c>
      <c r="C16" s="305" t="s">
        <v>1405</v>
      </c>
      <c r="D16" s="305" t="s">
        <v>1517</v>
      </c>
      <c r="E16" s="305" t="s">
        <v>37</v>
      </c>
      <c r="F16" s="82">
        <v>950</v>
      </c>
      <c r="G16" s="82">
        <v>11400</v>
      </c>
      <c r="H16" s="305" t="s">
        <v>1814</v>
      </c>
      <c r="I16" s="308">
        <v>46167</v>
      </c>
      <c r="J16" s="308">
        <v>46224</v>
      </c>
      <c r="K16" s="154">
        <v>57</v>
      </c>
      <c r="L16" s="327" t="s">
        <v>1626</v>
      </c>
    </row>
    <row r="17" spans="2:12">
      <c r="B17" s="305" t="s">
        <v>1662</v>
      </c>
      <c r="C17" s="305" t="s">
        <v>1477</v>
      </c>
      <c r="D17" s="305" t="s">
        <v>1516</v>
      </c>
      <c r="E17" s="305" t="s">
        <v>37</v>
      </c>
      <c r="F17" s="82">
        <v>1300</v>
      </c>
      <c r="G17" s="82">
        <v>15600</v>
      </c>
      <c r="H17" s="305" t="s">
        <v>1814</v>
      </c>
      <c r="I17" s="308">
        <v>46217</v>
      </c>
      <c r="J17" s="308">
        <v>46223</v>
      </c>
      <c r="K17" s="154">
        <v>6</v>
      </c>
      <c r="L17" s="327" t="s">
        <v>1626</v>
      </c>
    </row>
    <row r="18" spans="2:12">
      <c r="B18" s="305" t="s">
        <v>576</v>
      </c>
      <c r="C18" s="305" t="s">
        <v>1353</v>
      </c>
      <c r="D18" s="305" t="s">
        <v>492</v>
      </c>
      <c r="E18" s="305" t="s">
        <v>34</v>
      </c>
      <c r="F18" s="82">
        <v>950</v>
      </c>
      <c r="G18" s="82">
        <v>11400</v>
      </c>
      <c r="H18" s="305" t="s">
        <v>1814</v>
      </c>
      <c r="I18" s="308">
        <v>46148</v>
      </c>
      <c r="J18" s="308">
        <v>46212</v>
      </c>
      <c r="K18" s="154">
        <v>64</v>
      </c>
      <c r="L18" s="327" t="s">
        <v>1538</v>
      </c>
    </row>
    <row r="19" spans="2:12">
      <c r="B19" s="305" t="s">
        <v>1667</v>
      </c>
      <c r="C19" s="305" t="s">
        <v>1405</v>
      </c>
      <c r="D19" s="305" t="s">
        <v>1517</v>
      </c>
      <c r="E19" s="305" t="s">
        <v>37</v>
      </c>
      <c r="F19" s="82">
        <v>1200</v>
      </c>
      <c r="G19" s="82">
        <v>14400</v>
      </c>
      <c r="H19" s="305" t="s">
        <v>1814</v>
      </c>
      <c r="I19" s="308">
        <v>46065</v>
      </c>
      <c r="J19" s="308">
        <v>46204</v>
      </c>
      <c r="K19" s="154">
        <v>139</v>
      </c>
      <c r="L19" s="327" t="s">
        <v>1622</v>
      </c>
    </row>
    <row r="20" spans="2:12">
      <c r="B20" s="305" t="s">
        <v>835</v>
      </c>
      <c r="C20" s="305" t="s">
        <v>493</v>
      </c>
      <c r="D20" s="305" t="s">
        <v>493</v>
      </c>
      <c r="E20" s="305" t="s">
        <v>35</v>
      </c>
      <c r="F20" s="82">
        <v>1800</v>
      </c>
      <c r="G20" s="82">
        <v>21600</v>
      </c>
      <c r="H20" s="305" t="s">
        <v>1814</v>
      </c>
      <c r="I20" s="308">
        <v>46118</v>
      </c>
      <c r="J20" s="308">
        <v>46196</v>
      </c>
      <c r="K20" s="154">
        <v>78</v>
      </c>
      <c r="L20" s="327" t="s">
        <v>1538</v>
      </c>
    </row>
    <row r="21" spans="2:12">
      <c r="B21" s="305" t="s">
        <v>878</v>
      </c>
      <c r="C21" s="305" t="s">
        <v>1353</v>
      </c>
      <c r="D21" s="305" t="s">
        <v>492</v>
      </c>
      <c r="E21" s="305" t="s">
        <v>34</v>
      </c>
      <c r="F21" s="82">
        <v>950</v>
      </c>
      <c r="G21" s="82">
        <v>11400</v>
      </c>
      <c r="H21" s="305" t="s">
        <v>1814</v>
      </c>
      <c r="I21" s="308">
        <v>45838</v>
      </c>
      <c r="J21" s="308">
        <v>46191</v>
      </c>
      <c r="K21" s="154">
        <v>353</v>
      </c>
      <c r="L21" s="327" t="s">
        <v>1626</v>
      </c>
    </row>
    <row r="22" spans="2:12">
      <c r="B22" s="305" t="s">
        <v>1675</v>
      </c>
      <c r="C22" s="305" t="s">
        <v>1353</v>
      </c>
      <c r="D22" s="305" t="s">
        <v>492</v>
      </c>
      <c r="E22" s="305" t="s">
        <v>34</v>
      </c>
      <c r="F22" s="82">
        <v>950</v>
      </c>
      <c r="G22" s="82">
        <v>11400</v>
      </c>
      <c r="H22" s="305" t="s">
        <v>1814</v>
      </c>
      <c r="I22" s="308">
        <v>46177</v>
      </c>
      <c r="J22" s="308">
        <v>46177</v>
      </c>
      <c r="K22" s="154">
        <v>0</v>
      </c>
      <c r="L22" s="327" t="s">
        <v>1622</v>
      </c>
    </row>
    <row r="23" spans="2:12">
      <c r="B23" s="305" t="s">
        <v>853</v>
      </c>
      <c r="C23" s="305" t="s">
        <v>1405</v>
      </c>
      <c r="D23" s="305" t="s">
        <v>1517</v>
      </c>
      <c r="E23" s="305" t="s">
        <v>37</v>
      </c>
      <c r="F23" s="82">
        <v>950</v>
      </c>
      <c r="G23" s="82">
        <v>11400</v>
      </c>
      <c r="H23" s="305" t="s">
        <v>1814</v>
      </c>
      <c r="I23" s="308">
        <v>46002</v>
      </c>
      <c r="J23" s="308">
        <v>46171</v>
      </c>
      <c r="K23" s="154">
        <v>169</v>
      </c>
      <c r="L23" s="327" t="s">
        <v>1622</v>
      </c>
    </row>
    <row r="24" spans="2:12">
      <c r="B24" s="305" t="s">
        <v>854</v>
      </c>
      <c r="C24" s="305" t="s">
        <v>1477</v>
      </c>
      <c r="D24" s="305" t="s">
        <v>1516</v>
      </c>
      <c r="E24" s="305" t="s">
        <v>37</v>
      </c>
      <c r="F24" s="82">
        <v>1800</v>
      </c>
      <c r="G24" s="82">
        <v>21600</v>
      </c>
      <c r="H24" s="305" t="s">
        <v>1814</v>
      </c>
      <c r="I24" s="308">
        <v>45999</v>
      </c>
      <c r="J24" s="308">
        <v>46171</v>
      </c>
      <c r="K24" s="154">
        <v>172</v>
      </c>
      <c r="L24" s="327" t="s">
        <v>1622</v>
      </c>
    </row>
    <row r="25" spans="2:12">
      <c r="B25" s="305" t="s">
        <v>1680</v>
      </c>
      <c r="C25" s="305" t="s">
        <v>1684</v>
      </c>
      <c r="D25" s="305" t="s">
        <v>495</v>
      </c>
      <c r="E25" s="305" t="s">
        <v>63</v>
      </c>
      <c r="F25" s="82">
        <v>2300</v>
      </c>
      <c r="G25" s="82">
        <v>27600</v>
      </c>
      <c r="H25" s="305" t="s">
        <v>1814</v>
      </c>
      <c r="I25" s="308">
        <v>46029</v>
      </c>
      <c r="J25" s="308">
        <v>46168</v>
      </c>
      <c r="K25" s="154">
        <v>139</v>
      </c>
      <c r="L25" s="327" t="s">
        <v>1622</v>
      </c>
    </row>
    <row r="26" spans="2:12">
      <c r="B26" s="305" t="s">
        <v>1685</v>
      </c>
      <c r="C26" s="305" t="s">
        <v>1405</v>
      </c>
      <c r="D26" s="305" t="s">
        <v>1517</v>
      </c>
      <c r="E26" s="305" t="s">
        <v>37</v>
      </c>
      <c r="F26" s="82">
        <v>950</v>
      </c>
      <c r="G26" s="82">
        <v>11400</v>
      </c>
      <c r="H26" s="305" t="s">
        <v>1814</v>
      </c>
      <c r="I26" s="308">
        <v>46149</v>
      </c>
      <c r="J26" s="308">
        <v>46162</v>
      </c>
      <c r="K26" s="154">
        <v>13</v>
      </c>
      <c r="L26" s="327" t="s">
        <v>1622</v>
      </c>
    </row>
    <row r="27" spans="2:12">
      <c r="B27" s="305" t="s">
        <v>1687</v>
      </c>
      <c r="C27" s="305" t="s">
        <v>1353</v>
      </c>
      <c r="D27" s="305" t="s">
        <v>492</v>
      </c>
      <c r="E27" s="305" t="s">
        <v>34</v>
      </c>
      <c r="F27" s="82">
        <v>950</v>
      </c>
      <c r="G27" s="82">
        <v>11400</v>
      </c>
      <c r="H27" s="305" t="s">
        <v>1814</v>
      </c>
      <c r="I27" s="308">
        <v>45824</v>
      </c>
      <c r="J27" s="308">
        <v>46157</v>
      </c>
      <c r="K27" s="154">
        <v>333</v>
      </c>
      <c r="L27" s="327" t="s">
        <v>1626</v>
      </c>
    </row>
    <row r="28" spans="2:12">
      <c r="B28" s="305" t="s">
        <v>1690</v>
      </c>
      <c r="C28" s="305" t="s">
        <v>492</v>
      </c>
      <c r="D28" s="305" t="s">
        <v>492</v>
      </c>
      <c r="E28" s="305" t="s">
        <v>34</v>
      </c>
      <c r="F28" s="82">
        <v>900</v>
      </c>
      <c r="G28" s="82">
        <v>10800</v>
      </c>
      <c r="H28" s="305" t="s">
        <v>1814</v>
      </c>
      <c r="I28" s="308">
        <v>45793</v>
      </c>
      <c r="J28" s="308">
        <v>46148</v>
      </c>
      <c r="K28" s="154">
        <v>355</v>
      </c>
      <c r="L28" s="327" t="s">
        <v>1626</v>
      </c>
    </row>
    <row r="29" spans="2:12">
      <c r="B29" s="305" t="s">
        <v>1692</v>
      </c>
      <c r="C29" s="305" t="s">
        <v>493</v>
      </c>
      <c r="D29" s="305" t="s">
        <v>493</v>
      </c>
      <c r="E29" s="305" t="s">
        <v>35</v>
      </c>
      <c r="F29" s="82">
        <v>1800</v>
      </c>
      <c r="G29" s="82">
        <v>21600</v>
      </c>
      <c r="H29" s="305" t="s">
        <v>1814</v>
      </c>
      <c r="I29" s="308">
        <v>46091</v>
      </c>
      <c r="J29" s="308">
        <v>46143</v>
      </c>
      <c r="K29" s="154">
        <v>52</v>
      </c>
      <c r="L29" s="327" t="s">
        <v>1626</v>
      </c>
    </row>
    <row r="30" spans="2:12">
      <c r="B30" s="305" t="s">
        <v>1694</v>
      </c>
      <c r="C30" s="305" t="s">
        <v>1405</v>
      </c>
      <c r="D30" s="305" t="s">
        <v>1517</v>
      </c>
      <c r="E30" s="305" t="s">
        <v>37</v>
      </c>
      <c r="F30" s="82">
        <v>1000</v>
      </c>
      <c r="G30" s="82">
        <v>12000</v>
      </c>
      <c r="H30" s="305" t="s">
        <v>1814</v>
      </c>
      <c r="I30" s="308">
        <v>45777</v>
      </c>
      <c r="J30" s="308">
        <v>46113</v>
      </c>
      <c r="K30" s="154">
        <v>336</v>
      </c>
      <c r="L30" s="327" t="s">
        <v>1626</v>
      </c>
    </row>
    <row r="31" spans="2:12">
      <c r="B31" s="305" t="s">
        <v>1700</v>
      </c>
      <c r="C31" s="305" t="s">
        <v>493</v>
      </c>
      <c r="D31" s="305" t="s">
        <v>493</v>
      </c>
      <c r="E31" s="305" t="s">
        <v>35</v>
      </c>
      <c r="F31" s="82">
        <v>1800</v>
      </c>
      <c r="G31" s="82">
        <v>21600</v>
      </c>
      <c r="H31" s="305" t="s">
        <v>1814</v>
      </c>
      <c r="I31" s="308">
        <v>45733</v>
      </c>
      <c r="J31" s="308">
        <v>46072</v>
      </c>
      <c r="K31" s="154">
        <v>339</v>
      </c>
      <c r="L31" s="327" t="s">
        <v>1622</v>
      </c>
    </row>
    <row r="32" spans="2:12">
      <c r="B32" s="305" t="s">
        <v>1703</v>
      </c>
      <c r="C32" s="305" t="s">
        <v>1706</v>
      </c>
      <c r="D32" s="305" t="s">
        <v>1515</v>
      </c>
      <c r="E32" s="305" t="s">
        <v>36</v>
      </c>
      <c r="F32" s="82">
        <v>1800</v>
      </c>
      <c r="G32" s="82">
        <v>21600</v>
      </c>
      <c r="H32" s="305" t="s">
        <v>1814</v>
      </c>
      <c r="I32" s="308">
        <v>45639</v>
      </c>
      <c r="J32" s="308">
        <v>46038</v>
      </c>
      <c r="K32" s="154">
        <v>399</v>
      </c>
      <c r="L32" s="327" t="s">
        <v>1626</v>
      </c>
    </row>
    <row r="33" spans="2:12">
      <c r="B33" s="305" t="s">
        <v>1708</v>
      </c>
      <c r="C33" s="305" t="s">
        <v>1699</v>
      </c>
      <c r="D33" s="305" t="s">
        <v>1515</v>
      </c>
      <c r="E33" s="305" t="s">
        <v>36</v>
      </c>
      <c r="F33" s="82">
        <v>1800</v>
      </c>
      <c r="G33" s="82">
        <v>21600</v>
      </c>
      <c r="H33" s="305" t="s">
        <v>1814</v>
      </c>
      <c r="I33" s="308">
        <v>45978</v>
      </c>
      <c r="J33" s="308">
        <v>46014</v>
      </c>
      <c r="K33" s="154">
        <v>36</v>
      </c>
      <c r="L33" s="327" t="s">
        <v>1622</v>
      </c>
    </row>
    <row r="34" spans="2:12">
      <c r="B34" s="305" t="s">
        <v>1712</v>
      </c>
      <c r="C34" s="305" t="s">
        <v>1368</v>
      </c>
      <c r="D34" s="305" t="s">
        <v>1368</v>
      </c>
      <c r="E34" s="305" t="s">
        <v>63</v>
      </c>
      <c r="F34" s="82">
        <v>115000</v>
      </c>
      <c r="G34" s="82">
        <v>115000</v>
      </c>
      <c r="H34" s="305" t="s">
        <v>1814</v>
      </c>
      <c r="I34" s="308">
        <v>45747</v>
      </c>
      <c r="J34" s="308">
        <v>46014</v>
      </c>
      <c r="K34" s="154">
        <v>267</v>
      </c>
      <c r="L34" s="327" t="s">
        <v>1626</v>
      </c>
    </row>
    <row r="35" spans="2:12">
      <c r="B35" s="305" t="s">
        <v>1715</v>
      </c>
      <c r="C35" s="305" t="s">
        <v>1378</v>
      </c>
      <c r="D35" s="305" t="s">
        <v>1516</v>
      </c>
      <c r="E35" s="305" t="s">
        <v>37</v>
      </c>
      <c r="F35" s="82">
        <v>1350</v>
      </c>
      <c r="G35" s="82">
        <v>16200</v>
      </c>
      <c r="H35" s="305" t="s">
        <v>1814</v>
      </c>
      <c r="I35" s="308">
        <v>45992</v>
      </c>
      <c r="J35" s="308">
        <v>46010</v>
      </c>
      <c r="K35" s="154">
        <v>18</v>
      </c>
      <c r="L35" s="327" t="s">
        <v>1622</v>
      </c>
    </row>
    <row r="36" spans="2:12">
      <c r="B36" s="305" t="s">
        <v>1718</v>
      </c>
      <c r="C36" s="305" t="s">
        <v>1405</v>
      </c>
      <c r="D36" s="305" t="s">
        <v>1517</v>
      </c>
      <c r="E36" s="305" t="s">
        <v>37</v>
      </c>
      <c r="F36" s="82">
        <v>950</v>
      </c>
      <c r="G36" s="82">
        <v>11400</v>
      </c>
      <c r="H36" s="305" t="s">
        <v>1814</v>
      </c>
      <c r="I36" s="308">
        <v>45677</v>
      </c>
      <c r="J36" s="308">
        <v>45989</v>
      </c>
      <c r="K36" s="154">
        <v>312</v>
      </c>
      <c r="L36" s="327" t="s">
        <v>1626</v>
      </c>
    </row>
    <row r="37" spans="2:12">
      <c r="B37" s="305" t="s">
        <v>1721</v>
      </c>
      <c r="C37" s="305" t="s">
        <v>1699</v>
      </c>
      <c r="D37" s="305" t="s">
        <v>1515</v>
      </c>
      <c r="E37" s="305" t="s">
        <v>36</v>
      </c>
      <c r="F37" s="82">
        <v>900</v>
      </c>
      <c r="G37" s="82">
        <v>10800</v>
      </c>
      <c r="H37" s="305" t="s">
        <v>1814</v>
      </c>
      <c r="I37" s="308">
        <v>45887</v>
      </c>
      <c r="J37" s="308">
        <v>45988</v>
      </c>
      <c r="K37" s="154">
        <v>101</v>
      </c>
      <c r="L37" s="327" t="s">
        <v>1626</v>
      </c>
    </row>
    <row r="38" spans="2:12">
      <c r="B38" s="305" t="s">
        <v>1724</v>
      </c>
      <c r="C38" s="305" t="s">
        <v>492</v>
      </c>
      <c r="D38" s="305" t="s">
        <v>492</v>
      </c>
      <c r="E38" s="305" t="s">
        <v>34</v>
      </c>
      <c r="F38" s="82">
        <v>1000</v>
      </c>
      <c r="G38" s="82">
        <v>12000</v>
      </c>
      <c r="H38" s="305" t="s">
        <v>1814</v>
      </c>
      <c r="I38" s="308">
        <v>45558</v>
      </c>
      <c r="J38" s="308">
        <v>45987</v>
      </c>
      <c r="K38" s="154">
        <v>429</v>
      </c>
      <c r="L38" s="327" t="s">
        <v>1622</v>
      </c>
    </row>
    <row r="39" spans="2:12">
      <c r="B39" s="305" t="s">
        <v>1728</v>
      </c>
      <c r="C39" s="305" t="s">
        <v>493</v>
      </c>
      <c r="D39" s="305" t="s">
        <v>493</v>
      </c>
      <c r="E39" s="305" t="s">
        <v>35</v>
      </c>
      <c r="F39" s="82">
        <v>1800</v>
      </c>
      <c r="G39" s="82">
        <v>21600</v>
      </c>
      <c r="H39" s="305" t="s">
        <v>1814</v>
      </c>
      <c r="I39" s="308">
        <v>45936</v>
      </c>
      <c r="J39" s="308">
        <v>45971</v>
      </c>
      <c r="K39" s="154">
        <v>35</v>
      </c>
      <c r="L39" s="327" t="s">
        <v>1622</v>
      </c>
    </row>
    <row r="40" spans="2:12">
      <c r="B40" s="305" t="s">
        <v>1730</v>
      </c>
      <c r="C40" s="305" t="s">
        <v>1353</v>
      </c>
      <c r="D40" s="305" t="s">
        <v>492</v>
      </c>
      <c r="E40" s="305" t="s">
        <v>34</v>
      </c>
      <c r="F40" s="82">
        <v>950</v>
      </c>
      <c r="G40" s="82">
        <v>11400</v>
      </c>
      <c r="H40" s="305" t="s">
        <v>1814</v>
      </c>
      <c r="I40" s="308">
        <v>45908</v>
      </c>
      <c r="J40" s="308">
        <v>45966</v>
      </c>
      <c r="K40" s="154">
        <v>58</v>
      </c>
      <c r="L40" s="327" t="s">
        <v>1622</v>
      </c>
    </row>
    <row r="41" spans="2:12">
      <c r="B41" s="305" t="s">
        <v>1733</v>
      </c>
      <c r="C41" s="305" t="s">
        <v>492</v>
      </c>
      <c r="D41" s="305" t="s">
        <v>492</v>
      </c>
      <c r="E41" s="305" t="s">
        <v>34</v>
      </c>
      <c r="F41" s="82">
        <v>900</v>
      </c>
      <c r="G41" s="82">
        <v>10800</v>
      </c>
      <c r="H41" s="305" t="s">
        <v>1814</v>
      </c>
      <c r="I41" s="308">
        <v>45357</v>
      </c>
      <c r="J41" s="308">
        <v>45895</v>
      </c>
      <c r="K41" s="154">
        <v>538</v>
      </c>
      <c r="L41" s="327" t="s">
        <v>1622</v>
      </c>
    </row>
    <row r="42" spans="2:12">
      <c r="B42" s="305" t="s">
        <v>1737</v>
      </c>
      <c r="C42" s="305" t="s">
        <v>1353</v>
      </c>
      <c r="D42" s="305" t="s">
        <v>492</v>
      </c>
      <c r="E42" s="305" t="s">
        <v>34</v>
      </c>
      <c r="F42" s="82">
        <v>950</v>
      </c>
      <c r="G42" s="82">
        <v>11400</v>
      </c>
      <c r="H42" s="305" t="s">
        <v>1814</v>
      </c>
      <c r="I42" s="308">
        <v>45880</v>
      </c>
      <c r="J42" s="308">
        <v>45889</v>
      </c>
      <c r="K42" s="154">
        <v>9</v>
      </c>
      <c r="L42" s="327" t="s">
        <v>1622</v>
      </c>
    </row>
    <row r="43" spans="2:12">
      <c r="B43" s="305" t="s">
        <v>1739</v>
      </c>
      <c r="C43" s="305" t="s">
        <v>493</v>
      </c>
      <c r="D43" s="305" t="s">
        <v>493</v>
      </c>
      <c r="E43" s="305" t="s">
        <v>35</v>
      </c>
      <c r="F43" s="82">
        <v>1800</v>
      </c>
      <c r="G43" s="82">
        <v>21600</v>
      </c>
      <c r="H43" s="305" t="s">
        <v>1814</v>
      </c>
      <c r="I43" s="308">
        <v>45726</v>
      </c>
      <c r="J43" s="308">
        <v>45831</v>
      </c>
      <c r="K43" s="154">
        <v>105</v>
      </c>
      <c r="L43" s="327" t="s">
        <v>1622</v>
      </c>
    </row>
    <row r="44" spans="2:12">
      <c r="B44" s="305" t="s">
        <v>1741</v>
      </c>
      <c r="C44" s="305" t="s">
        <v>492</v>
      </c>
      <c r="D44" s="305" t="s">
        <v>492</v>
      </c>
      <c r="E44" s="305" t="s">
        <v>34</v>
      </c>
      <c r="F44" s="82">
        <v>900</v>
      </c>
      <c r="G44" s="82">
        <v>10800</v>
      </c>
      <c r="H44" s="305" t="s">
        <v>1814</v>
      </c>
      <c r="I44" s="308">
        <v>45810</v>
      </c>
      <c r="J44" s="308">
        <v>45812</v>
      </c>
      <c r="K44" s="154">
        <v>2</v>
      </c>
      <c r="L44" s="327" t="s">
        <v>1622</v>
      </c>
    </row>
    <row r="45" spans="2:12">
      <c r="B45" s="305" t="s">
        <v>1743</v>
      </c>
      <c r="C45" s="305" t="s">
        <v>1414</v>
      </c>
      <c r="D45" s="305" t="s">
        <v>492</v>
      </c>
      <c r="E45" s="305" t="s">
        <v>34</v>
      </c>
      <c r="F45" s="82">
        <v>1100</v>
      </c>
      <c r="G45" s="82">
        <v>13200</v>
      </c>
      <c r="H45" s="305" t="s">
        <v>1814</v>
      </c>
      <c r="I45" s="308">
        <v>45743</v>
      </c>
      <c r="J45" s="308">
        <v>45810</v>
      </c>
      <c r="K45" s="154">
        <v>67</v>
      </c>
      <c r="L45" s="327" t="s">
        <v>1626</v>
      </c>
    </row>
    <row r="46" spans="2:12">
      <c r="B46" s="305" t="s">
        <v>1745</v>
      </c>
      <c r="C46" s="305" t="s">
        <v>492</v>
      </c>
      <c r="D46" s="305" t="s">
        <v>492</v>
      </c>
      <c r="E46" s="305" t="s">
        <v>34</v>
      </c>
      <c r="F46" s="82">
        <v>1300</v>
      </c>
      <c r="G46" s="82">
        <v>15600</v>
      </c>
      <c r="H46" s="305" t="s">
        <v>1814</v>
      </c>
      <c r="I46" s="308">
        <v>45250</v>
      </c>
      <c r="J46" s="308">
        <v>45798</v>
      </c>
      <c r="K46" s="154">
        <v>548</v>
      </c>
      <c r="L46" s="327" t="s">
        <v>1626</v>
      </c>
    </row>
    <row r="47" spans="2:12">
      <c r="B47" s="305" t="s">
        <v>1748</v>
      </c>
      <c r="C47" s="305" t="s">
        <v>492</v>
      </c>
      <c r="D47" s="305" t="s">
        <v>492</v>
      </c>
      <c r="E47" s="305" t="s">
        <v>34</v>
      </c>
      <c r="F47" s="82">
        <v>900</v>
      </c>
      <c r="G47" s="82">
        <v>10800</v>
      </c>
      <c r="H47" s="305" t="s">
        <v>1814</v>
      </c>
      <c r="I47" s="308">
        <v>45775</v>
      </c>
      <c r="J47" s="308">
        <v>45786</v>
      </c>
      <c r="K47" s="154">
        <v>11</v>
      </c>
      <c r="L47" s="327" t="s">
        <v>1622</v>
      </c>
    </row>
    <row r="48" spans="2:12">
      <c r="B48" s="305" t="s">
        <v>1751</v>
      </c>
      <c r="C48" s="305" t="s">
        <v>1368</v>
      </c>
      <c r="D48" s="305" t="s">
        <v>1368</v>
      </c>
      <c r="E48" s="305" t="s">
        <v>63</v>
      </c>
      <c r="F48" s="82">
        <v>108000</v>
      </c>
      <c r="G48" s="82">
        <v>108000</v>
      </c>
      <c r="H48" s="305" t="s">
        <v>1814</v>
      </c>
      <c r="I48" s="308">
        <v>45714</v>
      </c>
      <c r="J48" s="308">
        <v>45726</v>
      </c>
      <c r="K48" s="154">
        <v>12</v>
      </c>
      <c r="L48" s="327" t="s">
        <v>1622</v>
      </c>
    </row>
    <row r="49" spans="2:13">
      <c r="B49" s="305" t="s">
        <v>1754</v>
      </c>
      <c r="C49" s="305" t="s">
        <v>492</v>
      </c>
      <c r="D49" s="305" t="s">
        <v>492</v>
      </c>
      <c r="E49" s="305" t="s">
        <v>34</v>
      </c>
      <c r="F49" s="82">
        <v>900</v>
      </c>
      <c r="G49" s="82">
        <v>10800</v>
      </c>
      <c r="H49" s="305" t="s">
        <v>1814</v>
      </c>
      <c r="I49" s="308">
        <v>45712</v>
      </c>
      <c r="J49" s="308">
        <v>45726</v>
      </c>
      <c r="K49" s="154">
        <v>14</v>
      </c>
      <c r="L49" s="327" t="s">
        <v>1622</v>
      </c>
    </row>
    <row r="50" spans="2:13">
      <c r="B50" s="305" t="s">
        <v>1756</v>
      </c>
      <c r="C50" s="305" t="s">
        <v>493</v>
      </c>
      <c r="D50" s="305" t="s">
        <v>493</v>
      </c>
      <c r="E50" s="305" t="s">
        <v>35</v>
      </c>
      <c r="F50" s="82">
        <v>2500</v>
      </c>
      <c r="G50" s="82">
        <v>30000</v>
      </c>
      <c r="H50" s="305" t="s">
        <v>1814</v>
      </c>
      <c r="I50" s="308">
        <v>45628</v>
      </c>
      <c r="J50" s="308">
        <v>45723</v>
      </c>
      <c r="K50" s="154">
        <v>95</v>
      </c>
      <c r="L50" s="327" t="s">
        <v>1626</v>
      </c>
    </row>
    <row r="51" spans="2:13">
      <c r="B51" s="305" t="s">
        <v>1760</v>
      </c>
      <c r="C51" s="305" t="s">
        <v>1636</v>
      </c>
      <c r="D51" s="305" t="s">
        <v>492</v>
      </c>
      <c r="E51" s="305" t="s">
        <v>34</v>
      </c>
      <c r="F51" s="82">
        <v>1400</v>
      </c>
      <c r="G51" s="82">
        <v>16800</v>
      </c>
      <c r="H51" s="305" t="s">
        <v>1814</v>
      </c>
      <c r="I51" s="308">
        <v>45698</v>
      </c>
      <c r="J51" s="308">
        <v>45712</v>
      </c>
      <c r="K51" s="154">
        <v>14</v>
      </c>
      <c r="L51" s="327" t="s">
        <v>1622</v>
      </c>
    </row>
    <row r="52" spans="2:13">
      <c r="B52" s="305" t="s">
        <v>1758</v>
      </c>
      <c r="C52" s="305" t="s">
        <v>493</v>
      </c>
      <c r="D52" s="305" t="s">
        <v>493</v>
      </c>
      <c r="E52" s="305" t="s">
        <v>35</v>
      </c>
      <c r="F52" s="82">
        <v>1750</v>
      </c>
      <c r="G52" s="82">
        <v>21000</v>
      </c>
      <c r="H52" s="305" t="s">
        <v>1814</v>
      </c>
      <c r="I52" s="308">
        <v>45286</v>
      </c>
      <c r="J52" s="308">
        <v>45712</v>
      </c>
      <c r="K52" s="154">
        <v>426</v>
      </c>
      <c r="L52" s="327" t="s">
        <v>1626</v>
      </c>
    </row>
    <row r="53" spans="2:13">
      <c r="B53" s="305" t="s">
        <v>1762</v>
      </c>
      <c r="C53" s="305" t="s">
        <v>1764</v>
      </c>
      <c r="D53" s="305" t="s">
        <v>1514</v>
      </c>
      <c r="E53" s="305" t="s">
        <v>63</v>
      </c>
      <c r="F53" s="82">
        <v>130000</v>
      </c>
      <c r="G53" s="82">
        <v>130000</v>
      </c>
      <c r="H53" s="305" t="s">
        <v>1814</v>
      </c>
      <c r="I53" s="308">
        <v>45434</v>
      </c>
      <c r="J53" s="308">
        <v>45698</v>
      </c>
      <c r="K53" s="154">
        <v>264</v>
      </c>
      <c r="L53" s="327" t="s">
        <v>1622</v>
      </c>
    </row>
    <row r="54" spans="2:13">
      <c r="B54" s="305" t="s">
        <v>1765</v>
      </c>
      <c r="C54" s="305" t="s">
        <v>492</v>
      </c>
      <c r="D54" s="305" t="s">
        <v>492</v>
      </c>
      <c r="E54" s="305" t="s">
        <v>34</v>
      </c>
      <c r="F54" s="82">
        <v>900</v>
      </c>
      <c r="G54" s="82">
        <v>10800</v>
      </c>
      <c r="H54" s="305" t="s">
        <v>1814</v>
      </c>
      <c r="I54" s="308">
        <v>45691</v>
      </c>
      <c r="J54" s="308">
        <v>45694</v>
      </c>
      <c r="K54" s="154">
        <v>3</v>
      </c>
      <c r="L54" s="327" t="s">
        <v>1622</v>
      </c>
    </row>
    <row r="55" spans="2:13">
      <c r="B55" s="305" t="s">
        <v>1768</v>
      </c>
      <c r="C55" s="305" t="s">
        <v>493</v>
      </c>
      <c r="D55" s="305" t="s">
        <v>493</v>
      </c>
      <c r="E55" s="305" t="s">
        <v>35</v>
      </c>
      <c r="F55" s="82">
        <v>1800</v>
      </c>
      <c r="G55" s="82">
        <v>21600</v>
      </c>
      <c r="H55" s="305" t="s">
        <v>1814</v>
      </c>
      <c r="I55" s="308">
        <v>45526</v>
      </c>
      <c r="J55" s="308">
        <v>45691</v>
      </c>
      <c r="K55" s="154">
        <v>165</v>
      </c>
      <c r="L55" s="327" t="s">
        <v>1622</v>
      </c>
    </row>
    <row r="56" spans="2:13">
      <c r="B56" s="305" t="s">
        <v>1770</v>
      </c>
      <c r="C56" s="305" t="s">
        <v>1773</v>
      </c>
      <c r="D56" s="305" t="s">
        <v>1516</v>
      </c>
      <c r="E56" s="305" t="s">
        <v>37</v>
      </c>
      <c r="F56" s="82">
        <v>950</v>
      </c>
      <c r="G56" s="82">
        <v>11400</v>
      </c>
      <c r="H56" s="305" t="s">
        <v>1814</v>
      </c>
      <c r="I56" s="308">
        <v>45271</v>
      </c>
      <c r="J56" s="308">
        <v>45688</v>
      </c>
      <c r="K56" s="154">
        <v>417</v>
      </c>
      <c r="L56" s="327" t="s">
        <v>1622</v>
      </c>
    </row>
    <row r="57" spans="2:13">
      <c r="B57" s="305" t="s">
        <v>1345</v>
      </c>
      <c r="C57" s="305" t="s">
        <v>1347</v>
      </c>
      <c r="D57" s="305" t="s">
        <v>1515</v>
      </c>
      <c r="E57" s="305" t="s">
        <v>36</v>
      </c>
      <c r="F57" s="82">
        <v>1100</v>
      </c>
      <c r="G57" s="82">
        <v>13200</v>
      </c>
      <c r="H57" s="305" t="s">
        <v>499</v>
      </c>
      <c r="I57" s="308">
        <v>46275</v>
      </c>
      <c r="J57" s="309"/>
      <c r="K57" s="154">
        <v>4</v>
      </c>
      <c r="L57" s="309"/>
      <c r="M57" s="305" t="s">
        <v>1350</v>
      </c>
    </row>
    <row r="58" spans="2:13">
      <c r="B58" s="305" t="s">
        <v>1351</v>
      </c>
      <c r="C58" s="305" t="s">
        <v>1353</v>
      </c>
      <c r="D58" s="305" t="s">
        <v>492</v>
      </c>
      <c r="E58" s="305" t="s">
        <v>34</v>
      </c>
      <c r="F58" s="82">
        <v>950</v>
      </c>
      <c r="G58" s="82">
        <v>11400</v>
      </c>
      <c r="H58" s="305" t="s">
        <v>499</v>
      </c>
      <c r="I58" s="308">
        <v>46272</v>
      </c>
      <c r="J58" s="309"/>
      <c r="K58" s="154">
        <v>7</v>
      </c>
      <c r="L58" s="309"/>
      <c r="M58" s="305" t="s">
        <v>1354</v>
      </c>
    </row>
    <row r="59" spans="2:13">
      <c r="B59" s="305" t="s">
        <v>1355</v>
      </c>
      <c r="C59" s="305" t="s">
        <v>1353</v>
      </c>
      <c r="D59" s="305" t="s">
        <v>492</v>
      </c>
      <c r="E59" s="305" t="s">
        <v>34</v>
      </c>
      <c r="F59" s="82">
        <v>950</v>
      </c>
      <c r="G59" s="82">
        <v>11400</v>
      </c>
      <c r="H59" s="305" t="s">
        <v>499</v>
      </c>
      <c r="I59" s="308">
        <v>46269</v>
      </c>
      <c r="J59" s="309"/>
      <c r="K59" s="154">
        <v>10</v>
      </c>
      <c r="L59" s="309"/>
      <c r="M59" s="305" t="s">
        <v>1354</v>
      </c>
    </row>
    <row r="60" spans="2:13">
      <c r="B60" s="305" t="s">
        <v>1361</v>
      </c>
      <c r="C60" s="305" t="s">
        <v>1353</v>
      </c>
      <c r="D60" s="305" t="s">
        <v>492</v>
      </c>
      <c r="E60" s="305" t="s">
        <v>34</v>
      </c>
      <c r="F60" s="82">
        <v>950</v>
      </c>
      <c r="G60" s="82">
        <v>11400</v>
      </c>
      <c r="H60" s="305" t="s">
        <v>499</v>
      </c>
      <c r="I60" s="308">
        <v>46254</v>
      </c>
      <c r="J60" s="309"/>
      <c r="K60" s="154">
        <v>25</v>
      </c>
      <c r="L60" s="309"/>
      <c r="M60" s="305" t="s">
        <v>340</v>
      </c>
    </row>
    <row r="61" spans="2:13">
      <c r="B61" s="305" t="s">
        <v>904</v>
      </c>
      <c r="C61" s="305" t="s">
        <v>492</v>
      </c>
      <c r="D61" s="305" t="s">
        <v>492</v>
      </c>
      <c r="E61" s="305" t="s">
        <v>34</v>
      </c>
      <c r="F61" s="82">
        <v>950</v>
      </c>
      <c r="G61" s="82">
        <v>11400</v>
      </c>
      <c r="H61" s="305" t="s">
        <v>499</v>
      </c>
      <c r="I61" s="308">
        <v>46247</v>
      </c>
      <c r="J61" s="309"/>
      <c r="K61" s="154">
        <v>32</v>
      </c>
      <c r="L61" s="309"/>
      <c r="M61" s="305" t="s">
        <v>340</v>
      </c>
    </row>
    <row r="62" spans="2:13">
      <c r="B62" s="305" t="s">
        <v>524</v>
      </c>
      <c r="C62" s="305" t="s">
        <v>493</v>
      </c>
      <c r="D62" s="305" t="s">
        <v>493</v>
      </c>
      <c r="E62" s="305" t="s">
        <v>35</v>
      </c>
      <c r="F62" s="82">
        <v>1800</v>
      </c>
      <c r="G62" s="82">
        <v>21600</v>
      </c>
      <c r="H62" s="305" t="s">
        <v>499</v>
      </c>
      <c r="I62" s="308">
        <v>46246</v>
      </c>
      <c r="J62" s="309"/>
      <c r="K62" s="154">
        <v>33</v>
      </c>
      <c r="L62" s="309"/>
      <c r="M62" s="305" t="s">
        <v>340</v>
      </c>
    </row>
    <row r="63" spans="2:13">
      <c r="B63" s="305" t="s">
        <v>1366</v>
      </c>
      <c r="C63" s="305" t="s">
        <v>1368</v>
      </c>
      <c r="D63" s="305" t="s">
        <v>1368</v>
      </c>
      <c r="E63" s="305" t="s">
        <v>63</v>
      </c>
      <c r="F63" s="82">
        <v>110000</v>
      </c>
      <c r="G63" s="82">
        <v>110000</v>
      </c>
      <c r="H63" s="305" t="s">
        <v>499</v>
      </c>
      <c r="I63" s="308">
        <v>46244</v>
      </c>
      <c r="J63" s="309"/>
      <c r="K63" s="154">
        <v>35</v>
      </c>
      <c r="L63" s="309"/>
      <c r="M63" s="305" t="s">
        <v>340</v>
      </c>
    </row>
    <row r="64" spans="2:13">
      <c r="B64" s="305" t="s">
        <v>684</v>
      </c>
      <c r="C64" s="305" t="s">
        <v>1374</v>
      </c>
      <c r="D64" s="305" t="s">
        <v>495</v>
      </c>
      <c r="E64" s="305" t="s">
        <v>63</v>
      </c>
      <c r="F64" s="82">
        <v>850</v>
      </c>
      <c r="G64" s="82">
        <v>10200</v>
      </c>
      <c r="H64" s="305" t="s">
        <v>499</v>
      </c>
      <c r="I64" s="308">
        <v>46241</v>
      </c>
      <c r="J64" s="309"/>
      <c r="K64" s="154">
        <v>38</v>
      </c>
      <c r="L64" s="309"/>
      <c r="M64" s="305" t="s">
        <v>340</v>
      </c>
    </row>
    <row r="65" spans="2:13">
      <c r="B65" s="305" t="s">
        <v>1376</v>
      </c>
      <c r="C65" s="305" t="s">
        <v>1378</v>
      </c>
      <c r="D65" s="305" t="s">
        <v>1516</v>
      </c>
      <c r="E65" s="305" t="s">
        <v>37</v>
      </c>
      <c r="F65" s="82">
        <v>1500</v>
      </c>
      <c r="G65" s="82">
        <v>18000</v>
      </c>
      <c r="H65" s="305" t="s">
        <v>499</v>
      </c>
      <c r="I65" s="308">
        <v>46233</v>
      </c>
      <c r="J65" s="309"/>
      <c r="K65" s="154">
        <v>46</v>
      </c>
      <c r="L65" s="309"/>
      <c r="M65" s="305" t="s">
        <v>340</v>
      </c>
    </row>
    <row r="66" spans="2:13">
      <c r="B66" s="305" t="s">
        <v>1381</v>
      </c>
      <c r="C66" s="305" t="s">
        <v>493</v>
      </c>
      <c r="D66" s="305" t="s">
        <v>493</v>
      </c>
      <c r="E66" s="305" t="s">
        <v>35</v>
      </c>
      <c r="F66" s="82">
        <v>1800</v>
      </c>
      <c r="G66" s="82">
        <v>21600</v>
      </c>
      <c r="H66" s="305" t="s">
        <v>499</v>
      </c>
      <c r="I66" s="308">
        <v>46227</v>
      </c>
      <c r="J66" s="309"/>
      <c r="K66" s="154">
        <v>52</v>
      </c>
      <c r="L66" s="309"/>
      <c r="M66" s="305" t="s">
        <v>340</v>
      </c>
    </row>
    <row r="67" spans="2:13">
      <c r="B67" s="305" t="s">
        <v>1384</v>
      </c>
      <c r="C67" s="305" t="s">
        <v>1353</v>
      </c>
      <c r="D67" s="305" t="s">
        <v>492</v>
      </c>
      <c r="E67" s="305" t="s">
        <v>34</v>
      </c>
      <c r="F67" s="82">
        <v>950</v>
      </c>
      <c r="G67" s="82">
        <v>11400</v>
      </c>
      <c r="H67" s="305" t="s">
        <v>499</v>
      </c>
      <c r="I67" s="308">
        <v>46227</v>
      </c>
      <c r="J67" s="309"/>
      <c r="K67" s="154">
        <v>52</v>
      </c>
      <c r="L67" s="309"/>
      <c r="M67" s="305" t="s">
        <v>340</v>
      </c>
    </row>
    <row r="68" spans="2:13">
      <c r="B68" s="305" t="s">
        <v>578</v>
      </c>
      <c r="C68" s="305" t="s">
        <v>1353</v>
      </c>
      <c r="D68" s="305" t="s">
        <v>492</v>
      </c>
      <c r="E68" s="305" t="s">
        <v>34</v>
      </c>
      <c r="F68" s="82">
        <v>950</v>
      </c>
      <c r="G68" s="82">
        <v>11400</v>
      </c>
      <c r="H68" s="305" t="s">
        <v>499</v>
      </c>
      <c r="I68" s="308">
        <v>46205</v>
      </c>
      <c r="J68" s="309"/>
      <c r="K68" s="154">
        <v>74</v>
      </c>
      <c r="L68" s="309"/>
      <c r="M68" s="305" t="s">
        <v>340</v>
      </c>
    </row>
    <row r="69" spans="2:13">
      <c r="B69" s="305" t="s">
        <v>754</v>
      </c>
      <c r="C69" s="305" t="s">
        <v>1353</v>
      </c>
      <c r="D69" s="305" t="s">
        <v>492</v>
      </c>
      <c r="E69" s="305" t="s">
        <v>34</v>
      </c>
      <c r="F69" s="82">
        <v>950</v>
      </c>
      <c r="G69" s="82">
        <v>11400</v>
      </c>
      <c r="H69" s="305" t="s">
        <v>499</v>
      </c>
      <c r="I69" s="308">
        <v>46203</v>
      </c>
      <c r="J69" s="309"/>
      <c r="K69" s="154">
        <v>76</v>
      </c>
      <c r="L69" s="309"/>
      <c r="M69" s="305" t="s">
        <v>340</v>
      </c>
    </row>
    <row r="70" spans="2:13">
      <c r="B70" s="305" t="s">
        <v>864</v>
      </c>
      <c r="C70" s="305" t="s">
        <v>1353</v>
      </c>
      <c r="D70" s="305" t="s">
        <v>492</v>
      </c>
      <c r="E70" s="305" t="s">
        <v>34</v>
      </c>
      <c r="F70" s="82">
        <v>950</v>
      </c>
      <c r="G70" s="82">
        <v>11400</v>
      </c>
      <c r="H70" s="305" t="s">
        <v>499</v>
      </c>
      <c r="I70" s="308">
        <v>46192</v>
      </c>
      <c r="J70" s="309"/>
      <c r="K70" s="154">
        <v>87</v>
      </c>
      <c r="L70" s="309"/>
      <c r="M70" s="305" t="s">
        <v>340</v>
      </c>
    </row>
    <row r="71" spans="2:13">
      <c r="B71" s="305" t="s">
        <v>614</v>
      </c>
      <c r="C71" s="305" t="s">
        <v>1353</v>
      </c>
      <c r="D71" s="305" t="s">
        <v>492</v>
      </c>
      <c r="E71" s="305" t="s">
        <v>34</v>
      </c>
      <c r="F71" s="82">
        <v>950</v>
      </c>
      <c r="G71" s="82">
        <v>11400</v>
      </c>
      <c r="H71" s="305" t="s">
        <v>499</v>
      </c>
      <c r="I71" s="308">
        <v>46191</v>
      </c>
      <c r="J71" s="309"/>
      <c r="K71" s="154">
        <v>88</v>
      </c>
      <c r="L71" s="309"/>
      <c r="M71" s="305" t="s">
        <v>340</v>
      </c>
    </row>
    <row r="72" spans="2:13">
      <c r="B72" s="305" t="s">
        <v>666</v>
      </c>
      <c r="C72" s="305" t="s">
        <v>1353</v>
      </c>
      <c r="D72" s="305" t="s">
        <v>492</v>
      </c>
      <c r="E72" s="305" t="s">
        <v>34</v>
      </c>
      <c r="F72" s="82">
        <v>950</v>
      </c>
      <c r="G72" s="82">
        <v>11400</v>
      </c>
      <c r="H72" s="305" t="s">
        <v>499</v>
      </c>
      <c r="I72" s="308">
        <v>46178</v>
      </c>
      <c r="J72" s="309"/>
      <c r="K72" s="154">
        <v>101</v>
      </c>
      <c r="L72" s="309"/>
      <c r="M72" s="305" t="s">
        <v>340</v>
      </c>
    </row>
    <row r="73" spans="2:13">
      <c r="B73" s="305" t="s">
        <v>1393</v>
      </c>
      <c r="C73" s="305" t="s">
        <v>1353</v>
      </c>
      <c r="D73" s="305" t="s">
        <v>492</v>
      </c>
      <c r="E73" s="305" t="s">
        <v>34</v>
      </c>
      <c r="F73" s="82">
        <v>950</v>
      </c>
      <c r="G73" s="82">
        <v>11400</v>
      </c>
      <c r="H73" s="305" t="s">
        <v>499</v>
      </c>
      <c r="I73" s="308">
        <v>46177</v>
      </c>
      <c r="J73" s="309"/>
      <c r="K73" s="154">
        <v>102</v>
      </c>
      <c r="L73" s="309"/>
      <c r="M73" s="305" t="s">
        <v>340</v>
      </c>
    </row>
    <row r="74" spans="2:13">
      <c r="B74" s="305" t="s">
        <v>628</v>
      </c>
      <c r="C74" s="305" t="s">
        <v>1353</v>
      </c>
      <c r="D74" s="305" t="s">
        <v>492</v>
      </c>
      <c r="E74" s="305" t="s">
        <v>34</v>
      </c>
      <c r="F74" s="82">
        <v>950</v>
      </c>
      <c r="G74" s="82">
        <v>11400</v>
      </c>
      <c r="H74" s="305" t="s">
        <v>499</v>
      </c>
      <c r="I74" s="308">
        <v>46163</v>
      </c>
      <c r="J74" s="309"/>
      <c r="K74" s="154">
        <v>116</v>
      </c>
      <c r="L74" s="309"/>
      <c r="M74" s="305" t="s">
        <v>340</v>
      </c>
    </row>
    <row r="75" spans="2:13">
      <c r="B75" s="305" t="s">
        <v>1399</v>
      </c>
      <c r="C75" s="305" t="s">
        <v>1353</v>
      </c>
      <c r="D75" s="305" t="s">
        <v>492</v>
      </c>
      <c r="E75" s="305" t="s">
        <v>34</v>
      </c>
      <c r="F75" s="82">
        <v>950</v>
      </c>
      <c r="G75" s="82">
        <v>11400</v>
      </c>
      <c r="H75" s="305" t="s">
        <v>499</v>
      </c>
      <c r="I75" s="308">
        <v>46135</v>
      </c>
      <c r="J75" s="309"/>
      <c r="K75" s="154">
        <v>144</v>
      </c>
      <c r="L75" s="309"/>
      <c r="M75" s="305" t="s">
        <v>340</v>
      </c>
    </row>
    <row r="76" spans="2:13">
      <c r="B76" s="305" t="s">
        <v>1401</v>
      </c>
      <c r="C76" s="305" t="s">
        <v>1347</v>
      </c>
      <c r="D76" s="305" t="s">
        <v>1515</v>
      </c>
      <c r="E76" s="305" t="s">
        <v>36</v>
      </c>
      <c r="F76" s="82">
        <v>1100</v>
      </c>
      <c r="G76" s="82">
        <v>13200</v>
      </c>
      <c r="H76" s="305" t="s">
        <v>499</v>
      </c>
      <c r="I76" s="308">
        <v>46125</v>
      </c>
      <c r="J76" s="309"/>
      <c r="K76" s="154">
        <v>154</v>
      </c>
      <c r="L76" s="309"/>
      <c r="M76" s="305" t="s">
        <v>340</v>
      </c>
    </row>
    <row r="77" spans="2:13">
      <c r="B77" s="305" t="s">
        <v>626</v>
      </c>
      <c r="C77" s="305" t="s">
        <v>1353</v>
      </c>
      <c r="D77" s="305" t="s">
        <v>492</v>
      </c>
      <c r="E77" s="305" t="s">
        <v>34</v>
      </c>
      <c r="F77" s="82">
        <v>950</v>
      </c>
      <c r="G77" s="82">
        <v>11400</v>
      </c>
      <c r="H77" s="305" t="s">
        <v>499</v>
      </c>
      <c r="I77" s="308">
        <v>46125</v>
      </c>
      <c r="J77" s="309"/>
      <c r="K77" s="154">
        <v>154</v>
      </c>
      <c r="L77" s="309"/>
      <c r="M77" s="305" t="s">
        <v>340</v>
      </c>
    </row>
    <row r="78" spans="2:13">
      <c r="B78" s="305" t="s">
        <v>1357</v>
      </c>
      <c r="C78" s="305" t="s">
        <v>493</v>
      </c>
      <c r="D78" s="305" t="s">
        <v>493</v>
      </c>
      <c r="E78" s="305" t="s">
        <v>35</v>
      </c>
      <c r="F78" s="82">
        <v>1800</v>
      </c>
      <c r="G78" s="82">
        <v>21600</v>
      </c>
      <c r="H78" s="305" t="s">
        <v>499</v>
      </c>
      <c r="I78" s="308">
        <v>46107</v>
      </c>
      <c r="J78" s="309"/>
      <c r="K78" s="154">
        <v>172</v>
      </c>
      <c r="L78" s="309"/>
      <c r="M78" s="305" t="s">
        <v>340</v>
      </c>
    </row>
    <row r="79" spans="2:13">
      <c r="B79" s="305" t="s">
        <v>717</v>
      </c>
      <c r="C79" s="305" t="s">
        <v>1405</v>
      </c>
      <c r="D79" s="305" t="s">
        <v>1517</v>
      </c>
      <c r="E79" s="305" t="s">
        <v>37</v>
      </c>
      <c r="F79" s="82">
        <v>950</v>
      </c>
      <c r="G79" s="82">
        <v>11400</v>
      </c>
      <c r="H79" s="305" t="s">
        <v>499</v>
      </c>
      <c r="I79" s="308">
        <v>46091</v>
      </c>
      <c r="J79" s="309"/>
      <c r="K79" s="154">
        <v>188</v>
      </c>
      <c r="L79" s="309"/>
      <c r="M79" s="305" t="s">
        <v>340</v>
      </c>
    </row>
    <row r="80" spans="2:13">
      <c r="B80" s="305" t="s">
        <v>535</v>
      </c>
      <c r="C80" s="305" t="s">
        <v>1368</v>
      </c>
      <c r="D80" s="305" t="s">
        <v>1368</v>
      </c>
      <c r="E80" s="305" t="s">
        <v>63</v>
      </c>
      <c r="F80" s="82">
        <v>120000</v>
      </c>
      <c r="G80" s="82">
        <v>120000</v>
      </c>
      <c r="H80" s="305" t="s">
        <v>499</v>
      </c>
      <c r="I80" s="308">
        <v>46076</v>
      </c>
      <c r="J80" s="309"/>
      <c r="K80" s="154">
        <v>203</v>
      </c>
      <c r="L80" s="309"/>
      <c r="M80" s="305" t="s">
        <v>340</v>
      </c>
    </row>
    <row r="81" spans="2:13">
      <c r="B81" s="305" t="s">
        <v>1383</v>
      </c>
      <c r="C81" s="305" t="s">
        <v>1368</v>
      </c>
      <c r="D81" s="305" t="s">
        <v>1368</v>
      </c>
      <c r="E81" s="305" t="s">
        <v>63</v>
      </c>
      <c r="F81" s="82">
        <v>120000</v>
      </c>
      <c r="G81" s="82">
        <v>120000</v>
      </c>
      <c r="H81" s="305" t="s">
        <v>499</v>
      </c>
      <c r="I81" s="308">
        <v>46076</v>
      </c>
      <c r="J81" s="309"/>
      <c r="K81" s="154">
        <v>203</v>
      </c>
      <c r="L81" s="309"/>
      <c r="M81" s="305" t="s">
        <v>340</v>
      </c>
    </row>
    <row r="82" spans="2:13">
      <c r="B82" s="305" t="s">
        <v>1410</v>
      </c>
      <c r="C82" s="305" t="s">
        <v>1412</v>
      </c>
      <c r="D82" s="305" t="s">
        <v>1515</v>
      </c>
      <c r="E82" s="305" t="s">
        <v>36</v>
      </c>
      <c r="F82" s="82">
        <v>850</v>
      </c>
      <c r="G82" s="82">
        <v>10200</v>
      </c>
      <c r="H82" s="305" t="s">
        <v>499</v>
      </c>
      <c r="I82" s="308">
        <v>46055</v>
      </c>
      <c r="J82" s="309"/>
      <c r="K82" s="154">
        <v>224</v>
      </c>
      <c r="L82" s="309"/>
      <c r="M82" s="305" t="s">
        <v>340</v>
      </c>
    </row>
    <row r="83" spans="2:13">
      <c r="B83" s="305" t="s">
        <v>552</v>
      </c>
      <c r="C83" s="305" t="s">
        <v>493</v>
      </c>
      <c r="D83" s="305" t="s">
        <v>493</v>
      </c>
      <c r="E83" s="305" t="s">
        <v>35</v>
      </c>
      <c r="F83" s="82">
        <v>1800</v>
      </c>
      <c r="G83" s="82">
        <v>21600</v>
      </c>
      <c r="H83" s="305" t="s">
        <v>499</v>
      </c>
      <c r="I83" s="308">
        <v>46055</v>
      </c>
      <c r="J83" s="309"/>
      <c r="K83" s="154">
        <v>224</v>
      </c>
      <c r="L83" s="309"/>
      <c r="M83" s="305" t="s">
        <v>340</v>
      </c>
    </row>
    <row r="84" spans="2:13">
      <c r="B84" s="305" t="s">
        <v>604</v>
      </c>
      <c r="C84" s="305" t="s">
        <v>1414</v>
      </c>
      <c r="D84" s="305" t="s">
        <v>492</v>
      </c>
      <c r="E84" s="305" t="s">
        <v>34</v>
      </c>
      <c r="F84" s="82">
        <v>1200</v>
      </c>
      <c r="G84" s="82">
        <v>14400</v>
      </c>
      <c r="H84" s="305" t="s">
        <v>499</v>
      </c>
      <c r="I84" s="308">
        <v>46048</v>
      </c>
      <c r="J84" s="309"/>
      <c r="K84" s="154">
        <v>231</v>
      </c>
      <c r="L84" s="309"/>
      <c r="M84" s="305" t="s">
        <v>1415</v>
      </c>
    </row>
    <row r="85" spans="2:13">
      <c r="B85" s="305" t="s">
        <v>1349</v>
      </c>
      <c r="C85" s="305" t="s">
        <v>1417</v>
      </c>
      <c r="D85" s="305" t="s">
        <v>1515</v>
      </c>
      <c r="E85" s="305" t="s">
        <v>36</v>
      </c>
      <c r="F85" s="82">
        <v>1800</v>
      </c>
      <c r="G85" s="82">
        <v>21600</v>
      </c>
      <c r="H85" s="305" t="s">
        <v>499</v>
      </c>
      <c r="I85" s="308">
        <v>46044</v>
      </c>
      <c r="J85" s="309"/>
      <c r="K85" s="154">
        <v>235</v>
      </c>
      <c r="L85" s="309"/>
      <c r="M85" s="305" t="s">
        <v>340</v>
      </c>
    </row>
    <row r="86" spans="2:13">
      <c r="B86" s="305" t="s">
        <v>1418</v>
      </c>
      <c r="C86" s="305" t="s">
        <v>1420</v>
      </c>
      <c r="D86" s="305" t="s">
        <v>81</v>
      </c>
      <c r="E86" s="305" t="s">
        <v>87</v>
      </c>
      <c r="F86" s="82">
        <v>2350</v>
      </c>
      <c r="G86" s="82">
        <v>28200</v>
      </c>
      <c r="H86" s="305" t="s">
        <v>499</v>
      </c>
      <c r="I86" s="308">
        <v>45992</v>
      </c>
      <c r="J86" s="309"/>
      <c r="K86" s="154">
        <v>287</v>
      </c>
      <c r="L86" s="309"/>
      <c r="M86" s="305" t="s">
        <v>340</v>
      </c>
    </row>
    <row r="87" spans="2:13">
      <c r="B87" s="305" t="s">
        <v>768</v>
      </c>
      <c r="C87" s="305" t="s">
        <v>1353</v>
      </c>
      <c r="D87" s="305" t="s">
        <v>492</v>
      </c>
      <c r="E87" s="305" t="s">
        <v>34</v>
      </c>
      <c r="F87" s="82">
        <v>950</v>
      </c>
      <c r="G87" s="82">
        <v>11400</v>
      </c>
      <c r="H87" s="305" t="s">
        <v>499</v>
      </c>
      <c r="I87" s="308">
        <v>45992</v>
      </c>
      <c r="J87" s="309"/>
      <c r="K87" s="154">
        <v>287</v>
      </c>
      <c r="L87" s="309"/>
      <c r="M87" s="305" t="s">
        <v>340</v>
      </c>
    </row>
    <row r="88" spans="2:13">
      <c r="B88" s="305" t="s">
        <v>525</v>
      </c>
      <c r="C88" s="305" t="s">
        <v>1374</v>
      </c>
      <c r="D88" s="305" t="s">
        <v>495</v>
      </c>
      <c r="E88" s="305" t="s">
        <v>63</v>
      </c>
      <c r="F88" s="82">
        <v>850</v>
      </c>
      <c r="G88" s="82">
        <v>10200</v>
      </c>
      <c r="H88" s="305" t="s">
        <v>499</v>
      </c>
      <c r="I88" s="308">
        <v>45992</v>
      </c>
      <c r="J88" s="309"/>
      <c r="K88" s="154">
        <v>287</v>
      </c>
      <c r="L88" s="309"/>
      <c r="M88" s="305" t="s">
        <v>340</v>
      </c>
    </row>
    <row r="89" spans="2:13">
      <c r="B89" s="305" t="s">
        <v>1422</v>
      </c>
      <c r="C89" s="305" t="s">
        <v>1353</v>
      </c>
      <c r="D89" s="305" t="s">
        <v>492</v>
      </c>
      <c r="E89" s="305" t="s">
        <v>34</v>
      </c>
      <c r="F89" s="82">
        <v>950</v>
      </c>
      <c r="G89" s="82">
        <v>11400</v>
      </c>
      <c r="H89" s="305" t="s">
        <v>499</v>
      </c>
      <c r="I89" s="308">
        <v>45985</v>
      </c>
      <c r="J89" s="309"/>
      <c r="K89" s="154">
        <v>294</v>
      </c>
      <c r="L89" s="309"/>
      <c r="M89" s="305" t="s">
        <v>340</v>
      </c>
    </row>
    <row r="90" spans="2:13">
      <c r="B90" s="305" t="s">
        <v>642</v>
      </c>
      <c r="C90" s="305" t="s">
        <v>1353</v>
      </c>
      <c r="D90" s="305" t="s">
        <v>492</v>
      </c>
      <c r="E90" s="305" t="s">
        <v>34</v>
      </c>
      <c r="F90" s="82">
        <v>950</v>
      </c>
      <c r="G90" s="82">
        <v>11400</v>
      </c>
      <c r="H90" s="305" t="s">
        <v>499</v>
      </c>
      <c r="I90" s="308">
        <v>45974</v>
      </c>
      <c r="J90" s="309"/>
      <c r="K90" s="154">
        <v>305</v>
      </c>
      <c r="L90" s="309"/>
      <c r="M90" s="305" t="s">
        <v>340</v>
      </c>
    </row>
    <row r="91" spans="2:13">
      <c r="B91" s="305" t="s">
        <v>683</v>
      </c>
      <c r="C91" s="305" t="s">
        <v>493</v>
      </c>
      <c r="D91" s="305" t="s">
        <v>493</v>
      </c>
      <c r="E91" s="305" t="s">
        <v>35</v>
      </c>
      <c r="F91" s="82">
        <v>1800</v>
      </c>
      <c r="G91" s="82">
        <v>21600</v>
      </c>
      <c r="H91" s="305" t="s">
        <v>499</v>
      </c>
      <c r="I91" s="308">
        <v>45964</v>
      </c>
      <c r="J91" s="309"/>
      <c r="K91" s="154">
        <v>315</v>
      </c>
      <c r="L91" s="309"/>
      <c r="M91" s="305" t="s">
        <v>340</v>
      </c>
    </row>
    <row r="92" spans="2:13">
      <c r="B92" s="305" t="s">
        <v>558</v>
      </c>
      <c r="C92" s="305" t="s">
        <v>1353</v>
      </c>
      <c r="D92" s="305" t="s">
        <v>492</v>
      </c>
      <c r="E92" s="305" t="s">
        <v>34</v>
      </c>
      <c r="F92" s="82">
        <v>950</v>
      </c>
      <c r="G92" s="82">
        <v>11400</v>
      </c>
      <c r="H92" s="305" t="s">
        <v>499</v>
      </c>
      <c r="I92" s="308">
        <v>45964</v>
      </c>
      <c r="J92" s="309"/>
      <c r="K92" s="154">
        <v>315</v>
      </c>
      <c r="L92" s="309"/>
      <c r="M92" s="305" t="s">
        <v>340</v>
      </c>
    </row>
    <row r="93" spans="2:13" ht="12" customHeight="1">
      <c r="B93" s="305" t="s">
        <v>1426</v>
      </c>
      <c r="C93" s="305" t="s">
        <v>1353</v>
      </c>
      <c r="D93" s="305" t="s">
        <v>492</v>
      </c>
      <c r="E93" s="305" t="s">
        <v>34</v>
      </c>
      <c r="F93" s="82">
        <v>950</v>
      </c>
      <c r="G93" s="82">
        <v>11400</v>
      </c>
      <c r="H93" s="305" t="s">
        <v>499</v>
      </c>
      <c r="I93" s="308">
        <v>45943</v>
      </c>
      <c r="J93" s="309"/>
      <c r="K93" s="154">
        <v>336</v>
      </c>
      <c r="L93" s="309"/>
      <c r="M93" s="305" t="s">
        <v>340</v>
      </c>
    </row>
    <row r="94" spans="2:13" ht="12" customHeight="1">
      <c r="B94" s="305" t="s">
        <v>653</v>
      </c>
      <c r="C94" s="305" t="s">
        <v>1405</v>
      </c>
      <c r="D94" s="305" t="s">
        <v>1517</v>
      </c>
      <c r="E94" s="305" t="s">
        <v>37</v>
      </c>
      <c r="F94" s="82">
        <v>950</v>
      </c>
      <c r="G94" s="82">
        <v>11400</v>
      </c>
      <c r="H94" s="305" t="s">
        <v>499</v>
      </c>
      <c r="I94" s="308">
        <v>45943</v>
      </c>
      <c r="J94" s="309"/>
      <c r="K94" s="154">
        <v>336</v>
      </c>
      <c r="L94" s="309"/>
      <c r="M94" s="305" t="s">
        <v>340</v>
      </c>
    </row>
    <row r="95" spans="2:13" ht="12" customHeight="1">
      <c r="B95" s="305" t="s">
        <v>1392</v>
      </c>
      <c r="C95" s="305" t="s">
        <v>1353</v>
      </c>
      <c r="D95" s="305" t="s">
        <v>492</v>
      </c>
      <c r="E95" s="305" t="s">
        <v>34</v>
      </c>
      <c r="F95" s="82">
        <v>950</v>
      </c>
      <c r="G95" s="82">
        <v>11400</v>
      </c>
      <c r="H95" s="305" t="s">
        <v>499</v>
      </c>
      <c r="I95" s="308">
        <v>45936</v>
      </c>
      <c r="J95" s="309"/>
      <c r="K95" s="154">
        <v>343</v>
      </c>
      <c r="L95" s="309"/>
      <c r="M95" s="305" t="s">
        <v>340</v>
      </c>
    </row>
    <row r="96" spans="2:13" ht="12" customHeight="1">
      <c r="B96" s="305" t="s">
        <v>512</v>
      </c>
      <c r="C96" s="305" t="s">
        <v>1368</v>
      </c>
      <c r="D96" s="305" t="s">
        <v>1368</v>
      </c>
      <c r="E96" s="305" t="s">
        <v>63</v>
      </c>
      <c r="F96" s="82">
        <v>115000</v>
      </c>
      <c r="G96" s="82">
        <v>115000</v>
      </c>
      <c r="H96" s="305" t="s">
        <v>499</v>
      </c>
      <c r="I96" s="308">
        <v>45915</v>
      </c>
      <c r="J96" s="309"/>
      <c r="K96" s="154">
        <v>364</v>
      </c>
      <c r="L96" s="309"/>
      <c r="M96" s="305" t="s">
        <v>340</v>
      </c>
    </row>
    <row r="97" spans="2:13" ht="12" customHeight="1">
      <c r="B97" s="305" t="s">
        <v>567</v>
      </c>
      <c r="C97" s="305" t="s">
        <v>1414</v>
      </c>
      <c r="D97" s="305" t="s">
        <v>492</v>
      </c>
      <c r="E97" s="305" t="s">
        <v>34</v>
      </c>
      <c r="F97" s="82">
        <v>1100</v>
      </c>
      <c r="G97" s="82">
        <v>13200</v>
      </c>
      <c r="H97" s="305" t="s">
        <v>499</v>
      </c>
      <c r="I97" s="308">
        <v>45894</v>
      </c>
      <c r="J97" s="309"/>
      <c r="K97" s="154">
        <v>385</v>
      </c>
      <c r="L97" s="309"/>
      <c r="M97" s="305" t="s">
        <v>1432</v>
      </c>
    </row>
    <row r="98" spans="2:13" ht="12" customHeight="1">
      <c r="B98" s="305" t="s">
        <v>1433</v>
      </c>
      <c r="C98" s="305" t="s">
        <v>1434</v>
      </c>
      <c r="D98" s="305" t="s">
        <v>1517</v>
      </c>
      <c r="E98" s="305" t="s">
        <v>37</v>
      </c>
      <c r="F98" s="82">
        <v>925</v>
      </c>
      <c r="G98" s="82">
        <v>11100</v>
      </c>
      <c r="H98" s="305" t="s">
        <v>499</v>
      </c>
      <c r="I98" s="308">
        <v>45894</v>
      </c>
      <c r="J98" s="309"/>
      <c r="K98" s="154">
        <v>385</v>
      </c>
      <c r="L98" s="309"/>
      <c r="M98" s="305" t="s">
        <v>340</v>
      </c>
    </row>
    <row r="99" spans="2:13" ht="12" customHeight="1">
      <c r="B99" s="305" t="s">
        <v>1435</v>
      </c>
      <c r="C99" s="305" t="s">
        <v>1353</v>
      </c>
      <c r="D99" s="305" t="s">
        <v>492</v>
      </c>
      <c r="E99" s="305" t="s">
        <v>34</v>
      </c>
      <c r="F99" s="82">
        <v>950</v>
      </c>
      <c r="G99" s="82">
        <v>11400</v>
      </c>
      <c r="H99" s="305" t="s">
        <v>499</v>
      </c>
      <c r="I99" s="308">
        <v>45890</v>
      </c>
      <c r="J99" s="309"/>
      <c r="K99" s="154">
        <v>389</v>
      </c>
      <c r="L99" s="309"/>
      <c r="M99" s="305" t="s">
        <v>340</v>
      </c>
    </row>
    <row r="100" spans="2:13" ht="12" customHeight="1">
      <c r="B100" s="305" t="s">
        <v>545</v>
      </c>
      <c r="C100" s="305" t="s">
        <v>1414</v>
      </c>
      <c r="D100" s="305" t="s">
        <v>492</v>
      </c>
      <c r="E100" s="305" t="s">
        <v>34</v>
      </c>
      <c r="F100" s="82">
        <v>1400</v>
      </c>
      <c r="G100" s="82">
        <v>16800</v>
      </c>
      <c r="H100" s="305" t="s">
        <v>499</v>
      </c>
      <c r="I100" s="308">
        <v>45880</v>
      </c>
      <c r="J100" s="309"/>
      <c r="K100" s="154">
        <v>399</v>
      </c>
      <c r="L100" s="309"/>
      <c r="M100" s="305" t="s">
        <v>340</v>
      </c>
    </row>
    <row r="101" spans="2:13" ht="12" customHeight="1">
      <c r="B101" s="305" t="s">
        <v>586</v>
      </c>
      <c r="C101" s="305" t="s">
        <v>1353</v>
      </c>
      <c r="D101" s="305" t="s">
        <v>492</v>
      </c>
      <c r="E101" s="305" t="s">
        <v>34</v>
      </c>
      <c r="F101" s="82">
        <v>1025</v>
      </c>
      <c r="G101" s="82">
        <v>12300</v>
      </c>
      <c r="H101" s="305" t="s">
        <v>499</v>
      </c>
      <c r="I101" s="308">
        <v>45866</v>
      </c>
      <c r="J101" s="309"/>
      <c r="K101" s="154">
        <v>413</v>
      </c>
      <c r="L101" s="309"/>
      <c r="M101" s="305" t="s">
        <v>340</v>
      </c>
    </row>
    <row r="102" spans="2:13" ht="12" customHeight="1">
      <c r="B102" s="305" t="s">
        <v>1439</v>
      </c>
      <c r="C102" s="305" t="s">
        <v>1353</v>
      </c>
      <c r="D102" s="305" t="s">
        <v>492</v>
      </c>
      <c r="E102" s="305" t="s">
        <v>34</v>
      </c>
      <c r="F102" s="82">
        <v>1025</v>
      </c>
      <c r="G102" s="82">
        <v>12300</v>
      </c>
      <c r="H102" s="305" t="s">
        <v>499</v>
      </c>
      <c r="I102" s="308">
        <v>45852</v>
      </c>
      <c r="J102" s="309"/>
      <c r="K102" s="154">
        <v>427</v>
      </c>
      <c r="L102" s="309"/>
      <c r="M102" s="305" t="s">
        <v>340</v>
      </c>
    </row>
    <row r="103" spans="2:13" ht="12" customHeight="1">
      <c r="B103" s="305" t="s">
        <v>1441</v>
      </c>
      <c r="C103" s="305" t="s">
        <v>1353</v>
      </c>
      <c r="D103" s="305" t="s">
        <v>492</v>
      </c>
      <c r="E103" s="305" t="s">
        <v>34</v>
      </c>
      <c r="F103" s="82">
        <v>1050</v>
      </c>
      <c r="G103" s="82">
        <v>12600</v>
      </c>
      <c r="H103" s="305" t="s">
        <v>499</v>
      </c>
      <c r="I103" s="308">
        <v>45847</v>
      </c>
      <c r="J103" s="309"/>
      <c r="K103" s="154">
        <v>432</v>
      </c>
      <c r="L103" s="309"/>
      <c r="M103" s="305" t="s">
        <v>340</v>
      </c>
    </row>
    <row r="104" spans="2:13" ht="12" customHeight="1">
      <c r="B104" s="305" t="s">
        <v>1443</v>
      </c>
      <c r="C104" s="305" t="s">
        <v>1353</v>
      </c>
      <c r="D104" s="305" t="s">
        <v>492</v>
      </c>
      <c r="E104" s="305" t="s">
        <v>34</v>
      </c>
      <c r="F104" s="82">
        <v>1000</v>
      </c>
      <c r="G104" s="82">
        <v>12000</v>
      </c>
      <c r="H104" s="305" t="s">
        <v>499</v>
      </c>
      <c r="I104" s="308">
        <v>45838</v>
      </c>
      <c r="J104" s="309"/>
      <c r="K104" s="154">
        <v>441</v>
      </c>
      <c r="L104" s="309"/>
      <c r="M104" s="305" t="s">
        <v>340</v>
      </c>
    </row>
    <row r="105" spans="2:13" ht="12" customHeight="1">
      <c r="B105" s="305" t="s">
        <v>1445</v>
      </c>
      <c r="C105" s="305" t="s">
        <v>1353</v>
      </c>
      <c r="D105" s="305" t="s">
        <v>492</v>
      </c>
      <c r="E105" s="305" t="s">
        <v>34</v>
      </c>
      <c r="F105" s="82">
        <v>1025</v>
      </c>
      <c r="G105" s="82">
        <v>12300</v>
      </c>
      <c r="H105" s="305" t="s">
        <v>499</v>
      </c>
      <c r="I105" s="308">
        <v>45824</v>
      </c>
      <c r="J105" s="309"/>
      <c r="K105" s="154">
        <v>455</v>
      </c>
      <c r="L105" s="309"/>
      <c r="M105" s="305" t="s">
        <v>340</v>
      </c>
    </row>
    <row r="106" spans="2:13" ht="12" customHeight="1">
      <c r="B106" s="305" t="s">
        <v>1447</v>
      </c>
      <c r="C106" s="305" t="s">
        <v>1353</v>
      </c>
      <c r="D106" s="305" t="s">
        <v>492</v>
      </c>
      <c r="E106" s="305" t="s">
        <v>34</v>
      </c>
      <c r="F106" s="82">
        <v>950</v>
      </c>
      <c r="G106" s="82">
        <v>11400</v>
      </c>
      <c r="H106" s="305" t="s">
        <v>499</v>
      </c>
      <c r="I106" s="308">
        <v>45813</v>
      </c>
      <c r="J106" s="309"/>
      <c r="K106" s="154">
        <v>466</v>
      </c>
      <c r="L106" s="309"/>
      <c r="M106" s="305" t="s">
        <v>340</v>
      </c>
    </row>
    <row r="107" spans="2:13" ht="12" customHeight="1">
      <c r="B107" s="305" t="s">
        <v>1449</v>
      </c>
      <c r="C107" s="305" t="s">
        <v>1451</v>
      </c>
      <c r="D107" s="305" t="s">
        <v>81</v>
      </c>
      <c r="E107" s="305" t="s">
        <v>87</v>
      </c>
      <c r="F107" s="82">
        <v>1500</v>
      </c>
      <c r="G107" s="82">
        <v>18000</v>
      </c>
      <c r="H107" s="305" t="s">
        <v>499</v>
      </c>
      <c r="I107" s="308">
        <v>45810</v>
      </c>
      <c r="J107" s="309"/>
      <c r="K107" s="154">
        <v>469</v>
      </c>
      <c r="L107" s="309"/>
      <c r="M107" s="305" t="s">
        <v>340</v>
      </c>
    </row>
    <row r="108" spans="2:13" ht="12" customHeight="1">
      <c r="B108" s="305" t="s">
        <v>1452</v>
      </c>
      <c r="C108" s="305" t="s">
        <v>1454</v>
      </c>
      <c r="D108" s="305" t="s">
        <v>495</v>
      </c>
      <c r="E108" s="305" t="s">
        <v>63</v>
      </c>
      <c r="F108" s="82">
        <v>1950</v>
      </c>
      <c r="G108" s="82">
        <v>23400</v>
      </c>
      <c r="H108" s="305" t="s">
        <v>499</v>
      </c>
      <c r="I108" s="308">
        <v>45782</v>
      </c>
      <c r="J108" s="309"/>
      <c r="K108" s="154">
        <v>497</v>
      </c>
      <c r="L108" s="309"/>
      <c r="M108" s="305" t="s">
        <v>340</v>
      </c>
    </row>
    <row r="109" spans="2:13" ht="12" customHeight="1">
      <c r="B109" s="305" t="s">
        <v>562</v>
      </c>
      <c r="C109" s="305" t="s">
        <v>1353</v>
      </c>
      <c r="D109" s="305" t="s">
        <v>492</v>
      </c>
      <c r="E109" s="305" t="s">
        <v>34</v>
      </c>
      <c r="F109" s="82">
        <v>975</v>
      </c>
      <c r="G109" s="82">
        <v>11700</v>
      </c>
      <c r="H109" s="305" t="s">
        <v>499</v>
      </c>
      <c r="I109" s="308">
        <v>45761</v>
      </c>
      <c r="J109" s="309"/>
      <c r="K109" s="154">
        <v>518</v>
      </c>
      <c r="L109" s="309"/>
      <c r="M109" s="305" t="s">
        <v>340</v>
      </c>
    </row>
    <row r="110" spans="2:13" ht="12" customHeight="1">
      <c r="B110" s="305" t="s">
        <v>547</v>
      </c>
      <c r="C110" s="305" t="s">
        <v>1353</v>
      </c>
      <c r="D110" s="305" t="s">
        <v>492</v>
      </c>
      <c r="E110" s="305" t="s">
        <v>34</v>
      </c>
      <c r="F110" s="82">
        <v>1500</v>
      </c>
      <c r="G110" s="82">
        <v>18000</v>
      </c>
      <c r="H110" s="305" t="s">
        <v>499</v>
      </c>
      <c r="I110" s="308">
        <v>45726</v>
      </c>
      <c r="J110" s="309"/>
      <c r="K110" s="154">
        <v>553</v>
      </c>
      <c r="L110" s="309"/>
      <c r="M110" s="305" t="s">
        <v>340</v>
      </c>
    </row>
    <row r="111" spans="2:13" ht="12" customHeight="1">
      <c r="B111" s="305" t="s">
        <v>1457</v>
      </c>
      <c r="C111" s="305" t="s">
        <v>1459</v>
      </c>
      <c r="F111" s="82">
        <v>950</v>
      </c>
      <c r="G111" s="82">
        <v>0</v>
      </c>
      <c r="H111" s="305" t="s">
        <v>499</v>
      </c>
      <c r="I111" s="308">
        <v>45677</v>
      </c>
      <c r="J111" s="309"/>
      <c r="K111" s="154">
        <v>602</v>
      </c>
      <c r="L111" s="309"/>
      <c r="M111" s="305" t="s">
        <v>1817</v>
      </c>
    </row>
    <row r="112" spans="2:13" ht="12" customHeight="1">
      <c r="B112" s="305" t="s">
        <v>1385</v>
      </c>
      <c r="C112" s="305" t="s">
        <v>493</v>
      </c>
      <c r="D112" s="305" t="s">
        <v>493</v>
      </c>
      <c r="E112" s="305" t="s">
        <v>35</v>
      </c>
      <c r="F112" s="82">
        <v>1800</v>
      </c>
      <c r="G112" s="82">
        <v>21600</v>
      </c>
      <c r="H112" s="305" t="s">
        <v>499</v>
      </c>
      <c r="I112" s="308">
        <v>45663</v>
      </c>
      <c r="J112" s="309"/>
      <c r="K112" s="154">
        <v>616</v>
      </c>
      <c r="L112" s="309"/>
      <c r="M112" s="305" t="s">
        <v>340</v>
      </c>
    </row>
    <row r="113" spans="2:13" ht="12" customHeight="1">
      <c r="B113" s="305" t="s">
        <v>1429</v>
      </c>
      <c r="C113" s="305" t="s">
        <v>493</v>
      </c>
      <c r="D113" s="305" t="s">
        <v>493</v>
      </c>
      <c r="E113" s="305" t="s">
        <v>35</v>
      </c>
      <c r="F113" s="82">
        <v>2000</v>
      </c>
      <c r="G113" s="82">
        <v>24000</v>
      </c>
      <c r="H113" s="305" t="s">
        <v>499</v>
      </c>
      <c r="I113" s="308">
        <v>45628</v>
      </c>
      <c r="J113" s="309"/>
      <c r="K113" s="154">
        <v>651</v>
      </c>
      <c r="L113" s="309"/>
      <c r="M113" s="305" t="s">
        <v>340</v>
      </c>
    </row>
    <row r="114" spans="2:13" ht="12" customHeight="1">
      <c r="B114" s="305" t="s">
        <v>548</v>
      </c>
      <c r="C114" s="305" t="s">
        <v>493</v>
      </c>
      <c r="D114" s="305" t="s">
        <v>493</v>
      </c>
      <c r="E114" s="305" t="s">
        <v>35</v>
      </c>
      <c r="F114" s="82">
        <v>2000</v>
      </c>
      <c r="G114" s="82">
        <v>24000</v>
      </c>
      <c r="H114" s="305" t="s">
        <v>499</v>
      </c>
      <c r="I114" s="308">
        <v>45621</v>
      </c>
      <c r="J114" s="309"/>
      <c r="K114" s="154">
        <v>658</v>
      </c>
      <c r="L114" s="309"/>
      <c r="M114" s="305" t="s">
        <v>340</v>
      </c>
    </row>
    <row r="115" spans="2:13" ht="12" customHeight="1">
      <c r="B115" s="305" t="s">
        <v>1465</v>
      </c>
      <c r="C115" s="305" t="s">
        <v>1374</v>
      </c>
      <c r="D115" s="305" t="s">
        <v>495</v>
      </c>
      <c r="E115" s="305" t="s">
        <v>63</v>
      </c>
      <c r="F115" s="82">
        <v>900</v>
      </c>
      <c r="G115" s="82">
        <v>10800</v>
      </c>
      <c r="H115" s="305" t="s">
        <v>499</v>
      </c>
      <c r="I115" s="308">
        <v>45614</v>
      </c>
      <c r="J115" s="309"/>
      <c r="K115" s="154">
        <v>665</v>
      </c>
      <c r="L115" s="309"/>
      <c r="M115" s="305" t="s">
        <v>340</v>
      </c>
    </row>
    <row r="116" spans="2:13" ht="12" customHeight="1">
      <c r="B116" s="305" t="s">
        <v>559</v>
      </c>
      <c r="C116" s="305" t="s">
        <v>493</v>
      </c>
      <c r="D116" s="305" t="s">
        <v>493</v>
      </c>
      <c r="E116" s="305" t="s">
        <v>35</v>
      </c>
      <c r="F116" s="82">
        <v>2000</v>
      </c>
      <c r="G116" s="82">
        <v>24000</v>
      </c>
      <c r="H116" s="305" t="s">
        <v>499</v>
      </c>
      <c r="I116" s="308">
        <v>45600</v>
      </c>
      <c r="J116" s="309"/>
      <c r="K116" s="154">
        <v>679</v>
      </c>
      <c r="L116" s="309"/>
      <c r="M116" s="305" t="s">
        <v>340</v>
      </c>
    </row>
    <row r="117" spans="2:13" ht="12" customHeight="1">
      <c r="B117" s="305" t="s">
        <v>582</v>
      </c>
      <c r="C117" s="305" t="s">
        <v>1414</v>
      </c>
      <c r="D117" s="305" t="s">
        <v>492</v>
      </c>
      <c r="E117" s="305" t="s">
        <v>34</v>
      </c>
      <c r="F117" s="82">
        <v>1200</v>
      </c>
      <c r="G117" s="82">
        <v>14400</v>
      </c>
      <c r="H117" s="305" t="s">
        <v>499</v>
      </c>
      <c r="I117" s="308">
        <v>45581</v>
      </c>
      <c r="J117" s="309"/>
      <c r="K117" s="154">
        <v>698</v>
      </c>
      <c r="L117" s="309"/>
      <c r="M117" s="305" t="s">
        <v>340</v>
      </c>
    </row>
    <row r="118" spans="2:13" ht="12" customHeight="1">
      <c r="B118" s="305" t="s">
        <v>1469</v>
      </c>
      <c r="C118" s="305" t="s">
        <v>1471</v>
      </c>
      <c r="D118" s="305" t="s">
        <v>495</v>
      </c>
      <c r="E118" s="305" t="s">
        <v>63</v>
      </c>
      <c r="F118" s="82">
        <v>1800</v>
      </c>
      <c r="G118" s="82">
        <v>21600</v>
      </c>
      <c r="H118" s="305" t="s">
        <v>499</v>
      </c>
      <c r="I118" s="308">
        <v>45572</v>
      </c>
      <c r="J118" s="309"/>
      <c r="K118" s="154">
        <v>707</v>
      </c>
      <c r="L118" s="309"/>
      <c r="M118" s="305" t="s">
        <v>340</v>
      </c>
    </row>
    <row r="119" spans="2:13" ht="12" customHeight="1">
      <c r="B119" s="305" t="s">
        <v>1472</v>
      </c>
      <c r="C119" s="305" t="s">
        <v>1353</v>
      </c>
      <c r="D119" s="305" t="s">
        <v>492</v>
      </c>
      <c r="E119" s="305" t="s">
        <v>34</v>
      </c>
      <c r="F119" s="82">
        <v>1000</v>
      </c>
      <c r="G119" s="82">
        <v>12000</v>
      </c>
      <c r="H119" s="305" t="s">
        <v>499</v>
      </c>
      <c r="I119" s="308">
        <v>45565</v>
      </c>
      <c r="J119" s="309"/>
      <c r="K119" s="154">
        <v>714</v>
      </c>
      <c r="L119" s="309"/>
      <c r="M119" s="305" t="s">
        <v>340</v>
      </c>
    </row>
    <row r="120" spans="2:13" ht="12" customHeight="1">
      <c r="B120" s="305" t="s">
        <v>1474</v>
      </c>
      <c r="C120" s="305" t="s">
        <v>1374</v>
      </c>
      <c r="D120" s="305" t="s">
        <v>495</v>
      </c>
      <c r="E120" s="305" t="s">
        <v>63</v>
      </c>
      <c r="F120" s="82">
        <v>900</v>
      </c>
      <c r="G120" s="82">
        <v>10800</v>
      </c>
      <c r="H120" s="305" t="s">
        <v>499</v>
      </c>
      <c r="I120" s="308">
        <v>45551</v>
      </c>
      <c r="J120" s="309"/>
      <c r="K120" s="154">
        <v>728</v>
      </c>
      <c r="L120" s="309"/>
      <c r="M120" s="305" t="s">
        <v>340</v>
      </c>
    </row>
    <row r="121" spans="2:13" ht="12" customHeight="1">
      <c r="B121" s="305" t="s">
        <v>1389</v>
      </c>
      <c r="C121" s="305" t="s">
        <v>1477</v>
      </c>
      <c r="D121" s="305" t="s">
        <v>1516</v>
      </c>
      <c r="E121" s="305" t="s">
        <v>37</v>
      </c>
      <c r="F121" s="82">
        <v>2000</v>
      </c>
      <c r="G121" s="82">
        <v>24000</v>
      </c>
      <c r="H121" s="305" t="s">
        <v>499</v>
      </c>
      <c r="I121" s="308">
        <v>45533</v>
      </c>
      <c r="J121" s="309"/>
      <c r="K121" s="154">
        <v>746</v>
      </c>
      <c r="L121" s="309"/>
      <c r="M121" s="305" t="s">
        <v>340</v>
      </c>
    </row>
    <row r="122" spans="2:13" ht="12" customHeight="1">
      <c r="B122" s="305" t="s">
        <v>610</v>
      </c>
      <c r="C122" s="305" t="s">
        <v>1353</v>
      </c>
      <c r="D122" s="305" t="s">
        <v>492</v>
      </c>
      <c r="E122" s="305" t="s">
        <v>34</v>
      </c>
      <c r="F122" s="82">
        <v>975</v>
      </c>
      <c r="G122" s="82">
        <v>11700</v>
      </c>
      <c r="H122" s="305" t="s">
        <v>499</v>
      </c>
      <c r="I122" s="308">
        <v>45509</v>
      </c>
      <c r="J122" s="309"/>
      <c r="K122" s="154">
        <v>770</v>
      </c>
      <c r="L122" s="309"/>
      <c r="M122" s="305" t="s">
        <v>340</v>
      </c>
    </row>
    <row r="123" spans="2:13" ht="12" customHeight="1">
      <c r="B123" s="305" t="s">
        <v>1479</v>
      </c>
      <c r="C123" s="305" t="s">
        <v>1414</v>
      </c>
      <c r="D123" s="305" t="s">
        <v>492</v>
      </c>
      <c r="E123" s="305" t="s">
        <v>34</v>
      </c>
      <c r="F123" s="82">
        <v>1100</v>
      </c>
      <c r="G123" s="82">
        <v>13200</v>
      </c>
      <c r="H123" s="305" t="s">
        <v>499</v>
      </c>
      <c r="I123" s="308">
        <v>45502</v>
      </c>
      <c r="J123" s="309"/>
      <c r="K123" s="154">
        <v>777</v>
      </c>
      <c r="L123" s="309"/>
      <c r="M123" s="305" t="s">
        <v>340</v>
      </c>
    </row>
    <row r="124" spans="2:13" ht="12" customHeight="1">
      <c r="B124" s="305" t="s">
        <v>1481</v>
      </c>
      <c r="C124" s="305" t="s">
        <v>1353</v>
      </c>
      <c r="D124" s="305" t="s">
        <v>492</v>
      </c>
      <c r="E124" s="305" t="s">
        <v>34</v>
      </c>
      <c r="F124" s="82">
        <v>1025</v>
      </c>
      <c r="G124" s="82">
        <v>12300</v>
      </c>
      <c r="H124" s="305" t="s">
        <v>499</v>
      </c>
      <c r="I124" s="308">
        <v>45481</v>
      </c>
      <c r="J124" s="309"/>
      <c r="K124" s="154">
        <v>798</v>
      </c>
      <c r="L124" s="309"/>
      <c r="M124" s="305" t="s">
        <v>340</v>
      </c>
    </row>
    <row r="125" spans="2:13" ht="12" customHeight="1">
      <c r="B125" s="305" t="s">
        <v>538</v>
      </c>
      <c r="C125" s="305" t="s">
        <v>493</v>
      </c>
      <c r="D125" s="305" t="s">
        <v>493</v>
      </c>
      <c r="E125" s="305" t="s">
        <v>35</v>
      </c>
      <c r="F125" s="82">
        <v>2150</v>
      </c>
      <c r="G125" s="82">
        <v>25800</v>
      </c>
      <c r="H125" s="305" t="s">
        <v>499</v>
      </c>
      <c r="I125" s="308">
        <v>45481</v>
      </c>
      <c r="J125" s="309"/>
      <c r="K125" s="154">
        <v>798</v>
      </c>
      <c r="L125" s="309"/>
      <c r="M125" s="305" t="s">
        <v>340</v>
      </c>
    </row>
    <row r="126" spans="2:13" ht="12" customHeight="1">
      <c r="B126" s="305" t="s">
        <v>771</v>
      </c>
      <c r="C126" s="305" t="s">
        <v>1484</v>
      </c>
      <c r="D126" s="305" t="s">
        <v>493</v>
      </c>
      <c r="E126" s="305" t="s">
        <v>38</v>
      </c>
      <c r="F126" s="82">
        <v>2300</v>
      </c>
      <c r="G126" s="82">
        <v>27600</v>
      </c>
      <c r="H126" s="305" t="s">
        <v>499</v>
      </c>
      <c r="I126" s="308">
        <v>45467</v>
      </c>
      <c r="J126" s="309"/>
      <c r="K126" s="154">
        <v>812</v>
      </c>
      <c r="L126" s="309"/>
      <c r="M126" s="305" t="s">
        <v>340</v>
      </c>
    </row>
    <row r="127" spans="2:13" ht="12" customHeight="1">
      <c r="B127" s="305" t="s">
        <v>1380</v>
      </c>
      <c r="C127" s="305" t="s">
        <v>1378</v>
      </c>
      <c r="D127" s="305" t="s">
        <v>1516</v>
      </c>
      <c r="E127" s="305" t="s">
        <v>37</v>
      </c>
      <c r="F127" s="82">
        <v>1800</v>
      </c>
      <c r="G127" s="82">
        <v>21600</v>
      </c>
      <c r="H127" s="305" t="s">
        <v>499</v>
      </c>
      <c r="I127" s="308">
        <v>45467</v>
      </c>
      <c r="J127" s="309"/>
      <c r="K127" s="154">
        <v>812</v>
      </c>
      <c r="L127" s="309"/>
      <c r="M127" s="305" t="s">
        <v>340</v>
      </c>
    </row>
    <row r="128" spans="2:13" ht="12" customHeight="1">
      <c r="B128" s="305" t="s">
        <v>1396</v>
      </c>
      <c r="C128" s="305" t="s">
        <v>493</v>
      </c>
      <c r="D128" s="305" t="s">
        <v>493</v>
      </c>
      <c r="E128" s="305" t="s">
        <v>35</v>
      </c>
      <c r="F128" s="82">
        <v>1800</v>
      </c>
      <c r="G128" s="82">
        <v>21600</v>
      </c>
      <c r="H128" s="305" t="s">
        <v>499</v>
      </c>
      <c r="I128" s="308">
        <v>45432</v>
      </c>
      <c r="J128" s="309"/>
      <c r="K128" s="154">
        <v>847</v>
      </c>
      <c r="L128" s="309"/>
      <c r="M128" s="305" t="s">
        <v>340</v>
      </c>
    </row>
    <row r="129" spans="2:13" ht="12" customHeight="1">
      <c r="B129" s="305" t="s">
        <v>879</v>
      </c>
      <c r="C129" s="305" t="s">
        <v>1484</v>
      </c>
      <c r="D129" s="305" t="s">
        <v>493</v>
      </c>
      <c r="E129" s="305" t="s">
        <v>38</v>
      </c>
      <c r="F129" s="82">
        <v>2300</v>
      </c>
      <c r="G129" s="82">
        <v>27600</v>
      </c>
      <c r="H129" s="305" t="s">
        <v>499</v>
      </c>
      <c r="I129" s="308">
        <v>45404</v>
      </c>
      <c r="J129" s="309"/>
      <c r="K129" s="154">
        <v>875</v>
      </c>
      <c r="L129" s="309"/>
      <c r="M129" s="305" t="s">
        <v>340</v>
      </c>
    </row>
    <row r="130" spans="2:13" ht="12" customHeight="1">
      <c r="B130" s="305" t="s">
        <v>1487</v>
      </c>
      <c r="C130" s="305" t="s">
        <v>1489</v>
      </c>
      <c r="D130" s="305" t="s">
        <v>495</v>
      </c>
      <c r="E130" s="305" t="s">
        <v>63</v>
      </c>
      <c r="F130" s="82">
        <v>1000</v>
      </c>
      <c r="G130" s="82">
        <v>12000</v>
      </c>
      <c r="H130" s="305" t="s">
        <v>499</v>
      </c>
      <c r="I130" s="308">
        <v>45369</v>
      </c>
      <c r="J130" s="309"/>
      <c r="K130" s="154">
        <v>910</v>
      </c>
      <c r="L130" s="309"/>
      <c r="M130" s="305" t="s">
        <v>340</v>
      </c>
    </row>
    <row r="131" spans="2:13" ht="12" customHeight="1">
      <c r="B131" s="305" t="s">
        <v>1490</v>
      </c>
      <c r="C131" s="305" t="s">
        <v>1484</v>
      </c>
      <c r="D131" s="305" t="s">
        <v>493</v>
      </c>
      <c r="E131" s="305" t="s">
        <v>38</v>
      </c>
      <c r="F131" s="82">
        <v>2500</v>
      </c>
      <c r="G131" s="82">
        <v>30000</v>
      </c>
      <c r="H131" s="305" t="s">
        <v>499</v>
      </c>
      <c r="I131" s="308">
        <v>45313</v>
      </c>
      <c r="J131" s="309"/>
      <c r="K131" s="154">
        <v>966</v>
      </c>
      <c r="L131" s="309"/>
      <c r="M131" s="305" t="s">
        <v>340</v>
      </c>
    </row>
    <row r="132" spans="2:13" ht="12" customHeight="1">
      <c r="B132" s="305" t="s">
        <v>718</v>
      </c>
      <c r="C132" s="305" t="s">
        <v>1434</v>
      </c>
      <c r="D132" s="305" t="s">
        <v>1517</v>
      </c>
      <c r="E132" s="305" t="s">
        <v>37</v>
      </c>
      <c r="F132" s="82">
        <v>950</v>
      </c>
      <c r="G132" s="82">
        <v>11400</v>
      </c>
      <c r="H132" s="305" t="s">
        <v>499</v>
      </c>
      <c r="I132" s="308">
        <v>45313</v>
      </c>
      <c r="J132" s="309"/>
      <c r="K132" s="154">
        <v>966</v>
      </c>
      <c r="L132" s="309"/>
      <c r="M132" s="305" t="s">
        <v>340</v>
      </c>
    </row>
    <row r="133" spans="2:13" ht="12" customHeight="1">
      <c r="B133" s="305" t="s">
        <v>1492</v>
      </c>
      <c r="C133" s="305" t="s">
        <v>1353</v>
      </c>
      <c r="D133" s="305" t="s">
        <v>495</v>
      </c>
      <c r="E133" s="305" t="s">
        <v>63</v>
      </c>
      <c r="F133" s="82">
        <v>1125</v>
      </c>
      <c r="G133" s="82">
        <v>13500</v>
      </c>
      <c r="H133" s="305" t="s">
        <v>499</v>
      </c>
      <c r="I133" s="308">
        <v>45306</v>
      </c>
      <c r="J133" s="309"/>
      <c r="K133" s="154">
        <v>973</v>
      </c>
      <c r="L133" s="309"/>
      <c r="M133" s="305" t="s">
        <v>340</v>
      </c>
    </row>
    <row r="134" spans="2:13" ht="12" customHeight="1">
      <c r="B134" s="305" t="s">
        <v>555</v>
      </c>
      <c r="C134" s="305" t="s">
        <v>1353</v>
      </c>
      <c r="D134" s="305" t="s">
        <v>492</v>
      </c>
      <c r="E134" s="305" t="s">
        <v>34</v>
      </c>
      <c r="F134" s="82">
        <v>1100</v>
      </c>
      <c r="G134" s="82">
        <v>13200</v>
      </c>
      <c r="H134" s="305" t="s">
        <v>499</v>
      </c>
      <c r="I134" s="308">
        <v>45175</v>
      </c>
      <c r="J134" s="309"/>
      <c r="K134" s="154">
        <v>1104</v>
      </c>
      <c r="L134" s="309"/>
      <c r="M134" s="305" t="s">
        <v>340</v>
      </c>
    </row>
    <row r="135" spans="2:13" ht="12" customHeight="1">
      <c r="B135" s="305" t="s">
        <v>707</v>
      </c>
      <c r="C135" s="305" t="s">
        <v>1414</v>
      </c>
      <c r="D135" s="305" t="s">
        <v>492</v>
      </c>
      <c r="E135" s="305" t="s">
        <v>34</v>
      </c>
      <c r="F135" s="82">
        <v>1250</v>
      </c>
      <c r="G135" s="82">
        <v>15000</v>
      </c>
      <c r="H135" s="305" t="s">
        <v>499</v>
      </c>
      <c r="I135" s="308">
        <v>45175</v>
      </c>
      <c r="J135" s="309"/>
      <c r="K135" s="154">
        <v>1104</v>
      </c>
      <c r="L135" s="309"/>
      <c r="M135" s="305" t="s">
        <v>340</v>
      </c>
    </row>
    <row r="136" spans="2:13" ht="12" customHeight="1">
      <c r="B136" s="305" t="s">
        <v>1495</v>
      </c>
      <c r="C136" s="305" t="s">
        <v>1477</v>
      </c>
      <c r="D136" s="305" t="s">
        <v>1516</v>
      </c>
      <c r="E136" s="305" t="s">
        <v>37</v>
      </c>
      <c r="F136" s="82">
        <v>2100</v>
      </c>
      <c r="G136" s="82">
        <v>25200</v>
      </c>
      <c r="H136" s="305" t="s">
        <v>499</v>
      </c>
      <c r="I136" s="308">
        <v>45170</v>
      </c>
      <c r="J136" s="309"/>
      <c r="K136" s="154">
        <v>1109</v>
      </c>
      <c r="L136" s="309"/>
      <c r="M136" s="305" t="s">
        <v>340</v>
      </c>
    </row>
    <row r="137" spans="2:13" ht="12" customHeight="1">
      <c r="B137" s="305" t="s">
        <v>1460</v>
      </c>
      <c r="C137" s="305" t="s">
        <v>1498</v>
      </c>
      <c r="D137" s="305" t="s">
        <v>1514</v>
      </c>
      <c r="E137" s="305" t="s">
        <v>63</v>
      </c>
      <c r="F137" s="82">
        <v>2450</v>
      </c>
      <c r="G137" s="82">
        <v>29400</v>
      </c>
      <c r="H137" s="305" t="s">
        <v>499</v>
      </c>
      <c r="I137" s="308">
        <v>45160</v>
      </c>
      <c r="J137" s="309"/>
      <c r="K137" s="154">
        <v>1119</v>
      </c>
      <c r="L137" s="309"/>
      <c r="M137" s="305" t="s">
        <v>340</v>
      </c>
    </row>
    <row r="138" spans="2:13" ht="12" customHeight="1">
      <c r="B138" s="305" t="s">
        <v>523</v>
      </c>
      <c r="C138" s="305" t="s">
        <v>1414</v>
      </c>
      <c r="D138" s="305" t="s">
        <v>492</v>
      </c>
      <c r="E138" s="305" t="s">
        <v>34</v>
      </c>
      <c r="F138" s="82">
        <v>1200</v>
      </c>
      <c r="G138" s="82">
        <v>14400</v>
      </c>
      <c r="H138" s="305" t="s">
        <v>499</v>
      </c>
      <c r="I138" s="308">
        <v>45075</v>
      </c>
      <c r="J138" s="309"/>
      <c r="K138" s="154">
        <v>1204</v>
      </c>
      <c r="L138" s="309"/>
      <c r="M138" s="305" t="s">
        <v>340</v>
      </c>
    </row>
    <row r="139" spans="2:13" ht="12" customHeight="1">
      <c r="B139" s="305" t="s">
        <v>583</v>
      </c>
      <c r="C139" s="305" t="s">
        <v>493</v>
      </c>
      <c r="D139" s="305" t="s">
        <v>493</v>
      </c>
      <c r="E139" s="305" t="s">
        <v>35</v>
      </c>
      <c r="F139" s="82">
        <v>1925</v>
      </c>
      <c r="G139" s="82">
        <v>23100</v>
      </c>
      <c r="H139" s="305" t="s">
        <v>499</v>
      </c>
      <c r="I139" s="308">
        <v>45075</v>
      </c>
      <c r="J139" s="309"/>
      <c r="K139" s="154">
        <v>1204</v>
      </c>
      <c r="L139" s="309"/>
      <c r="M139" s="305" t="s">
        <v>340</v>
      </c>
    </row>
    <row r="140" spans="2:13" ht="12" customHeight="1">
      <c r="B140" s="305" t="s">
        <v>1363</v>
      </c>
      <c r="C140" s="305" t="s">
        <v>493</v>
      </c>
      <c r="D140" s="305" t="s">
        <v>493</v>
      </c>
      <c r="E140" s="305" t="s">
        <v>35</v>
      </c>
      <c r="F140" s="82">
        <v>1925</v>
      </c>
      <c r="G140" s="82">
        <v>23100</v>
      </c>
      <c r="H140" s="305" t="s">
        <v>499</v>
      </c>
      <c r="I140" s="308">
        <v>44998</v>
      </c>
      <c r="J140" s="309"/>
      <c r="K140" s="154">
        <v>1281</v>
      </c>
      <c r="L140" s="309"/>
      <c r="M140" s="305" t="s">
        <v>340</v>
      </c>
    </row>
    <row r="141" spans="2:13" ht="12" customHeight="1">
      <c r="B141" s="305" t="s">
        <v>1501</v>
      </c>
      <c r="C141" s="305" t="s">
        <v>1503</v>
      </c>
      <c r="D141" s="305" t="s">
        <v>1514</v>
      </c>
      <c r="E141" s="305" t="s">
        <v>63</v>
      </c>
      <c r="F141" s="82">
        <v>3700</v>
      </c>
      <c r="G141" s="82">
        <v>44400</v>
      </c>
      <c r="H141" s="305" t="s">
        <v>499</v>
      </c>
      <c r="I141" s="308">
        <v>44958</v>
      </c>
      <c r="J141" s="309"/>
      <c r="K141" s="154">
        <v>1321</v>
      </c>
      <c r="L141" s="309"/>
      <c r="M141" s="305" t="s">
        <v>340</v>
      </c>
    </row>
    <row r="142" spans="2:13" ht="12" customHeight="1">
      <c r="B142" s="305" t="s">
        <v>1375</v>
      </c>
      <c r="C142" s="305" t="s">
        <v>1505</v>
      </c>
      <c r="D142" s="305" t="s">
        <v>1514</v>
      </c>
      <c r="E142" s="305" t="s">
        <v>63</v>
      </c>
      <c r="F142" s="82">
        <v>2500</v>
      </c>
      <c r="G142" s="82">
        <v>30000</v>
      </c>
      <c r="H142" s="305" t="s">
        <v>499</v>
      </c>
      <c r="I142" s="308">
        <v>44823</v>
      </c>
      <c r="J142" s="309"/>
      <c r="K142" s="154">
        <v>1456</v>
      </c>
      <c r="L142" s="309"/>
      <c r="M142" s="305" t="s">
        <v>340</v>
      </c>
    </row>
    <row r="143" spans="2:13" ht="12" customHeight="1">
      <c r="B143" s="305" t="s">
        <v>1371</v>
      </c>
      <c r="C143" s="305" t="s">
        <v>1507</v>
      </c>
      <c r="D143" s="305" t="s">
        <v>1507</v>
      </c>
      <c r="E143" s="305" t="s">
        <v>80</v>
      </c>
      <c r="F143" s="82"/>
      <c r="G143" s="82">
        <v>228245</v>
      </c>
      <c r="H143" s="305" t="s">
        <v>499</v>
      </c>
      <c r="I143" s="308">
        <v>44231</v>
      </c>
      <c r="J143" s="309"/>
      <c r="K143" s="154">
        <v>2048</v>
      </c>
      <c r="L143" s="309"/>
      <c r="M143" s="305" t="s">
        <v>1561</v>
      </c>
    </row>
    <row r="146" spans="1:1">
      <c r="A146" s="305" t="s">
        <v>294</v>
      </c>
    </row>
  </sheetData>
  <autoFilter ref="B5:M143" xr:uid="{02E9BBB5-85DC-4316-B318-B3E07D9A8DFE}">
    <sortState xmlns:xlrd2="http://schemas.microsoft.com/office/spreadsheetml/2017/richdata2" ref="B6:M143">
      <sortCondition descending="1" ref="J5:J143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zoomScale="145" zoomScaleNormal="145" workbookViewId="0">
      <selection activeCell="B1" sqref="B1:B1048576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1815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1810</v>
      </c>
      <c r="C5" s="307" t="s">
        <v>1811</v>
      </c>
      <c r="D5" s="307" t="s">
        <v>1513</v>
      </c>
      <c r="E5" s="307" t="s">
        <v>1813</v>
      </c>
      <c r="F5" s="307" t="s">
        <v>1340</v>
      </c>
      <c r="G5" s="307" t="s">
        <v>1812</v>
      </c>
      <c r="H5" s="307" t="s">
        <v>116</v>
      </c>
      <c r="I5" s="307" t="s">
        <v>1336</v>
      </c>
      <c r="J5" s="307" t="s">
        <v>1610</v>
      </c>
      <c r="K5" s="307" t="s">
        <v>1827</v>
      </c>
      <c r="L5" s="307" t="s">
        <v>1187</v>
      </c>
      <c r="M5" s="307" t="s">
        <v>1816</v>
      </c>
    </row>
    <row r="6" spans="2:22" ht="12" customHeight="1">
      <c r="B6" s="305" t="s">
        <v>1435</v>
      </c>
      <c r="C6" s="305" t="s">
        <v>1353</v>
      </c>
      <c r="D6" s="305" t="str">
        <f>INDEX('Employee Mapping'!C:C,MATCH('Combined Employee Worksheet'!$C6,'Employee Mapping'!$B:$B,0))</f>
        <v>Bookkeeper</v>
      </c>
      <c r="E6" s="305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5" t="s">
        <v>499</v>
      </c>
      <c r="I6" s="308">
        <v>45890</v>
      </c>
      <c r="J6" s="309"/>
      <c r="K6" s="154">
        <f ca="1">IF(J6=0,TODAY()-I6,J6-I6)</f>
        <v>390</v>
      </c>
      <c r="L6" s="309"/>
      <c r="M6" s="305" t="s">
        <v>340</v>
      </c>
    </row>
    <row r="7" spans="2:22">
      <c r="B7" s="305" t="s">
        <v>1363</v>
      </c>
      <c r="C7" s="305" t="s">
        <v>493</v>
      </c>
      <c r="D7" s="305" t="str">
        <f>INDEX('Employee Mapping'!C:C,MATCH('Combined Employee Worksheet'!$C7,'Employee Mapping'!$B:$B,0))</f>
        <v>Client Lead</v>
      </c>
      <c r="E7" s="305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5" t="s">
        <v>499</v>
      </c>
      <c r="I7" s="308">
        <v>44998</v>
      </c>
      <c r="J7" s="309"/>
      <c r="K7" s="154">
        <f t="shared" ref="K7:K70" ca="1" si="0">IF(J7=0,TODAY()-I7,J7-I7)</f>
        <v>1282</v>
      </c>
      <c r="L7" s="309"/>
      <c r="M7" s="305" t="s">
        <v>340</v>
      </c>
    </row>
    <row r="8" spans="2:22">
      <c r="B8" s="305" t="s">
        <v>666</v>
      </c>
      <c r="C8" s="305" t="s">
        <v>1353</v>
      </c>
      <c r="D8" s="305" t="str">
        <f>INDEX('Employee Mapping'!C:C,MATCH('Combined Employee Worksheet'!$C8,'Employee Mapping'!$B:$B,0))</f>
        <v>Bookkeeper</v>
      </c>
      <c r="E8" s="305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5" t="s">
        <v>499</v>
      </c>
      <c r="I8" s="308">
        <v>46178</v>
      </c>
      <c r="J8" s="309"/>
      <c r="K8" s="154">
        <f t="shared" ca="1" si="0"/>
        <v>102</v>
      </c>
      <c r="L8" s="309"/>
      <c r="M8" s="305" t="s">
        <v>340</v>
      </c>
    </row>
    <row r="9" spans="2:22">
      <c r="B9" s="305" t="s">
        <v>545</v>
      </c>
      <c r="C9" s="305" t="s">
        <v>1414</v>
      </c>
      <c r="D9" s="305" t="str">
        <f>INDEX('Employee Mapping'!C:C,MATCH('Combined Employee Worksheet'!$C9,'Employee Mapping'!$B:$B,0))</f>
        <v>Bookkeeper</v>
      </c>
      <c r="E9" s="305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5" t="s">
        <v>499</v>
      </c>
      <c r="I9" s="308">
        <v>45880</v>
      </c>
      <c r="J9" s="309"/>
      <c r="K9" s="154">
        <f t="shared" ca="1" si="0"/>
        <v>400</v>
      </c>
      <c r="L9" s="309"/>
      <c r="M9" s="305" t="s">
        <v>340</v>
      </c>
    </row>
    <row r="10" spans="2:22">
      <c r="B10" s="305" t="s">
        <v>1381</v>
      </c>
      <c r="C10" s="305" t="s">
        <v>493</v>
      </c>
      <c r="D10" s="305" t="str">
        <f>INDEX('Employee Mapping'!C:C,MATCH('Combined Employee Worksheet'!$C10,'Employee Mapping'!$B:$B,0))</f>
        <v>Client Lead</v>
      </c>
      <c r="E10" s="305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5" t="s">
        <v>499</v>
      </c>
      <c r="I10" s="308">
        <v>46227</v>
      </c>
      <c r="J10" s="309"/>
      <c r="K10" s="154">
        <f t="shared" ca="1" si="0"/>
        <v>53</v>
      </c>
      <c r="L10" s="309"/>
      <c r="M10" s="305" t="s">
        <v>340</v>
      </c>
    </row>
    <row r="11" spans="2:22">
      <c r="B11" s="305" t="s">
        <v>1399</v>
      </c>
      <c r="C11" s="305" t="s">
        <v>1353</v>
      </c>
      <c r="D11" s="305" t="str">
        <f>INDEX('Employee Mapping'!C:C,MATCH('Combined Employee Worksheet'!$C11,'Employee Mapping'!$B:$B,0))</f>
        <v>Bookkeeper</v>
      </c>
      <c r="E11" s="305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5" t="s">
        <v>499</v>
      </c>
      <c r="I11" s="308">
        <v>46135</v>
      </c>
      <c r="J11" s="309"/>
      <c r="K11" s="154">
        <f t="shared" ca="1" si="0"/>
        <v>145</v>
      </c>
      <c r="L11" s="309"/>
      <c r="M11" s="305" t="s">
        <v>340</v>
      </c>
    </row>
    <row r="12" spans="2:22">
      <c r="B12" s="305" t="s">
        <v>1490</v>
      </c>
      <c r="C12" s="305" t="s">
        <v>1484</v>
      </c>
      <c r="D12" s="305" t="str">
        <f>INDEX('Employee Mapping'!C:C,MATCH('Combined Employee Worksheet'!$C12,'Employee Mapping'!$B:$B,0))</f>
        <v>Client Lead</v>
      </c>
      <c r="E12" s="305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5" t="s">
        <v>499</v>
      </c>
      <c r="I12" s="308">
        <v>45313</v>
      </c>
      <c r="J12" s="309"/>
      <c r="K12" s="154">
        <f t="shared" ca="1" si="0"/>
        <v>967</v>
      </c>
      <c r="L12" s="309"/>
      <c r="M12" s="305" t="s">
        <v>340</v>
      </c>
    </row>
    <row r="13" spans="2:22">
      <c r="B13" s="305" t="s">
        <v>548</v>
      </c>
      <c r="C13" s="305" t="s">
        <v>493</v>
      </c>
      <c r="D13" s="305" t="str">
        <f>INDEX('Employee Mapping'!C:C,MATCH('Combined Employee Worksheet'!$C13,'Employee Mapping'!$B:$B,0))</f>
        <v>Client Lead</v>
      </c>
      <c r="E13" s="305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5" t="s">
        <v>499</v>
      </c>
      <c r="I13" s="308">
        <v>45621</v>
      </c>
      <c r="J13" s="309"/>
      <c r="K13" s="154">
        <f t="shared" ca="1" si="0"/>
        <v>659</v>
      </c>
      <c r="L13" s="309"/>
      <c r="M13" s="305" t="s">
        <v>340</v>
      </c>
    </row>
    <row r="14" spans="2:22">
      <c r="B14" s="305" t="s">
        <v>1371</v>
      </c>
      <c r="C14" s="305" t="s">
        <v>1507</v>
      </c>
      <c r="D14" s="305" t="str">
        <f>INDEX('Employee Mapping'!C:C,MATCH('Combined Employee Worksheet'!$C14,'Employee Mapping'!$B:$B,0))</f>
        <v>CEO</v>
      </c>
      <c r="E14" s="305" t="str">
        <f>INDEX('Employee Mapping'!D:D,MATCH('Combined Employee Worksheet'!$C14,'Employee Mapping'!$B:$B,0))</f>
        <v>Payroll Wages - Owner</v>
      </c>
      <c r="F14" s="82"/>
      <c r="G14" s="82">
        <v>228245</v>
      </c>
      <c r="H14" s="305" t="s">
        <v>499</v>
      </c>
      <c r="I14" s="308">
        <v>44231</v>
      </c>
      <c r="J14" s="309"/>
      <c r="K14" s="154">
        <f t="shared" ca="1" si="0"/>
        <v>2049</v>
      </c>
      <c r="L14" s="309"/>
      <c r="M14" s="305" t="s">
        <v>1561</v>
      </c>
    </row>
    <row r="15" spans="2:22">
      <c r="B15" s="305" t="s">
        <v>610</v>
      </c>
      <c r="C15" s="305" t="s">
        <v>1353</v>
      </c>
      <c r="D15" s="305" t="str">
        <f>INDEX('Employee Mapping'!C:C,MATCH('Combined Employee Worksheet'!$C15,'Employee Mapping'!$B:$B,0))</f>
        <v>Bookkeeper</v>
      </c>
      <c r="E15" s="305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5" t="s">
        <v>499</v>
      </c>
      <c r="I15" s="308">
        <v>45509</v>
      </c>
      <c r="J15" s="309"/>
      <c r="K15" s="154">
        <f t="shared" ca="1" si="0"/>
        <v>771</v>
      </c>
      <c r="L15" s="309"/>
      <c r="M15" s="305" t="s">
        <v>340</v>
      </c>
    </row>
    <row r="16" spans="2:22">
      <c r="B16" s="305" t="s">
        <v>1357</v>
      </c>
      <c r="C16" s="305" t="s">
        <v>493</v>
      </c>
      <c r="D16" s="305" t="str">
        <f>INDEX('Employee Mapping'!C:C,MATCH('Combined Employee Worksheet'!$C16,'Employee Mapping'!$B:$B,0))</f>
        <v>Client Lead</v>
      </c>
      <c r="E16" s="305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5" t="s">
        <v>499</v>
      </c>
      <c r="I16" s="308">
        <v>46107</v>
      </c>
      <c r="J16" s="309"/>
      <c r="K16" s="154">
        <f t="shared" ca="1" si="0"/>
        <v>173</v>
      </c>
      <c r="L16" s="309"/>
      <c r="M16" s="305" t="s">
        <v>340</v>
      </c>
    </row>
    <row r="17" spans="2:13">
      <c r="B17" s="305" t="s">
        <v>1410</v>
      </c>
      <c r="C17" s="305" t="s">
        <v>1412</v>
      </c>
      <c r="D17" s="305" t="str">
        <f>INDEX('Employee Mapping'!C:C,MATCH('Combined Employee Worksheet'!$C17,'Employee Mapping'!$B:$B,0))</f>
        <v>Tax</v>
      </c>
      <c r="E17" s="305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5" t="s">
        <v>499</v>
      </c>
      <c r="I17" s="308">
        <v>46055</v>
      </c>
      <c r="J17" s="309"/>
      <c r="K17" s="154">
        <f t="shared" ca="1" si="0"/>
        <v>225</v>
      </c>
      <c r="L17" s="309"/>
      <c r="M17" s="305" t="s">
        <v>340</v>
      </c>
    </row>
    <row r="18" spans="2:13">
      <c r="B18" s="305" t="s">
        <v>523</v>
      </c>
      <c r="C18" s="305" t="s">
        <v>1414</v>
      </c>
      <c r="D18" s="305" t="str">
        <f>INDEX('Employee Mapping'!C:C,MATCH('Combined Employee Worksheet'!$C18,'Employee Mapping'!$B:$B,0))</f>
        <v>Bookkeeper</v>
      </c>
      <c r="E18" s="305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5" t="s">
        <v>499</v>
      </c>
      <c r="I18" s="308">
        <v>45075</v>
      </c>
      <c r="J18" s="309"/>
      <c r="K18" s="154">
        <f t="shared" ca="1" si="0"/>
        <v>1205</v>
      </c>
      <c r="L18" s="309"/>
      <c r="M18" s="305" t="s">
        <v>340</v>
      </c>
    </row>
    <row r="19" spans="2:13">
      <c r="B19" s="305" t="s">
        <v>555</v>
      </c>
      <c r="C19" s="305" t="s">
        <v>1353</v>
      </c>
      <c r="D19" s="305" t="str">
        <f>INDEX('Employee Mapping'!C:C,MATCH('Combined Employee Worksheet'!$C19,'Employee Mapping'!$B:$B,0))</f>
        <v>Bookkeeper</v>
      </c>
      <c r="E19" s="305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5" t="s">
        <v>499</v>
      </c>
      <c r="I19" s="308">
        <v>45175</v>
      </c>
      <c r="J19" s="309"/>
      <c r="K19" s="154">
        <f t="shared" ca="1" si="0"/>
        <v>1105</v>
      </c>
      <c r="L19" s="309"/>
      <c r="M19" s="305" t="s">
        <v>340</v>
      </c>
    </row>
    <row r="20" spans="2:13">
      <c r="B20" s="305" t="s">
        <v>1460</v>
      </c>
      <c r="C20" s="305" t="s">
        <v>1498</v>
      </c>
      <c r="D20" s="305" t="str">
        <f>INDEX('Employee Mapping'!C:C,MATCH('Combined Employee Worksheet'!$C20,'Employee Mapping'!$B:$B,0))</f>
        <v>Leadership</v>
      </c>
      <c r="E20" s="305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5" t="s">
        <v>499</v>
      </c>
      <c r="I20" s="308">
        <v>45160</v>
      </c>
      <c r="J20" s="309"/>
      <c r="K20" s="154">
        <f t="shared" ca="1" si="0"/>
        <v>1120</v>
      </c>
      <c r="L20" s="309"/>
      <c r="M20" s="305" t="s">
        <v>340</v>
      </c>
    </row>
    <row r="21" spans="2:13">
      <c r="B21" s="305" t="s">
        <v>1465</v>
      </c>
      <c r="C21" s="305" t="s">
        <v>1374</v>
      </c>
      <c r="D21" s="305" t="str">
        <f>INDEX('Employee Mapping'!C:C,MATCH('Combined Employee Worksheet'!$C21,'Employee Mapping'!$B:$B,0))</f>
        <v>Admin</v>
      </c>
      <c r="E21" s="305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5" t="s">
        <v>499</v>
      </c>
      <c r="I21" s="308">
        <v>45614</v>
      </c>
      <c r="J21" s="309"/>
      <c r="K21" s="154">
        <f t="shared" ca="1" si="0"/>
        <v>666</v>
      </c>
      <c r="L21" s="309"/>
      <c r="M21" s="305" t="s">
        <v>340</v>
      </c>
    </row>
    <row r="22" spans="2:13">
      <c r="B22" s="305" t="s">
        <v>1469</v>
      </c>
      <c r="C22" s="305" t="s">
        <v>1471</v>
      </c>
      <c r="D22" s="305" t="str">
        <f>INDEX('Employee Mapping'!C:C,MATCH('Combined Employee Worksheet'!$C22,'Employee Mapping'!$B:$B,0))</f>
        <v>Admin</v>
      </c>
      <c r="E22" s="305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5" t="s">
        <v>499</v>
      </c>
      <c r="I22" s="308">
        <v>45572</v>
      </c>
      <c r="J22" s="309"/>
      <c r="K22" s="154">
        <f t="shared" ca="1" si="0"/>
        <v>708</v>
      </c>
      <c r="L22" s="309"/>
      <c r="M22" s="305" t="s">
        <v>340</v>
      </c>
    </row>
    <row r="23" spans="2:13">
      <c r="B23" s="305" t="s">
        <v>1351</v>
      </c>
      <c r="C23" s="305" t="s">
        <v>1353</v>
      </c>
      <c r="D23" s="305" t="str">
        <f>INDEX('Employee Mapping'!C:C,MATCH('Combined Employee Worksheet'!$C23,'Employee Mapping'!$B:$B,0))</f>
        <v>Bookkeeper</v>
      </c>
      <c r="E23" s="305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5" t="s">
        <v>499</v>
      </c>
      <c r="I23" s="308">
        <v>46272</v>
      </c>
      <c r="J23" s="309"/>
      <c r="K23" s="154">
        <f t="shared" ca="1" si="0"/>
        <v>8</v>
      </c>
      <c r="L23" s="309"/>
      <c r="M23" s="305" t="s">
        <v>1354</v>
      </c>
    </row>
    <row r="24" spans="2:13">
      <c r="B24" s="305" t="s">
        <v>1474</v>
      </c>
      <c r="C24" s="305" t="s">
        <v>1374</v>
      </c>
      <c r="D24" s="305" t="str">
        <f>INDEX('Employee Mapping'!C:C,MATCH('Combined Employee Worksheet'!$C24,'Employee Mapping'!$B:$B,0))</f>
        <v>Admin</v>
      </c>
      <c r="E24" s="305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5" t="s">
        <v>499</v>
      </c>
      <c r="I24" s="308">
        <v>45551</v>
      </c>
      <c r="J24" s="309"/>
      <c r="K24" s="154">
        <f t="shared" ca="1" si="0"/>
        <v>729</v>
      </c>
      <c r="L24" s="309"/>
      <c r="M24" s="305" t="s">
        <v>340</v>
      </c>
    </row>
    <row r="25" spans="2:13">
      <c r="B25" s="305" t="s">
        <v>904</v>
      </c>
      <c r="C25" s="305" t="s">
        <v>492</v>
      </c>
      <c r="D25" s="305" t="str">
        <f>INDEX('Employee Mapping'!C:C,MATCH('Combined Employee Worksheet'!$C25,'Employee Mapping'!$B:$B,0))</f>
        <v>Bookkeeper</v>
      </c>
      <c r="E25" s="305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5" t="s">
        <v>499</v>
      </c>
      <c r="I25" s="308">
        <v>46247</v>
      </c>
      <c r="J25" s="309"/>
      <c r="K25" s="154">
        <f t="shared" ca="1" si="0"/>
        <v>33</v>
      </c>
      <c r="L25" s="309"/>
      <c r="M25" s="305" t="s">
        <v>340</v>
      </c>
    </row>
    <row r="26" spans="2:13">
      <c r="B26" s="305" t="s">
        <v>1481</v>
      </c>
      <c r="C26" s="305" t="s">
        <v>1353</v>
      </c>
      <c r="D26" s="305" t="str">
        <f>INDEX('Employee Mapping'!C:C,MATCH('Combined Employee Worksheet'!$C26,'Employee Mapping'!$B:$B,0))</f>
        <v>Bookkeeper</v>
      </c>
      <c r="E26" s="305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5" t="s">
        <v>499</v>
      </c>
      <c r="I26" s="308">
        <v>45481</v>
      </c>
      <c r="J26" s="309"/>
      <c r="K26" s="154">
        <f t="shared" ca="1" si="0"/>
        <v>799</v>
      </c>
      <c r="L26" s="309"/>
      <c r="M26" s="305" t="s">
        <v>340</v>
      </c>
    </row>
    <row r="27" spans="2:13">
      <c r="B27" s="305" t="s">
        <v>754</v>
      </c>
      <c r="C27" s="305" t="s">
        <v>1353</v>
      </c>
      <c r="D27" s="305" t="str">
        <f>INDEX('Employee Mapping'!C:C,MATCH('Combined Employee Worksheet'!$C27,'Employee Mapping'!$B:$B,0))</f>
        <v>Bookkeeper</v>
      </c>
      <c r="E27" s="305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5" t="s">
        <v>499</v>
      </c>
      <c r="I27" s="308">
        <v>46203</v>
      </c>
      <c r="J27" s="309"/>
      <c r="K27" s="154">
        <f t="shared" ca="1" si="0"/>
        <v>77</v>
      </c>
      <c r="L27" s="309"/>
      <c r="M27" s="305" t="s">
        <v>340</v>
      </c>
    </row>
    <row r="28" spans="2:13">
      <c r="B28" s="305" t="s">
        <v>1418</v>
      </c>
      <c r="C28" s="305" t="s">
        <v>1420</v>
      </c>
      <c r="D28" s="305" t="str">
        <f>INDEX('Employee Mapping'!C:C,MATCH('Combined Employee Worksheet'!$C28,'Employee Mapping'!$B:$B,0))</f>
        <v>Sales &amp; Marketing</v>
      </c>
      <c r="E28" s="305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5" t="s">
        <v>499</v>
      </c>
      <c r="I28" s="308">
        <v>45992</v>
      </c>
      <c r="J28" s="309"/>
      <c r="K28" s="154">
        <f t="shared" ca="1" si="0"/>
        <v>288</v>
      </c>
      <c r="L28" s="309"/>
      <c r="M28" s="305" t="s">
        <v>340</v>
      </c>
    </row>
    <row r="29" spans="2:13">
      <c r="B29" s="305" t="s">
        <v>552</v>
      </c>
      <c r="C29" s="305" t="s">
        <v>493</v>
      </c>
      <c r="D29" s="305" t="str">
        <f>INDEX('Employee Mapping'!C:C,MATCH('Combined Employee Worksheet'!$C29,'Employee Mapping'!$B:$B,0))</f>
        <v>Client Lead</v>
      </c>
      <c r="E29" s="305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5" t="s">
        <v>499</v>
      </c>
      <c r="I29" s="308">
        <v>46055</v>
      </c>
      <c r="J29" s="309"/>
      <c r="K29" s="154">
        <f t="shared" ca="1" si="0"/>
        <v>225</v>
      </c>
      <c r="L29" s="309"/>
      <c r="M29" s="305" t="s">
        <v>340</v>
      </c>
    </row>
    <row r="30" spans="2:13">
      <c r="B30" s="305" t="s">
        <v>547</v>
      </c>
      <c r="C30" s="305" t="s">
        <v>1353</v>
      </c>
      <c r="D30" s="305" t="str">
        <f>INDEX('Employee Mapping'!C:C,MATCH('Combined Employee Worksheet'!$C30,'Employee Mapping'!$B:$B,0))</f>
        <v>Bookkeeper</v>
      </c>
      <c r="E30" s="305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5" t="s">
        <v>499</v>
      </c>
      <c r="I30" s="308">
        <v>45726</v>
      </c>
      <c r="J30" s="309"/>
      <c r="K30" s="154">
        <f t="shared" ca="1" si="0"/>
        <v>554</v>
      </c>
      <c r="L30" s="309"/>
      <c r="M30" s="305" t="s">
        <v>340</v>
      </c>
    </row>
    <row r="31" spans="2:13">
      <c r="B31" s="305" t="s">
        <v>524</v>
      </c>
      <c r="C31" s="305" t="s">
        <v>493</v>
      </c>
      <c r="D31" s="305" t="str">
        <f>INDEX('Employee Mapping'!C:C,MATCH('Combined Employee Worksheet'!$C31,'Employee Mapping'!$B:$B,0))</f>
        <v>Client Lead</v>
      </c>
      <c r="E31" s="305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5" t="s">
        <v>499</v>
      </c>
      <c r="I31" s="308">
        <v>46246</v>
      </c>
      <c r="J31" s="309"/>
      <c r="K31" s="154">
        <f t="shared" ca="1" si="0"/>
        <v>34</v>
      </c>
      <c r="L31" s="309"/>
      <c r="M31" s="305" t="s">
        <v>340</v>
      </c>
    </row>
    <row r="32" spans="2:13">
      <c r="B32" s="305" t="s">
        <v>1422</v>
      </c>
      <c r="C32" s="305" t="s">
        <v>1353</v>
      </c>
      <c r="D32" s="305" t="str">
        <f>INDEX('Employee Mapping'!C:C,MATCH('Combined Employee Worksheet'!$C32,'Employee Mapping'!$B:$B,0))</f>
        <v>Bookkeeper</v>
      </c>
      <c r="E32" s="305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5" t="s">
        <v>499</v>
      </c>
      <c r="I32" s="308">
        <v>45985</v>
      </c>
      <c r="J32" s="309"/>
      <c r="K32" s="154">
        <f t="shared" ca="1" si="0"/>
        <v>295</v>
      </c>
      <c r="L32" s="309"/>
      <c r="M32" s="305" t="s">
        <v>340</v>
      </c>
    </row>
    <row r="33" spans="2:13">
      <c r="B33" s="305" t="s">
        <v>1361</v>
      </c>
      <c r="C33" s="305" t="s">
        <v>1353</v>
      </c>
      <c r="D33" s="305" t="str">
        <f>INDEX('Employee Mapping'!C:C,MATCH('Combined Employee Worksheet'!$C33,'Employee Mapping'!$B:$B,0))</f>
        <v>Bookkeeper</v>
      </c>
      <c r="E33" s="305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5" t="s">
        <v>499</v>
      </c>
      <c r="I33" s="308">
        <v>46254</v>
      </c>
      <c r="J33" s="309"/>
      <c r="K33" s="154">
        <f t="shared" ca="1" si="0"/>
        <v>26</v>
      </c>
      <c r="L33" s="309"/>
      <c r="M33" s="305" t="s">
        <v>340</v>
      </c>
    </row>
    <row r="34" spans="2:13">
      <c r="B34" s="305" t="s">
        <v>535</v>
      </c>
      <c r="C34" s="305" t="s">
        <v>1368</v>
      </c>
      <c r="D34" s="305" t="str">
        <f>INDEX('Employee Mapping'!C:C,MATCH('Combined Employee Worksheet'!$C34,'Employee Mapping'!$B:$B,0))</f>
        <v>Accounting Manager</v>
      </c>
      <c r="E34" s="305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5" t="s">
        <v>499</v>
      </c>
      <c r="I34" s="308">
        <v>46076</v>
      </c>
      <c r="J34" s="309"/>
      <c r="K34" s="154">
        <f t="shared" ca="1" si="0"/>
        <v>204</v>
      </c>
      <c r="L34" s="309"/>
      <c r="M34" s="305" t="s">
        <v>340</v>
      </c>
    </row>
    <row r="35" spans="2:13">
      <c r="B35" s="305" t="s">
        <v>562</v>
      </c>
      <c r="C35" s="305" t="s">
        <v>1353</v>
      </c>
      <c r="D35" s="305" t="str">
        <f>INDEX('Employee Mapping'!C:C,MATCH('Combined Employee Worksheet'!$C35,'Employee Mapping'!$B:$B,0))</f>
        <v>Bookkeeper</v>
      </c>
      <c r="E35" s="305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5" t="s">
        <v>499</v>
      </c>
      <c r="I35" s="308">
        <v>45761</v>
      </c>
      <c r="J35" s="309"/>
      <c r="K35" s="154">
        <f t="shared" ca="1" si="0"/>
        <v>519</v>
      </c>
      <c r="L35" s="309"/>
      <c r="M35" s="305" t="s">
        <v>340</v>
      </c>
    </row>
    <row r="36" spans="2:13">
      <c r="B36" s="305" t="s">
        <v>1495</v>
      </c>
      <c r="C36" s="305" t="s">
        <v>1477</v>
      </c>
      <c r="D36" s="305" t="str">
        <f>INDEX('Employee Mapping'!C:C,MATCH('Combined Employee Worksheet'!$C36,'Employee Mapping'!$B:$B,0))</f>
        <v>Onboarding Specialist</v>
      </c>
      <c r="E36" s="305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5" t="s">
        <v>499</v>
      </c>
      <c r="I36" s="308">
        <v>45170</v>
      </c>
      <c r="J36" s="309"/>
      <c r="K36" s="154">
        <f t="shared" ca="1" si="0"/>
        <v>1110</v>
      </c>
      <c r="L36" s="309"/>
      <c r="M36" s="305" t="s">
        <v>340</v>
      </c>
    </row>
    <row r="37" spans="2:13">
      <c r="B37" s="305" t="s">
        <v>1375</v>
      </c>
      <c r="C37" s="305" t="s">
        <v>1505</v>
      </c>
      <c r="D37" s="305" t="str">
        <f>INDEX('Employee Mapping'!C:C,MATCH('Combined Employee Worksheet'!$C37,'Employee Mapping'!$B:$B,0))</f>
        <v>Leadership</v>
      </c>
      <c r="E37" s="305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5" t="s">
        <v>499</v>
      </c>
      <c r="I37" s="308">
        <v>44823</v>
      </c>
      <c r="J37" s="309"/>
      <c r="K37" s="154">
        <f t="shared" ca="1" si="0"/>
        <v>1457</v>
      </c>
      <c r="L37" s="309"/>
      <c r="M37" s="305" t="s">
        <v>340</v>
      </c>
    </row>
    <row r="38" spans="2:13">
      <c r="B38" s="305" t="s">
        <v>771</v>
      </c>
      <c r="C38" s="305" t="s">
        <v>1484</v>
      </c>
      <c r="D38" s="305" t="str">
        <f>INDEX('Employee Mapping'!C:C,MATCH('Combined Employee Worksheet'!$C38,'Employee Mapping'!$B:$B,0))</f>
        <v>Client Lead</v>
      </c>
      <c r="E38" s="305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5" t="s">
        <v>499</v>
      </c>
      <c r="I38" s="308">
        <v>45467</v>
      </c>
      <c r="J38" s="309"/>
      <c r="K38" s="154">
        <f t="shared" ca="1" si="0"/>
        <v>813</v>
      </c>
      <c r="L38" s="309"/>
      <c r="M38" s="305" t="s">
        <v>340</v>
      </c>
    </row>
    <row r="39" spans="2:13">
      <c r="B39" s="305" t="s">
        <v>1426</v>
      </c>
      <c r="C39" s="305" t="s">
        <v>1353</v>
      </c>
      <c r="D39" s="305" t="str">
        <f>INDEX('Employee Mapping'!C:C,MATCH('Combined Employee Worksheet'!$C39,'Employee Mapping'!$B:$B,0))</f>
        <v>Bookkeeper</v>
      </c>
      <c r="E39" s="305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5" t="s">
        <v>499</v>
      </c>
      <c r="I39" s="308">
        <v>45943</v>
      </c>
      <c r="J39" s="309"/>
      <c r="K39" s="154">
        <f t="shared" ca="1" si="0"/>
        <v>337</v>
      </c>
      <c r="L39" s="309"/>
      <c r="M39" s="305" t="s">
        <v>340</v>
      </c>
    </row>
    <row r="40" spans="2:13">
      <c r="B40" s="305" t="s">
        <v>1501</v>
      </c>
      <c r="C40" s="305" t="s">
        <v>1503</v>
      </c>
      <c r="D40" s="305" t="str">
        <f>INDEX('Employee Mapping'!C:C,MATCH('Combined Employee Worksheet'!$C40,'Employee Mapping'!$B:$B,0))</f>
        <v>Leadership</v>
      </c>
      <c r="E40" s="305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5" t="s">
        <v>499</v>
      </c>
      <c r="I40" s="308">
        <v>44958</v>
      </c>
      <c r="J40" s="309"/>
      <c r="K40" s="154">
        <f t="shared" ca="1" si="0"/>
        <v>1322</v>
      </c>
      <c r="L40" s="309"/>
      <c r="M40" s="305" t="s">
        <v>340</v>
      </c>
    </row>
    <row r="41" spans="2:13">
      <c r="B41" s="305" t="s">
        <v>586</v>
      </c>
      <c r="C41" s="305" t="s">
        <v>1353</v>
      </c>
      <c r="D41" s="305" t="str">
        <f>INDEX('Employee Mapping'!C:C,MATCH('Combined Employee Worksheet'!$C41,'Employee Mapping'!$B:$B,0))</f>
        <v>Bookkeeper</v>
      </c>
      <c r="E41" s="305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5" t="s">
        <v>499</v>
      </c>
      <c r="I41" s="308">
        <v>45866</v>
      </c>
      <c r="J41" s="309"/>
      <c r="K41" s="154">
        <f t="shared" ca="1" si="0"/>
        <v>414</v>
      </c>
      <c r="L41" s="309"/>
      <c r="M41" s="305" t="s">
        <v>340</v>
      </c>
    </row>
    <row r="42" spans="2:13">
      <c r="B42" s="305" t="s">
        <v>1401</v>
      </c>
      <c r="C42" s="305" t="s">
        <v>1347</v>
      </c>
      <c r="D42" s="305" t="str">
        <f>INDEX('Employee Mapping'!C:C,MATCH('Combined Employee Worksheet'!$C42,'Employee Mapping'!$B:$B,0))</f>
        <v>Tax</v>
      </c>
      <c r="E42" s="305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5" t="s">
        <v>499</v>
      </c>
      <c r="I42" s="308">
        <v>46125</v>
      </c>
      <c r="J42" s="309"/>
      <c r="K42" s="154">
        <f t="shared" ca="1" si="0"/>
        <v>155</v>
      </c>
      <c r="L42" s="309"/>
      <c r="M42" s="305" t="s">
        <v>340</v>
      </c>
    </row>
    <row r="43" spans="2:13">
      <c r="B43" s="305" t="s">
        <v>1380</v>
      </c>
      <c r="C43" s="305" t="s">
        <v>1378</v>
      </c>
      <c r="D43" s="305" t="str">
        <f>INDEX('Employee Mapping'!C:C,MATCH('Combined Employee Worksheet'!$C43,'Employee Mapping'!$B:$B,0))</f>
        <v>Onboarding Specialist</v>
      </c>
      <c r="E43" s="305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5" t="s">
        <v>499</v>
      </c>
      <c r="I43" s="308">
        <v>45467</v>
      </c>
      <c r="J43" s="309"/>
      <c r="K43" s="154">
        <f t="shared" ca="1" si="0"/>
        <v>813</v>
      </c>
      <c r="L43" s="309"/>
      <c r="M43" s="305" t="s">
        <v>340</v>
      </c>
    </row>
    <row r="44" spans="2:13">
      <c r="B44" s="305" t="s">
        <v>1443</v>
      </c>
      <c r="C44" s="305" t="s">
        <v>1353</v>
      </c>
      <c r="D44" s="305" t="str">
        <f>INDEX('Employee Mapping'!C:C,MATCH('Combined Employee Worksheet'!$C44,'Employee Mapping'!$B:$B,0))</f>
        <v>Bookkeeper</v>
      </c>
      <c r="E44" s="305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5" t="s">
        <v>499</v>
      </c>
      <c r="I44" s="308">
        <v>45838</v>
      </c>
      <c r="J44" s="309"/>
      <c r="K44" s="154">
        <f t="shared" ca="1" si="0"/>
        <v>442</v>
      </c>
      <c r="L44" s="309"/>
      <c r="M44" s="305" t="s">
        <v>340</v>
      </c>
    </row>
    <row r="45" spans="2:13">
      <c r="B45" s="305" t="s">
        <v>768</v>
      </c>
      <c r="C45" s="305" t="s">
        <v>1353</v>
      </c>
      <c r="D45" s="305" t="str">
        <f>INDEX('Employee Mapping'!C:C,MATCH('Combined Employee Worksheet'!$C45,'Employee Mapping'!$B:$B,0))</f>
        <v>Bookkeeper</v>
      </c>
      <c r="E45" s="305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5" t="s">
        <v>499</v>
      </c>
      <c r="I45" s="308">
        <v>45992</v>
      </c>
      <c r="J45" s="309"/>
      <c r="K45" s="154">
        <f t="shared" ca="1" si="0"/>
        <v>288</v>
      </c>
      <c r="L45" s="309"/>
      <c r="M45" s="305" t="s">
        <v>340</v>
      </c>
    </row>
    <row r="46" spans="2:13">
      <c r="B46" s="305" t="s">
        <v>1441</v>
      </c>
      <c r="C46" s="305" t="s">
        <v>1353</v>
      </c>
      <c r="D46" s="305" t="str">
        <f>INDEX('Employee Mapping'!C:C,MATCH('Combined Employee Worksheet'!$C46,'Employee Mapping'!$B:$B,0))</f>
        <v>Bookkeeper</v>
      </c>
      <c r="E46" s="305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5" t="s">
        <v>499</v>
      </c>
      <c r="I46" s="308">
        <v>45847</v>
      </c>
      <c r="J46" s="309"/>
      <c r="K46" s="154">
        <f t="shared" ca="1" si="0"/>
        <v>433</v>
      </c>
      <c r="L46" s="309"/>
      <c r="M46" s="305" t="s">
        <v>340</v>
      </c>
    </row>
    <row r="47" spans="2:13">
      <c r="B47" s="305" t="s">
        <v>1445</v>
      </c>
      <c r="C47" s="305" t="s">
        <v>1353</v>
      </c>
      <c r="D47" s="305" t="str">
        <f>INDEX('Employee Mapping'!C:C,MATCH('Combined Employee Worksheet'!$C47,'Employee Mapping'!$B:$B,0))</f>
        <v>Bookkeeper</v>
      </c>
      <c r="E47" s="305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5" t="s">
        <v>499</v>
      </c>
      <c r="I47" s="308">
        <v>45824</v>
      </c>
      <c r="J47" s="309"/>
      <c r="K47" s="154">
        <f t="shared" ca="1" si="0"/>
        <v>456</v>
      </c>
      <c r="L47" s="309"/>
      <c r="M47" s="305" t="s">
        <v>340</v>
      </c>
    </row>
    <row r="48" spans="2:13">
      <c r="B48" s="305" t="s">
        <v>1487</v>
      </c>
      <c r="C48" s="305" t="s">
        <v>1489</v>
      </c>
      <c r="D48" s="305" t="str">
        <f>INDEX('Employee Mapping'!C:C,MATCH('Combined Employee Worksheet'!$C48,'Employee Mapping'!$B:$B,0))</f>
        <v>Admin</v>
      </c>
      <c r="E48" s="305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5" t="s">
        <v>499</v>
      </c>
      <c r="I48" s="308">
        <v>45369</v>
      </c>
      <c r="J48" s="309"/>
      <c r="K48" s="154">
        <f t="shared" ca="1" si="0"/>
        <v>911</v>
      </c>
      <c r="L48" s="309"/>
      <c r="M48" s="305" t="s">
        <v>340</v>
      </c>
    </row>
    <row r="49" spans="2:13">
      <c r="B49" s="305" t="s">
        <v>1383</v>
      </c>
      <c r="C49" s="305" t="s">
        <v>1368</v>
      </c>
      <c r="D49" s="305" t="str">
        <f>INDEX('Employee Mapping'!C:C,MATCH('Combined Employee Worksheet'!$C49,'Employee Mapping'!$B:$B,0))</f>
        <v>Accounting Manager</v>
      </c>
      <c r="E49" s="305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5" t="s">
        <v>499</v>
      </c>
      <c r="I49" s="308">
        <v>46076</v>
      </c>
      <c r="J49" s="309"/>
      <c r="K49" s="154">
        <f t="shared" ca="1" si="0"/>
        <v>204</v>
      </c>
      <c r="L49" s="309"/>
      <c r="M49" s="305" t="s">
        <v>340</v>
      </c>
    </row>
    <row r="50" spans="2:13">
      <c r="B50" s="305" t="s">
        <v>559</v>
      </c>
      <c r="C50" s="305" t="s">
        <v>493</v>
      </c>
      <c r="D50" s="305" t="str">
        <f>INDEX('Employee Mapping'!C:C,MATCH('Combined Employee Worksheet'!$C50,'Employee Mapping'!$B:$B,0))</f>
        <v>Client Lead</v>
      </c>
      <c r="E50" s="305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5" t="s">
        <v>499</v>
      </c>
      <c r="I50" s="308">
        <v>45600</v>
      </c>
      <c r="J50" s="309"/>
      <c r="K50" s="154">
        <f t="shared" ca="1" si="0"/>
        <v>680</v>
      </c>
      <c r="L50" s="309"/>
      <c r="M50" s="305" t="s">
        <v>340</v>
      </c>
    </row>
    <row r="51" spans="2:13">
      <c r="B51" s="305" t="s">
        <v>538</v>
      </c>
      <c r="C51" s="305" t="s">
        <v>493</v>
      </c>
      <c r="D51" s="305" t="str">
        <f>INDEX('Employee Mapping'!C:C,MATCH('Combined Employee Worksheet'!$C51,'Employee Mapping'!$B:$B,0))</f>
        <v>Client Lead</v>
      </c>
      <c r="E51" s="305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5" t="s">
        <v>499</v>
      </c>
      <c r="I51" s="308">
        <v>45481</v>
      </c>
      <c r="J51" s="309"/>
      <c r="K51" s="154">
        <f t="shared" ca="1" si="0"/>
        <v>799</v>
      </c>
      <c r="L51" s="309"/>
      <c r="M51" s="305" t="s">
        <v>340</v>
      </c>
    </row>
    <row r="52" spans="2:13">
      <c r="B52" s="305" t="s">
        <v>707</v>
      </c>
      <c r="C52" s="305" t="s">
        <v>1414</v>
      </c>
      <c r="D52" s="305" t="str">
        <f>INDEX('Employee Mapping'!C:C,MATCH('Combined Employee Worksheet'!$C52,'Employee Mapping'!$B:$B,0))</f>
        <v>Bookkeeper</v>
      </c>
      <c r="E52" s="305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5" t="s">
        <v>499</v>
      </c>
      <c r="I52" s="308">
        <v>45175</v>
      </c>
      <c r="J52" s="309"/>
      <c r="K52" s="154">
        <f t="shared" ca="1" si="0"/>
        <v>1105</v>
      </c>
      <c r="L52" s="309"/>
      <c r="M52" s="305" t="s">
        <v>340</v>
      </c>
    </row>
    <row r="53" spans="2:13">
      <c r="B53" s="305" t="s">
        <v>684</v>
      </c>
      <c r="C53" s="305" t="s">
        <v>1374</v>
      </c>
      <c r="D53" s="305" t="str">
        <f>INDEX('Employee Mapping'!C:C,MATCH('Combined Employee Worksheet'!$C53,'Employee Mapping'!$B:$B,0))</f>
        <v>Admin</v>
      </c>
      <c r="E53" s="305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5" t="s">
        <v>499</v>
      </c>
      <c r="I53" s="308">
        <v>46241</v>
      </c>
      <c r="J53" s="309"/>
      <c r="K53" s="154">
        <f t="shared" ca="1" si="0"/>
        <v>39</v>
      </c>
      <c r="L53" s="309"/>
      <c r="M53" s="305" t="s">
        <v>340</v>
      </c>
    </row>
    <row r="54" spans="2:13">
      <c r="B54" s="305" t="s">
        <v>1349</v>
      </c>
      <c r="C54" s="305" t="s">
        <v>1417</v>
      </c>
      <c r="D54" s="305" t="str">
        <f>INDEX('Employee Mapping'!C:C,MATCH('Combined Employee Worksheet'!$C54,'Employee Mapping'!$B:$B,0))</f>
        <v>Tax</v>
      </c>
      <c r="E54" s="305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5" t="s">
        <v>499</v>
      </c>
      <c r="I54" s="308">
        <v>46044</v>
      </c>
      <c r="J54" s="309"/>
      <c r="K54" s="154">
        <f t="shared" ca="1" si="0"/>
        <v>236</v>
      </c>
      <c r="L54" s="309"/>
      <c r="M54" s="305" t="s">
        <v>340</v>
      </c>
    </row>
    <row r="55" spans="2:13">
      <c r="B55" s="305" t="s">
        <v>1429</v>
      </c>
      <c r="C55" s="305" t="s">
        <v>493</v>
      </c>
      <c r="D55" s="305" t="str">
        <f>INDEX('Employee Mapping'!C:C,MATCH('Combined Employee Worksheet'!$C55,'Employee Mapping'!$B:$B,0))</f>
        <v>Client Lead</v>
      </c>
      <c r="E55" s="305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5" t="s">
        <v>499</v>
      </c>
      <c r="I55" s="308">
        <v>45628</v>
      </c>
      <c r="J55" s="309"/>
      <c r="K55" s="154">
        <f t="shared" ca="1" si="0"/>
        <v>652</v>
      </c>
      <c r="L55" s="309"/>
      <c r="M55" s="305" t="s">
        <v>340</v>
      </c>
    </row>
    <row r="56" spans="2:13">
      <c r="B56" s="305" t="s">
        <v>1396</v>
      </c>
      <c r="C56" s="305" t="s">
        <v>493</v>
      </c>
      <c r="D56" s="305" t="str">
        <f>INDEX('Employee Mapping'!C:C,MATCH('Combined Employee Worksheet'!$C56,'Employee Mapping'!$B:$B,0))</f>
        <v>Client Lead</v>
      </c>
      <c r="E56" s="305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5" t="s">
        <v>499</v>
      </c>
      <c r="I56" s="308">
        <v>45432</v>
      </c>
      <c r="J56" s="309"/>
      <c r="K56" s="154">
        <f t="shared" ca="1" si="0"/>
        <v>848</v>
      </c>
      <c r="L56" s="309"/>
      <c r="M56" s="305" t="s">
        <v>340</v>
      </c>
    </row>
    <row r="57" spans="2:13">
      <c r="B57" s="305" t="s">
        <v>628</v>
      </c>
      <c r="C57" s="305" t="s">
        <v>1353</v>
      </c>
      <c r="D57" s="305" t="str">
        <f>INDEX('Employee Mapping'!C:C,MATCH('Combined Employee Worksheet'!$C57,'Employee Mapping'!$B:$B,0))</f>
        <v>Bookkeeper</v>
      </c>
      <c r="E57" s="305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5" t="s">
        <v>499</v>
      </c>
      <c r="I57" s="308">
        <v>46163</v>
      </c>
      <c r="J57" s="309"/>
      <c r="K57" s="154">
        <f t="shared" ca="1" si="0"/>
        <v>117</v>
      </c>
      <c r="L57" s="309"/>
      <c r="M57" s="305" t="s">
        <v>340</v>
      </c>
    </row>
    <row r="58" spans="2:13">
      <c r="B58" s="305" t="s">
        <v>1389</v>
      </c>
      <c r="C58" s="305" t="s">
        <v>1477</v>
      </c>
      <c r="D58" s="305" t="str">
        <f>INDEX('Employee Mapping'!C:C,MATCH('Combined Employee Worksheet'!$C58,'Employee Mapping'!$B:$B,0))</f>
        <v>Onboarding Specialist</v>
      </c>
      <c r="E58" s="305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5" t="s">
        <v>499</v>
      </c>
      <c r="I58" s="308">
        <v>45533</v>
      </c>
      <c r="J58" s="309"/>
      <c r="K58" s="154">
        <f t="shared" ca="1" si="0"/>
        <v>747</v>
      </c>
      <c r="L58" s="309"/>
      <c r="M58" s="305" t="s">
        <v>340</v>
      </c>
    </row>
    <row r="59" spans="2:13">
      <c r="B59" s="305" t="s">
        <v>614</v>
      </c>
      <c r="C59" s="305" t="s">
        <v>1353</v>
      </c>
      <c r="D59" s="305" t="str">
        <f>INDEX('Employee Mapping'!C:C,MATCH('Combined Employee Worksheet'!$C59,'Employee Mapping'!$B:$B,0))</f>
        <v>Bookkeeper</v>
      </c>
      <c r="E59" s="305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5" t="s">
        <v>499</v>
      </c>
      <c r="I59" s="308">
        <v>46191</v>
      </c>
      <c r="J59" s="309"/>
      <c r="K59" s="154">
        <f t="shared" ca="1" si="0"/>
        <v>89</v>
      </c>
      <c r="L59" s="309"/>
      <c r="M59" s="305" t="s">
        <v>340</v>
      </c>
    </row>
    <row r="60" spans="2:13">
      <c r="B60" s="305" t="s">
        <v>642</v>
      </c>
      <c r="C60" s="305" t="s">
        <v>1353</v>
      </c>
      <c r="D60" s="305" t="str">
        <f>INDEX('Employee Mapping'!C:C,MATCH('Combined Employee Worksheet'!$C60,'Employee Mapping'!$B:$B,0))</f>
        <v>Bookkeeper</v>
      </c>
      <c r="E60" s="305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5" t="s">
        <v>499</v>
      </c>
      <c r="I60" s="308">
        <v>45974</v>
      </c>
      <c r="J60" s="309"/>
      <c r="K60" s="154">
        <f t="shared" ca="1" si="0"/>
        <v>306</v>
      </c>
      <c r="L60" s="309"/>
      <c r="M60" s="305" t="s">
        <v>340</v>
      </c>
    </row>
    <row r="61" spans="2:13">
      <c r="B61" s="305" t="s">
        <v>1355</v>
      </c>
      <c r="C61" s="305" t="s">
        <v>1353</v>
      </c>
      <c r="D61" s="305" t="str">
        <f>INDEX('Employee Mapping'!C:C,MATCH('Combined Employee Worksheet'!$C61,'Employee Mapping'!$B:$B,0))</f>
        <v>Bookkeeper</v>
      </c>
      <c r="E61" s="305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5" t="s">
        <v>499</v>
      </c>
      <c r="I61" s="308">
        <v>46269</v>
      </c>
      <c r="J61" s="309"/>
      <c r="K61" s="154">
        <f t="shared" ca="1" si="0"/>
        <v>11</v>
      </c>
      <c r="L61" s="309"/>
      <c r="M61" s="305" t="s">
        <v>1354</v>
      </c>
    </row>
    <row r="62" spans="2:13">
      <c r="B62" s="305" t="s">
        <v>512</v>
      </c>
      <c r="C62" s="305" t="s">
        <v>1368</v>
      </c>
      <c r="D62" s="305" t="str">
        <f>INDEX('Employee Mapping'!C:C,MATCH('Combined Employee Worksheet'!$C62,'Employee Mapping'!$B:$B,0))</f>
        <v>Accounting Manager</v>
      </c>
      <c r="E62" s="305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5" t="s">
        <v>499</v>
      </c>
      <c r="I62" s="308">
        <v>45915</v>
      </c>
      <c r="J62" s="309"/>
      <c r="K62" s="154">
        <f t="shared" ca="1" si="0"/>
        <v>365</v>
      </c>
      <c r="L62" s="309"/>
      <c r="M62" s="305" t="s">
        <v>340</v>
      </c>
    </row>
    <row r="63" spans="2:13">
      <c r="B63" s="305" t="s">
        <v>1492</v>
      </c>
      <c r="C63" s="305" t="s">
        <v>1353</v>
      </c>
      <c r="D63" s="305" t="s">
        <v>495</v>
      </c>
      <c r="E63" s="305" t="s">
        <v>63</v>
      </c>
      <c r="F63" s="82">
        <v>1125</v>
      </c>
      <c r="G63" s="82">
        <v>13500</v>
      </c>
      <c r="H63" s="305" t="s">
        <v>499</v>
      </c>
      <c r="I63" s="308">
        <v>45306</v>
      </c>
      <c r="J63" s="309"/>
      <c r="K63" s="154">
        <f t="shared" ca="1" si="0"/>
        <v>974</v>
      </c>
      <c r="L63" s="309"/>
      <c r="M63" s="305" t="s">
        <v>340</v>
      </c>
    </row>
    <row r="64" spans="2:13">
      <c r="B64" s="305" t="s">
        <v>1449</v>
      </c>
      <c r="C64" s="305" t="s">
        <v>1451</v>
      </c>
      <c r="D64" s="305" t="str">
        <f>INDEX('Employee Mapping'!C:C,MATCH('Combined Employee Worksheet'!$C64,'Employee Mapping'!$B:$B,0))</f>
        <v>Sales &amp; Marketing</v>
      </c>
      <c r="E64" s="305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5" t="s">
        <v>499</v>
      </c>
      <c r="I64" s="308">
        <v>45810</v>
      </c>
      <c r="J64" s="309"/>
      <c r="K64" s="154">
        <f t="shared" ca="1" si="0"/>
        <v>470</v>
      </c>
      <c r="L64" s="309"/>
      <c r="M64" s="305" t="s">
        <v>340</v>
      </c>
    </row>
    <row r="65" spans="2:13">
      <c r="B65" s="305" t="s">
        <v>653</v>
      </c>
      <c r="C65" s="305" t="s">
        <v>1405</v>
      </c>
      <c r="D65" s="305" t="str">
        <f>INDEX('Employee Mapping'!C:C,MATCH('Combined Employee Worksheet'!$C65,'Employee Mapping'!$B:$B,0))</f>
        <v>Onboarding Support</v>
      </c>
      <c r="E65" s="305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5" t="s">
        <v>499</v>
      </c>
      <c r="I65" s="308">
        <v>45943</v>
      </c>
      <c r="J65" s="309"/>
      <c r="K65" s="154">
        <f t="shared" ca="1" si="0"/>
        <v>337</v>
      </c>
      <c r="L65" s="309"/>
      <c r="M65" s="305" t="s">
        <v>340</v>
      </c>
    </row>
    <row r="66" spans="2:13">
      <c r="B66" s="305" t="s">
        <v>582</v>
      </c>
      <c r="C66" s="305" t="s">
        <v>1414</v>
      </c>
      <c r="D66" s="305" t="str">
        <f>INDEX('Employee Mapping'!C:C,MATCH('Combined Employee Worksheet'!$C66,'Employee Mapping'!$B:$B,0))</f>
        <v>Bookkeeper</v>
      </c>
      <c r="E66" s="305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5" t="s">
        <v>499</v>
      </c>
      <c r="I66" s="308">
        <v>45581</v>
      </c>
      <c r="J66" s="309"/>
      <c r="K66" s="154">
        <f t="shared" ca="1" si="0"/>
        <v>699</v>
      </c>
      <c r="L66" s="309"/>
      <c r="M66" s="305" t="s">
        <v>340</v>
      </c>
    </row>
    <row r="67" spans="2:13">
      <c r="B67" s="305" t="s">
        <v>718</v>
      </c>
      <c r="C67" s="305" t="s">
        <v>1434</v>
      </c>
      <c r="D67" s="305" t="str">
        <f>INDEX('Employee Mapping'!C:C,MATCH('Combined Employee Worksheet'!$C67,'Employee Mapping'!$B:$B,0))</f>
        <v>Onboarding Support</v>
      </c>
      <c r="E67" s="305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5" t="s">
        <v>499</v>
      </c>
      <c r="I67" s="308">
        <v>45313</v>
      </c>
      <c r="J67" s="309"/>
      <c r="K67" s="154">
        <f t="shared" ca="1" si="0"/>
        <v>967</v>
      </c>
      <c r="L67" s="309"/>
      <c r="M67" s="305" t="s">
        <v>340</v>
      </c>
    </row>
    <row r="68" spans="2:13">
      <c r="B68" s="305" t="s">
        <v>864</v>
      </c>
      <c r="C68" s="305" t="s">
        <v>1353</v>
      </c>
      <c r="D68" s="305" t="str">
        <f>INDEX('Employee Mapping'!C:C,MATCH('Combined Employee Worksheet'!$C68,'Employee Mapping'!$B:$B,0))</f>
        <v>Bookkeeper</v>
      </c>
      <c r="E68" s="305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5" t="s">
        <v>499</v>
      </c>
      <c r="I68" s="308">
        <v>46192</v>
      </c>
      <c r="J68" s="309"/>
      <c r="K68" s="154">
        <f t="shared" ca="1" si="0"/>
        <v>88</v>
      </c>
      <c r="L68" s="309"/>
      <c r="M68" s="305" t="s">
        <v>340</v>
      </c>
    </row>
    <row r="69" spans="2:13">
      <c r="B69" s="305" t="s">
        <v>1345</v>
      </c>
      <c r="C69" s="305" t="s">
        <v>1347</v>
      </c>
      <c r="D69" s="305" t="str">
        <f>INDEX('Employee Mapping'!C:C,MATCH('Combined Employee Worksheet'!$C69,'Employee Mapping'!$B:$B,0))</f>
        <v>Tax</v>
      </c>
      <c r="E69" s="305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5" t="s">
        <v>499</v>
      </c>
      <c r="I69" s="308">
        <v>46275</v>
      </c>
      <c r="J69" s="309"/>
      <c r="K69" s="154">
        <f t="shared" ca="1" si="0"/>
        <v>5</v>
      </c>
      <c r="L69" s="309"/>
      <c r="M69" s="305" t="s">
        <v>1350</v>
      </c>
    </row>
    <row r="70" spans="2:13">
      <c r="B70" s="305" t="s">
        <v>1376</v>
      </c>
      <c r="C70" s="305" t="s">
        <v>1378</v>
      </c>
      <c r="D70" s="305" t="str">
        <f>INDEX('Employee Mapping'!C:C,MATCH('Combined Employee Worksheet'!$C70,'Employee Mapping'!$B:$B,0))</f>
        <v>Onboarding Specialist</v>
      </c>
      <c r="E70" s="305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5" t="s">
        <v>499</v>
      </c>
      <c r="I70" s="308">
        <v>46233</v>
      </c>
      <c r="J70" s="309"/>
      <c r="K70" s="154">
        <f t="shared" ca="1" si="0"/>
        <v>47</v>
      </c>
      <c r="L70" s="309"/>
      <c r="M70" s="305" t="s">
        <v>340</v>
      </c>
    </row>
    <row r="71" spans="2:13">
      <c r="B71" s="305" t="s">
        <v>1439</v>
      </c>
      <c r="C71" s="305" t="s">
        <v>1353</v>
      </c>
      <c r="D71" s="305" t="str">
        <f>INDEX('Employee Mapping'!C:C,MATCH('Combined Employee Worksheet'!$C71,'Employee Mapping'!$B:$B,0))</f>
        <v>Bookkeeper</v>
      </c>
      <c r="E71" s="305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5" t="s">
        <v>499</v>
      </c>
      <c r="I71" s="308">
        <v>45852</v>
      </c>
      <c r="J71" s="309"/>
      <c r="K71" s="154">
        <f t="shared" ref="K71:K134" ca="1" si="1">IF(J71=0,TODAY()-I71,J71-I71)</f>
        <v>428</v>
      </c>
      <c r="L71" s="309"/>
      <c r="M71" s="305" t="s">
        <v>340</v>
      </c>
    </row>
    <row r="72" spans="2:13">
      <c r="B72" s="305" t="s">
        <v>683</v>
      </c>
      <c r="C72" s="305" t="s">
        <v>493</v>
      </c>
      <c r="D72" s="305" t="str">
        <f>INDEX('Employee Mapping'!C:C,MATCH('Combined Employee Worksheet'!$C72,'Employee Mapping'!$B:$B,0))</f>
        <v>Client Lead</v>
      </c>
      <c r="E72" s="305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5" t="s">
        <v>499</v>
      </c>
      <c r="I72" s="308">
        <v>45964</v>
      </c>
      <c r="J72" s="309"/>
      <c r="K72" s="154">
        <f t="shared" ca="1" si="1"/>
        <v>316</v>
      </c>
      <c r="L72" s="309"/>
      <c r="M72" s="305" t="s">
        <v>340</v>
      </c>
    </row>
    <row r="73" spans="2:13">
      <c r="B73" s="305" t="s">
        <v>717</v>
      </c>
      <c r="C73" s="305" t="s">
        <v>1405</v>
      </c>
      <c r="D73" s="305" t="str">
        <f>INDEX('Employee Mapping'!C:C,MATCH('Combined Employee Worksheet'!$C73,'Employee Mapping'!$B:$B,0))</f>
        <v>Onboarding Support</v>
      </c>
      <c r="E73" s="305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5" t="s">
        <v>499</v>
      </c>
      <c r="I73" s="308">
        <v>46091</v>
      </c>
      <c r="J73" s="309"/>
      <c r="K73" s="154">
        <f t="shared" ca="1" si="1"/>
        <v>189</v>
      </c>
      <c r="L73" s="309"/>
      <c r="M73" s="305" t="s">
        <v>340</v>
      </c>
    </row>
    <row r="74" spans="2:13">
      <c r="B74" s="305" t="s">
        <v>1385</v>
      </c>
      <c r="C74" s="305" t="s">
        <v>493</v>
      </c>
      <c r="D74" s="305" t="str">
        <f>INDEX('Employee Mapping'!C:C,MATCH('Combined Employee Worksheet'!$C74,'Employee Mapping'!$B:$B,0))</f>
        <v>Client Lead</v>
      </c>
      <c r="E74" s="305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5" t="s">
        <v>499</v>
      </c>
      <c r="I74" s="308">
        <v>45663</v>
      </c>
      <c r="J74" s="309"/>
      <c r="K74" s="154">
        <f t="shared" ca="1" si="1"/>
        <v>617</v>
      </c>
      <c r="L74" s="309"/>
      <c r="M74" s="305" t="s">
        <v>340</v>
      </c>
    </row>
    <row r="75" spans="2:13">
      <c r="B75" s="305" t="s">
        <v>604</v>
      </c>
      <c r="C75" s="305" t="s">
        <v>1414</v>
      </c>
      <c r="D75" s="305" t="str">
        <f>INDEX('Employee Mapping'!C:C,MATCH('Combined Employee Worksheet'!$C75,'Employee Mapping'!$B:$B,0))</f>
        <v>Bookkeeper</v>
      </c>
      <c r="E75" s="305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5" t="s">
        <v>499</v>
      </c>
      <c r="I75" s="308">
        <v>46048</v>
      </c>
      <c r="J75" s="309"/>
      <c r="K75" s="154">
        <f t="shared" ca="1" si="1"/>
        <v>232</v>
      </c>
      <c r="L75" s="309"/>
      <c r="M75" s="305" t="s">
        <v>1415</v>
      </c>
    </row>
    <row r="76" spans="2:13">
      <c r="B76" s="305" t="s">
        <v>1447</v>
      </c>
      <c r="C76" s="305" t="s">
        <v>1353</v>
      </c>
      <c r="D76" s="305" t="str">
        <f>INDEX('Employee Mapping'!C:C,MATCH('Combined Employee Worksheet'!$C76,'Employee Mapping'!$B:$B,0))</f>
        <v>Bookkeeper</v>
      </c>
      <c r="E76" s="305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5" t="s">
        <v>499</v>
      </c>
      <c r="I76" s="308">
        <v>45813</v>
      </c>
      <c r="J76" s="309"/>
      <c r="K76" s="154">
        <f t="shared" ca="1" si="1"/>
        <v>467</v>
      </c>
      <c r="L76" s="309"/>
      <c r="M76" s="305" t="s">
        <v>340</v>
      </c>
    </row>
    <row r="77" spans="2:13">
      <c r="B77" s="305" t="s">
        <v>1452</v>
      </c>
      <c r="C77" s="305" t="s">
        <v>1454</v>
      </c>
      <c r="D77" s="305" t="str">
        <f>INDEX('Employee Mapping'!C:C,MATCH('Combined Employee Worksheet'!$C77,'Employee Mapping'!$B:$B,0))</f>
        <v>Admin</v>
      </c>
      <c r="E77" s="305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5" t="s">
        <v>499</v>
      </c>
      <c r="I77" s="308">
        <v>45782</v>
      </c>
      <c r="J77" s="309"/>
      <c r="K77" s="154">
        <f t="shared" ca="1" si="1"/>
        <v>498</v>
      </c>
      <c r="L77" s="309"/>
      <c r="M77" s="305" t="s">
        <v>340</v>
      </c>
    </row>
    <row r="78" spans="2:13">
      <c r="B78" s="305" t="s">
        <v>626</v>
      </c>
      <c r="C78" s="305" t="s">
        <v>1353</v>
      </c>
      <c r="D78" s="305" t="str">
        <f>INDEX('Employee Mapping'!C:C,MATCH('Combined Employee Worksheet'!$C78,'Employee Mapping'!$B:$B,0))</f>
        <v>Bookkeeper</v>
      </c>
      <c r="E78" s="305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5" t="s">
        <v>499</v>
      </c>
      <c r="I78" s="308">
        <v>46125</v>
      </c>
      <c r="J78" s="309"/>
      <c r="K78" s="154">
        <f t="shared" ca="1" si="1"/>
        <v>155</v>
      </c>
      <c r="L78" s="309"/>
      <c r="M78" s="305" t="s">
        <v>340</v>
      </c>
    </row>
    <row r="79" spans="2:13">
      <c r="B79" s="305" t="s">
        <v>1393</v>
      </c>
      <c r="C79" s="305" t="s">
        <v>1353</v>
      </c>
      <c r="D79" s="305" t="str">
        <f>INDEX('Employee Mapping'!C:C,MATCH('Combined Employee Worksheet'!$C79,'Employee Mapping'!$B:$B,0))</f>
        <v>Bookkeeper</v>
      </c>
      <c r="E79" s="305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5" t="s">
        <v>499</v>
      </c>
      <c r="I79" s="308">
        <v>46177</v>
      </c>
      <c r="J79" s="309"/>
      <c r="K79" s="154">
        <f t="shared" ca="1" si="1"/>
        <v>103</v>
      </c>
      <c r="L79" s="309"/>
      <c r="M79" s="305" t="s">
        <v>340</v>
      </c>
    </row>
    <row r="80" spans="2:13">
      <c r="B80" s="305" t="s">
        <v>567</v>
      </c>
      <c r="C80" s="305" t="s">
        <v>1414</v>
      </c>
      <c r="D80" s="305" t="str">
        <f>INDEX('Employee Mapping'!C:C,MATCH('Combined Employee Worksheet'!$C80,'Employee Mapping'!$B:$B,0))</f>
        <v>Bookkeeper</v>
      </c>
      <c r="E80" s="305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5" t="s">
        <v>499</v>
      </c>
      <c r="I80" s="308">
        <v>45894</v>
      </c>
      <c r="J80" s="309"/>
      <c r="K80" s="154">
        <f t="shared" ca="1" si="1"/>
        <v>386</v>
      </c>
      <c r="L80" s="309"/>
      <c r="M80" s="305" t="s">
        <v>1432</v>
      </c>
    </row>
    <row r="81" spans="2:13">
      <c r="B81" s="305" t="s">
        <v>578</v>
      </c>
      <c r="C81" s="305" t="s">
        <v>1353</v>
      </c>
      <c r="D81" s="305" t="str">
        <f>INDEX('Employee Mapping'!C:C,MATCH('Combined Employee Worksheet'!$C81,'Employee Mapping'!$B:$B,0))</f>
        <v>Bookkeeper</v>
      </c>
      <c r="E81" s="305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5" t="s">
        <v>499</v>
      </c>
      <c r="I81" s="308">
        <v>46205</v>
      </c>
      <c r="J81" s="309"/>
      <c r="K81" s="154">
        <f t="shared" ca="1" si="1"/>
        <v>75</v>
      </c>
      <c r="L81" s="309"/>
      <c r="M81" s="305" t="s">
        <v>340</v>
      </c>
    </row>
    <row r="82" spans="2:13">
      <c r="B82" s="305" t="s">
        <v>558</v>
      </c>
      <c r="C82" s="305" t="s">
        <v>1353</v>
      </c>
      <c r="D82" s="305" t="str">
        <f>INDEX('Employee Mapping'!C:C,MATCH('Combined Employee Worksheet'!$C82,'Employee Mapping'!$B:$B,0))</f>
        <v>Bookkeeper</v>
      </c>
      <c r="E82" s="305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5" t="s">
        <v>499</v>
      </c>
      <c r="I82" s="308">
        <v>45964</v>
      </c>
      <c r="J82" s="309"/>
      <c r="K82" s="154">
        <f t="shared" ca="1" si="1"/>
        <v>316</v>
      </c>
      <c r="L82" s="309"/>
      <c r="M82" s="305" t="s">
        <v>340</v>
      </c>
    </row>
    <row r="83" spans="2:13">
      <c r="B83" s="305" t="s">
        <v>1433</v>
      </c>
      <c r="C83" s="305" t="s">
        <v>1434</v>
      </c>
      <c r="D83" s="305" t="str">
        <f>INDEX('Employee Mapping'!C:C,MATCH('Combined Employee Worksheet'!$C83,'Employee Mapping'!$B:$B,0))</f>
        <v>Onboarding Support</v>
      </c>
      <c r="E83" s="305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5" t="s">
        <v>499</v>
      </c>
      <c r="I83" s="308">
        <v>45894</v>
      </c>
      <c r="J83" s="309"/>
      <c r="K83" s="154">
        <f t="shared" ca="1" si="1"/>
        <v>386</v>
      </c>
      <c r="L83" s="309"/>
      <c r="M83" s="305" t="s">
        <v>340</v>
      </c>
    </row>
    <row r="84" spans="2:13">
      <c r="B84" s="305" t="s">
        <v>879</v>
      </c>
      <c r="C84" s="305" t="s">
        <v>1484</v>
      </c>
      <c r="D84" s="305" t="str">
        <f>INDEX('Employee Mapping'!C:C,MATCH('Combined Employee Worksheet'!$C84,'Employee Mapping'!$B:$B,0))</f>
        <v>Client Lead</v>
      </c>
      <c r="E84" s="305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5" t="s">
        <v>499</v>
      </c>
      <c r="I84" s="308">
        <v>45404</v>
      </c>
      <c r="J84" s="309"/>
      <c r="K84" s="154">
        <f t="shared" ca="1" si="1"/>
        <v>876</v>
      </c>
      <c r="L84" s="309"/>
      <c r="M84" s="305" t="s">
        <v>340</v>
      </c>
    </row>
    <row r="85" spans="2:13">
      <c r="B85" s="305" t="s">
        <v>583</v>
      </c>
      <c r="C85" s="305" t="s">
        <v>493</v>
      </c>
      <c r="D85" s="305" t="str">
        <f>INDEX('Employee Mapping'!C:C,MATCH('Combined Employee Worksheet'!$C85,'Employee Mapping'!$B:$B,0))</f>
        <v>Client Lead</v>
      </c>
      <c r="E85" s="305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5" t="s">
        <v>499</v>
      </c>
      <c r="I85" s="308">
        <v>45075</v>
      </c>
      <c r="J85" s="309"/>
      <c r="K85" s="154">
        <f t="shared" ca="1" si="1"/>
        <v>1205</v>
      </c>
      <c r="L85" s="309"/>
      <c r="M85" s="305" t="s">
        <v>340</v>
      </c>
    </row>
    <row r="86" spans="2:13">
      <c r="B86" s="305" t="s">
        <v>1392</v>
      </c>
      <c r="C86" s="305" t="s">
        <v>1353</v>
      </c>
      <c r="D86" s="305" t="str">
        <f>INDEX('Employee Mapping'!C:C,MATCH('Combined Employee Worksheet'!$C86,'Employee Mapping'!$B:$B,0))</f>
        <v>Bookkeeper</v>
      </c>
      <c r="E86" s="305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5" t="s">
        <v>499</v>
      </c>
      <c r="I86" s="308">
        <v>45936</v>
      </c>
      <c r="J86" s="309"/>
      <c r="K86" s="154">
        <f t="shared" ca="1" si="1"/>
        <v>344</v>
      </c>
      <c r="L86" s="309"/>
      <c r="M86" s="305" t="s">
        <v>340</v>
      </c>
    </row>
    <row r="87" spans="2:13">
      <c r="B87" s="305" t="s">
        <v>1366</v>
      </c>
      <c r="C87" s="305" t="s">
        <v>1368</v>
      </c>
      <c r="D87" s="305" t="str">
        <f>INDEX('Employee Mapping'!C:C,MATCH('Combined Employee Worksheet'!$C87,'Employee Mapping'!$B:$B,0))</f>
        <v>Accounting Manager</v>
      </c>
      <c r="E87" s="305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5" t="s">
        <v>499</v>
      </c>
      <c r="I87" s="308">
        <v>46244</v>
      </c>
      <c r="J87" s="309"/>
      <c r="K87" s="154">
        <f t="shared" ca="1" si="1"/>
        <v>36</v>
      </c>
      <c r="L87" s="309"/>
      <c r="M87" s="305" t="s">
        <v>340</v>
      </c>
    </row>
    <row r="88" spans="2:13">
      <c r="B88" s="305" t="s">
        <v>1384</v>
      </c>
      <c r="C88" s="305" t="s">
        <v>1353</v>
      </c>
      <c r="D88" s="305" t="str">
        <f>INDEX('Employee Mapping'!C:C,MATCH('Combined Employee Worksheet'!$C88,'Employee Mapping'!$B:$B,0))</f>
        <v>Bookkeeper</v>
      </c>
      <c r="E88" s="305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5" t="s">
        <v>499</v>
      </c>
      <c r="I88" s="308">
        <v>46227</v>
      </c>
      <c r="J88" s="309"/>
      <c r="K88" s="154">
        <f t="shared" ca="1" si="1"/>
        <v>53</v>
      </c>
      <c r="L88" s="309"/>
      <c r="M88" s="305" t="s">
        <v>340</v>
      </c>
    </row>
    <row r="89" spans="2:13">
      <c r="B89" s="305" t="s">
        <v>1472</v>
      </c>
      <c r="C89" s="305" t="s">
        <v>1353</v>
      </c>
      <c r="D89" s="305" t="str">
        <f>INDEX('Employee Mapping'!C:C,MATCH('Combined Employee Worksheet'!$C89,'Employee Mapping'!$B:$B,0))</f>
        <v>Bookkeeper</v>
      </c>
      <c r="E89" s="305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5" t="s">
        <v>499</v>
      </c>
      <c r="I89" s="308">
        <v>45565</v>
      </c>
      <c r="J89" s="309"/>
      <c r="K89" s="154">
        <f t="shared" ca="1" si="1"/>
        <v>715</v>
      </c>
      <c r="L89" s="309"/>
      <c r="M89" s="305" t="s">
        <v>340</v>
      </c>
    </row>
    <row r="90" spans="2:13">
      <c r="B90" s="305" t="s">
        <v>525</v>
      </c>
      <c r="C90" s="305" t="s">
        <v>1374</v>
      </c>
      <c r="D90" s="305" t="str">
        <f>INDEX('Employee Mapping'!C:C,MATCH('Combined Employee Worksheet'!$C90,'Employee Mapping'!$B:$B,0))</f>
        <v>Admin</v>
      </c>
      <c r="E90" s="305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5" t="s">
        <v>499</v>
      </c>
      <c r="I90" s="308">
        <v>45992</v>
      </c>
      <c r="J90" s="309"/>
      <c r="K90" s="154">
        <f t="shared" ca="1" si="1"/>
        <v>288</v>
      </c>
      <c r="L90" s="309"/>
      <c r="M90" s="305" t="s">
        <v>340</v>
      </c>
    </row>
    <row r="91" spans="2:13">
      <c r="B91" s="305" t="s">
        <v>1479</v>
      </c>
      <c r="C91" s="305" t="s">
        <v>1414</v>
      </c>
      <c r="D91" s="305" t="str">
        <f>INDEX('Employee Mapping'!C:C,MATCH('Combined Employee Worksheet'!$C91,'Employee Mapping'!$B:$B,0))</f>
        <v>Bookkeeper</v>
      </c>
      <c r="E91" s="305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5" t="s">
        <v>499</v>
      </c>
      <c r="I91" s="308">
        <v>45502</v>
      </c>
      <c r="J91" s="309"/>
      <c r="K91" s="154">
        <f t="shared" ca="1" si="1"/>
        <v>778</v>
      </c>
      <c r="L91" s="309"/>
      <c r="M91" s="305" t="s">
        <v>340</v>
      </c>
    </row>
    <row r="92" spans="2:13">
      <c r="B92" s="305" t="s">
        <v>1457</v>
      </c>
      <c r="C92" s="305" t="s">
        <v>1459</v>
      </c>
      <c r="F92" s="82">
        <v>950</v>
      </c>
      <c r="G92" s="82">
        <v>0</v>
      </c>
      <c r="H92" s="305" t="s">
        <v>499</v>
      </c>
      <c r="I92" s="308">
        <v>45677</v>
      </c>
      <c r="J92" s="309"/>
      <c r="K92" s="154">
        <f t="shared" ca="1" si="1"/>
        <v>603</v>
      </c>
      <c r="L92" s="309"/>
      <c r="M92" s="305" t="s">
        <v>1817</v>
      </c>
    </row>
    <row r="93" spans="2:13" ht="12" customHeight="1">
      <c r="B93" s="305" t="s">
        <v>640</v>
      </c>
      <c r="C93" s="305" t="s">
        <v>1368</v>
      </c>
      <c r="D93" s="305" t="str">
        <f>INDEX('Employee Mapping'!C:C,MATCH('Combined Employee Worksheet'!$C93,'Employee Mapping'!$B:$B,0))</f>
        <v>Accounting Manager</v>
      </c>
      <c r="E93" s="305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5" t="s">
        <v>1814</v>
      </c>
      <c r="I93" s="308">
        <v>44907</v>
      </c>
      <c r="J93" s="308">
        <v>46244</v>
      </c>
      <c r="K93" s="154">
        <f t="shared" ca="1" si="1"/>
        <v>1337</v>
      </c>
      <c r="L93" s="327" t="str">
        <f>INDEX('Inactive Employees'!$O:$O,MATCH('Combined Employee Worksheet'!$B93,'Inactive Employees'!$A:$A,0))</f>
        <v>Resignation</v>
      </c>
    </row>
    <row r="94" spans="2:13" ht="12" customHeight="1">
      <c r="B94" s="305" t="s">
        <v>1644</v>
      </c>
      <c r="C94" s="305" t="s">
        <v>1353</v>
      </c>
      <c r="D94" s="305" t="str">
        <f>INDEX('Employee Mapping'!C:C,MATCH('Combined Employee Worksheet'!$C94,'Employee Mapping'!$B:$B,0))</f>
        <v>Bookkeeper</v>
      </c>
      <c r="E94" s="305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5" t="s">
        <v>1814</v>
      </c>
      <c r="I94" s="308">
        <v>45170</v>
      </c>
      <c r="J94" s="308">
        <v>46244</v>
      </c>
      <c r="K94" s="154">
        <f t="shared" ca="1" si="1"/>
        <v>1074</v>
      </c>
      <c r="L94" s="327" t="str">
        <f>INDEX('Inactive Employees'!$O:$O,MATCH('Combined Employee Worksheet'!$B94,'Inactive Employees'!$A:$A,0))</f>
        <v>Resignation</v>
      </c>
    </row>
    <row r="95" spans="2:13" ht="12" customHeight="1">
      <c r="B95" s="305" t="s">
        <v>1647</v>
      </c>
      <c r="C95" s="305" t="s">
        <v>1414</v>
      </c>
      <c r="D95" s="305" t="str">
        <f>INDEX('Employee Mapping'!C:C,MATCH('Combined Employee Worksheet'!$C95,'Employee Mapping'!$B:$B,0))</f>
        <v>Bookkeeper</v>
      </c>
      <c r="E95" s="305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5" t="s">
        <v>1814</v>
      </c>
      <c r="I95" s="308">
        <v>45170</v>
      </c>
      <c r="J95" s="308">
        <v>46244</v>
      </c>
      <c r="K95" s="154">
        <f t="shared" ca="1" si="1"/>
        <v>1074</v>
      </c>
      <c r="L95" s="327" t="str">
        <f>INDEX('Inactive Employees'!$O:$O,MATCH('Combined Employee Worksheet'!$B95,'Inactive Employees'!$A:$A,0))</f>
        <v>Resignation</v>
      </c>
    </row>
    <row r="96" spans="2:13" ht="12" customHeight="1">
      <c r="B96" s="305" t="s">
        <v>1745</v>
      </c>
      <c r="C96" s="305" t="s">
        <v>492</v>
      </c>
      <c r="D96" s="305" t="str">
        <f>INDEX('Employee Mapping'!C:C,MATCH('Combined Employee Worksheet'!$C96,'Employee Mapping'!$B:$B,0))</f>
        <v>Bookkeeper</v>
      </c>
      <c r="E96" s="305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5" t="s">
        <v>1814</v>
      </c>
      <c r="I96" s="308">
        <v>45250</v>
      </c>
      <c r="J96" s="308">
        <v>45798</v>
      </c>
      <c r="K96" s="154">
        <f t="shared" ca="1" si="1"/>
        <v>548</v>
      </c>
      <c r="L96" s="327" t="str">
        <f>INDEX('Inactive Employees'!$O:$O,MATCH('Combined Employee Worksheet'!$B96,'Inactive Employees'!$A:$A,0))</f>
        <v>Resignation</v>
      </c>
    </row>
    <row r="97" spans="2:12" ht="12" customHeight="1">
      <c r="B97" s="305" t="s">
        <v>1733</v>
      </c>
      <c r="C97" s="305" t="s">
        <v>492</v>
      </c>
      <c r="D97" s="305" t="str">
        <f>INDEX('Employee Mapping'!C:C,MATCH('Combined Employee Worksheet'!$C97,'Employee Mapping'!$B:$B,0))</f>
        <v>Bookkeeper</v>
      </c>
      <c r="E97" s="305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5" t="s">
        <v>1814</v>
      </c>
      <c r="I97" s="308">
        <v>45357</v>
      </c>
      <c r="J97" s="308">
        <v>45895</v>
      </c>
      <c r="K97" s="154">
        <f t="shared" ca="1" si="1"/>
        <v>538</v>
      </c>
      <c r="L97" s="327" t="str">
        <f>INDEX('Inactive Employees'!$O:$O,MATCH('Combined Employee Worksheet'!$B97,'Inactive Employees'!$A:$A,0))</f>
        <v>Termination</v>
      </c>
    </row>
    <row r="98" spans="2:12" ht="12" customHeight="1">
      <c r="B98" s="305" t="s">
        <v>1724</v>
      </c>
      <c r="C98" s="305" t="s">
        <v>492</v>
      </c>
      <c r="D98" s="305" t="str">
        <f>INDEX('Employee Mapping'!C:C,MATCH('Combined Employee Worksheet'!$C98,'Employee Mapping'!$B:$B,0))</f>
        <v>Bookkeeper</v>
      </c>
      <c r="E98" s="305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5" t="s">
        <v>1814</v>
      </c>
      <c r="I98" s="308">
        <v>45558</v>
      </c>
      <c r="J98" s="308">
        <v>45987</v>
      </c>
      <c r="K98" s="154">
        <f t="shared" ca="1" si="1"/>
        <v>429</v>
      </c>
      <c r="L98" s="327" t="str">
        <f>INDEX('Inactive Employees'!$O:$O,MATCH('Combined Employee Worksheet'!$B98,'Inactive Employees'!$A:$A,0))</f>
        <v>Termination</v>
      </c>
    </row>
    <row r="99" spans="2:12" ht="12" customHeight="1">
      <c r="B99" s="305" t="s">
        <v>1758</v>
      </c>
      <c r="C99" s="305" t="s">
        <v>493</v>
      </c>
      <c r="D99" s="305" t="str">
        <f>INDEX('Employee Mapping'!C:C,MATCH('Combined Employee Worksheet'!$C99,'Employee Mapping'!$B:$B,0))</f>
        <v>Client Lead</v>
      </c>
      <c r="E99" s="305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5" t="s">
        <v>1814</v>
      </c>
      <c r="I99" s="308">
        <v>45286</v>
      </c>
      <c r="J99" s="308">
        <v>45712</v>
      </c>
      <c r="K99" s="154">
        <f t="shared" ca="1" si="1"/>
        <v>426</v>
      </c>
      <c r="L99" s="327" t="str">
        <f>INDEX('Inactive Employees'!$O:$O,MATCH('Combined Employee Worksheet'!$B99,'Inactive Employees'!$A:$A,0))</f>
        <v>Resignation</v>
      </c>
    </row>
    <row r="100" spans="2:12" ht="12" customHeight="1">
      <c r="B100" s="305" t="s">
        <v>1770</v>
      </c>
      <c r="C100" s="305" t="s">
        <v>1773</v>
      </c>
      <c r="D100" s="305" t="str">
        <f>INDEX('Employee Mapping'!C:C,MATCH('Combined Employee Worksheet'!$C100,'Employee Mapping'!$B:$B,0))</f>
        <v>Onboarding Specialist</v>
      </c>
      <c r="E100" s="305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5" t="s">
        <v>1814</v>
      </c>
      <c r="I100" s="308">
        <v>45271</v>
      </c>
      <c r="J100" s="308">
        <v>45688</v>
      </c>
      <c r="K100" s="154">
        <f t="shared" ca="1" si="1"/>
        <v>417</v>
      </c>
      <c r="L100" s="327" t="str">
        <f>INDEX('Inactive Employees'!$O:$O,MATCH('Combined Employee Worksheet'!$B100,'Inactive Employees'!$A:$A,0))</f>
        <v>Termination</v>
      </c>
    </row>
    <row r="101" spans="2:12" ht="12" customHeight="1">
      <c r="B101" s="305" t="s">
        <v>1703</v>
      </c>
      <c r="C101" s="305" t="s">
        <v>1706</v>
      </c>
      <c r="D101" s="305" t="str">
        <f>INDEX('Employee Mapping'!C:C,MATCH('Combined Employee Worksheet'!$C101,'Employee Mapping'!$B:$B,0))</f>
        <v>Tax</v>
      </c>
      <c r="E101" s="305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5" t="s">
        <v>1814</v>
      </c>
      <c r="I101" s="308">
        <v>45639</v>
      </c>
      <c r="J101" s="308">
        <v>46038</v>
      </c>
      <c r="K101" s="154">
        <f t="shared" ca="1" si="1"/>
        <v>399</v>
      </c>
      <c r="L101" s="327" t="str">
        <f>INDEX('Inactive Employees'!$O:$O,MATCH('Combined Employee Worksheet'!$B101,'Inactive Employees'!$A:$A,0))</f>
        <v>Resignation</v>
      </c>
    </row>
    <row r="102" spans="2:12" ht="12" customHeight="1">
      <c r="B102" s="305" t="s">
        <v>1635</v>
      </c>
      <c r="C102" s="305" t="s">
        <v>1636</v>
      </c>
      <c r="D102" s="305" t="str">
        <f>INDEX('Employee Mapping'!C:C,MATCH('Combined Employee Worksheet'!$C102,'Employee Mapping'!$B:$B,0))</f>
        <v>Bookkeeper</v>
      </c>
      <c r="E102" s="305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5" t="s">
        <v>1814</v>
      </c>
      <c r="I102" s="308">
        <v>45866</v>
      </c>
      <c r="J102" s="308">
        <v>46246</v>
      </c>
      <c r="K102" s="154">
        <f t="shared" ca="1" si="1"/>
        <v>380</v>
      </c>
      <c r="L102" s="327" t="str">
        <f>INDEX('Inactive Employees'!$O:$O,MATCH('Combined Employee Worksheet'!$B102,'Inactive Employees'!$A:$A,0))</f>
        <v>Resignation</v>
      </c>
    </row>
    <row r="103" spans="2:12" ht="12" customHeight="1">
      <c r="B103" s="305" t="s">
        <v>1690</v>
      </c>
      <c r="C103" s="305" t="s">
        <v>492</v>
      </c>
      <c r="D103" s="305" t="str">
        <f>INDEX('Employee Mapping'!C:C,MATCH('Combined Employee Worksheet'!$C103,'Employee Mapping'!$B:$B,0))</f>
        <v>Bookkeeper</v>
      </c>
      <c r="E103" s="305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5" t="s">
        <v>1814</v>
      </c>
      <c r="I103" s="308">
        <v>45793</v>
      </c>
      <c r="J103" s="308">
        <v>46148</v>
      </c>
      <c r="K103" s="154">
        <f t="shared" ca="1" si="1"/>
        <v>355</v>
      </c>
      <c r="L103" s="327" t="str">
        <f>INDEX('Inactive Employees'!$O:$O,MATCH('Combined Employee Worksheet'!$B103,'Inactive Employees'!$A:$A,0))</f>
        <v>Resignation</v>
      </c>
    </row>
    <row r="104" spans="2:12" ht="12" customHeight="1">
      <c r="B104" s="305" t="s">
        <v>878</v>
      </c>
      <c r="C104" s="305" t="s">
        <v>1353</v>
      </c>
      <c r="D104" s="305" t="str">
        <f>INDEX('Employee Mapping'!C:C,MATCH('Combined Employee Worksheet'!$C104,'Employee Mapping'!$B:$B,0))</f>
        <v>Bookkeeper</v>
      </c>
      <c r="E104" s="305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5" t="s">
        <v>1814</v>
      </c>
      <c r="I104" s="308">
        <v>45838</v>
      </c>
      <c r="J104" s="308">
        <v>46191</v>
      </c>
      <c r="K104" s="154">
        <f t="shared" ca="1" si="1"/>
        <v>353</v>
      </c>
      <c r="L104" s="327" t="str">
        <f>INDEX('Inactive Employees'!$O:$O,MATCH('Combined Employee Worksheet'!$B104,'Inactive Employees'!$A:$A,0))</f>
        <v>Resignation</v>
      </c>
    </row>
    <row r="105" spans="2:12" ht="12" customHeight="1">
      <c r="B105" s="305" t="s">
        <v>1700</v>
      </c>
      <c r="C105" s="305" t="s">
        <v>493</v>
      </c>
      <c r="D105" s="305" t="str">
        <f>INDEX('Employee Mapping'!C:C,MATCH('Combined Employee Worksheet'!$C105,'Employee Mapping'!$B:$B,0))</f>
        <v>Client Lead</v>
      </c>
      <c r="E105" s="305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5" t="s">
        <v>1814</v>
      </c>
      <c r="I105" s="308">
        <v>45733</v>
      </c>
      <c r="J105" s="308">
        <v>46072</v>
      </c>
      <c r="K105" s="154">
        <f t="shared" ca="1" si="1"/>
        <v>339</v>
      </c>
      <c r="L105" s="327" t="str">
        <f>INDEX('Inactive Employees'!$O:$O,MATCH('Combined Employee Worksheet'!$B105,'Inactive Employees'!$A:$A,0))</f>
        <v>Termination</v>
      </c>
    </row>
    <row r="106" spans="2:12" ht="12" customHeight="1">
      <c r="B106" s="305" t="s">
        <v>1694</v>
      </c>
      <c r="C106" s="305" t="s">
        <v>1405</v>
      </c>
      <c r="D106" s="305" t="str">
        <f>INDEX('Employee Mapping'!C:C,MATCH('Combined Employee Worksheet'!$C106,'Employee Mapping'!$B:$B,0))</f>
        <v>Onboarding Support</v>
      </c>
      <c r="E106" s="305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5" t="s">
        <v>1814</v>
      </c>
      <c r="I106" s="308">
        <v>45777</v>
      </c>
      <c r="J106" s="308">
        <v>46113</v>
      </c>
      <c r="K106" s="154">
        <f t="shared" ca="1" si="1"/>
        <v>336</v>
      </c>
      <c r="L106" s="327" t="str">
        <f>INDEX('Inactive Employees'!$O:$O,MATCH('Combined Employee Worksheet'!$B106,'Inactive Employees'!$A:$A,0))</f>
        <v>Resignation</v>
      </c>
    </row>
    <row r="107" spans="2:12" ht="12" customHeight="1">
      <c r="B107" s="305" t="s">
        <v>1687</v>
      </c>
      <c r="C107" s="305" t="s">
        <v>1353</v>
      </c>
      <c r="D107" s="305" t="str">
        <f>INDEX('Employee Mapping'!C:C,MATCH('Combined Employee Worksheet'!$C107,'Employee Mapping'!$B:$B,0))</f>
        <v>Bookkeeper</v>
      </c>
      <c r="E107" s="305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5" t="s">
        <v>1814</v>
      </c>
      <c r="I107" s="308">
        <v>45824</v>
      </c>
      <c r="J107" s="308">
        <v>46157</v>
      </c>
      <c r="K107" s="154">
        <f t="shared" ca="1" si="1"/>
        <v>333</v>
      </c>
      <c r="L107" s="327" t="str">
        <f>INDEX('Inactive Employees'!$O:$O,MATCH('Combined Employee Worksheet'!$B107,'Inactive Employees'!$A:$A,0))</f>
        <v>Resignation</v>
      </c>
    </row>
    <row r="108" spans="2:12" ht="12" customHeight="1">
      <c r="B108" s="305" t="s">
        <v>1718</v>
      </c>
      <c r="C108" s="305" t="s">
        <v>1405</v>
      </c>
      <c r="D108" s="305" t="str">
        <f>INDEX('Employee Mapping'!C:C,MATCH('Combined Employee Worksheet'!$C108,'Employee Mapping'!$B:$B,0))</f>
        <v>Onboarding Support</v>
      </c>
      <c r="E108" s="305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5" t="s">
        <v>1814</v>
      </c>
      <c r="I108" s="308">
        <v>45677</v>
      </c>
      <c r="J108" s="308">
        <v>45989</v>
      </c>
      <c r="K108" s="154">
        <f t="shared" ca="1" si="1"/>
        <v>312</v>
      </c>
      <c r="L108" s="327" t="str">
        <f>INDEX('Inactive Employees'!$O:$O,MATCH('Combined Employee Worksheet'!$B108,'Inactive Employees'!$A:$A,0))</f>
        <v>Resignation</v>
      </c>
    </row>
    <row r="109" spans="2:12" ht="12" customHeight="1">
      <c r="B109" s="305" t="s">
        <v>1712</v>
      </c>
      <c r="C109" s="305" t="s">
        <v>1368</v>
      </c>
      <c r="D109" s="305" t="str">
        <f>INDEX('Employee Mapping'!C:C,MATCH('Combined Employee Worksheet'!$C109,'Employee Mapping'!$B:$B,0))</f>
        <v>Accounting Manager</v>
      </c>
      <c r="E109" s="305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5" t="s">
        <v>1814</v>
      </c>
      <c r="I109" s="308">
        <v>45747</v>
      </c>
      <c r="J109" s="308">
        <v>46014</v>
      </c>
      <c r="K109" s="154">
        <f t="shared" ca="1" si="1"/>
        <v>267</v>
      </c>
      <c r="L109" s="327" t="str">
        <f>INDEX('Inactive Employees'!$O:$O,MATCH('Combined Employee Worksheet'!$B109,'Inactive Employees'!$A:$A,0))</f>
        <v>Resignation</v>
      </c>
    </row>
    <row r="110" spans="2:12" ht="12" customHeight="1">
      <c r="B110" s="305" t="s">
        <v>1762</v>
      </c>
      <c r="C110" s="305" t="s">
        <v>1764</v>
      </c>
      <c r="D110" s="305" t="str">
        <f>INDEX('Employee Mapping'!C:C,MATCH('Combined Employee Worksheet'!$C110,'Employee Mapping'!$B:$B,0))</f>
        <v>Leadership</v>
      </c>
      <c r="E110" s="305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5" t="s">
        <v>1814</v>
      </c>
      <c r="I110" s="308">
        <v>45434</v>
      </c>
      <c r="J110" s="308">
        <v>45698</v>
      </c>
      <c r="K110" s="154">
        <f t="shared" ca="1" si="1"/>
        <v>264</v>
      </c>
      <c r="L110" s="327" t="str">
        <f>INDEX('Inactive Employees'!$O:$O,MATCH('Combined Employee Worksheet'!$B110,'Inactive Employees'!$A:$A,0))</f>
        <v>Termination</v>
      </c>
    </row>
    <row r="111" spans="2:12" ht="12" customHeight="1">
      <c r="B111" s="305" t="s">
        <v>1407</v>
      </c>
      <c r="C111" s="305" t="s">
        <v>493</v>
      </c>
      <c r="D111" s="305" t="str">
        <f>INDEX('Employee Mapping'!C:C,MATCH('Combined Employee Worksheet'!$C111,'Employee Mapping'!$B:$B,0))</f>
        <v>Client Lead</v>
      </c>
      <c r="E111" s="305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5" t="s">
        <v>1814</v>
      </c>
      <c r="I111" s="308">
        <v>46071</v>
      </c>
      <c r="J111" s="308">
        <v>46273</v>
      </c>
      <c r="K111" s="154">
        <f t="shared" ca="1" si="1"/>
        <v>202</v>
      </c>
      <c r="L111" s="327" t="str">
        <f>INDEX('Inactive Employees'!$O:$O,MATCH('Combined Employee Worksheet'!$B111,'Inactive Employees'!$A:$A,0))</f>
        <v>Resignation</v>
      </c>
    </row>
    <row r="112" spans="2:12" ht="12" customHeight="1">
      <c r="B112" s="305" t="s">
        <v>854</v>
      </c>
      <c r="C112" s="305" t="s">
        <v>1477</v>
      </c>
      <c r="D112" s="305" t="str">
        <f>INDEX('Employee Mapping'!C:C,MATCH('Combined Employee Worksheet'!$C112,'Employee Mapping'!$B:$B,0))</f>
        <v>Onboarding Specialist</v>
      </c>
      <c r="E112" s="305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5" t="s">
        <v>1814</v>
      </c>
      <c r="I112" s="308">
        <v>45999</v>
      </c>
      <c r="J112" s="308">
        <v>46171</v>
      </c>
      <c r="K112" s="154">
        <f t="shared" ca="1" si="1"/>
        <v>172</v>
      </c>
      <c r="L112" s="327" t="str">
        <f>INDEX('Inactive Employees'!$O:$O,MATCH('Combined Employee Worksheet'!$B112,'Inactive Employees'!$A:$A,0))</f>
        <v>Termination</v>
      </c>
    </row>
    <row r="113" spans="2:12" ht="12" customHeight="1">
      <c r="B113" s="305" t="s">
        <v>853</v>
      </c>
      <c r="C113" s="305" t="s">
        <v>1405</v>
      </c>
      <c r="D113" s="305" t="str">
        <f>INDEX('Employee Mapping'!C:C,MATCH('Combined Employee Worksheet'!$C113,'Employee Mapping'!$B:$B,0))</f>
        <v>Onboarding Support</v>
      </c>
      <c r="E113" s="305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5" t="s">
        <v>1814</v>
      </c>
      <c r="I113" s="308">
        <v>46002</v>
      </c>
      <c r="J113" s="308">
        <v>46171</v>
      </c>
      <c r="K113" s="154">
        <f t="shared" ca="1" si="1"/>
        <v>169</v>
      </c>
      <c r="L113" s="327" t="str">
        <f>INDEX('Inactive Employees'!$O:$O,MATCH('Combined Employee Worksheet'!$B113,'Inactive Employees'!$A:$A,0))</f>
        <v>Termination</v>
      </c>
    </row>
    <row r="114" spans="2:12" ht="12" customHeight="1">
      <c r="B114" s="305" t="s">
        <v>1768</v>
      </c>
      <c r="C114" s="305" t="s">
        <v>493</v>
      </c>
      <c r="D114" s="305" t="str">
        <f>INDEX('Employee Mapping'!C:C,MATCH('Combined Employee Worksheet'!$C114,'Employee Mapping'!$B:$B,0))</f>
        <v>Client Lead</v>
      </c>
      <c r="E114" s="305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5" t="s">
        <v>1814</v>
      </c>
      <c r="I114" s="308">
        <v>45526</v>
      </c>
      <c r="J114" s="308">
        <v>45691</v>
      </c>
      <c r="K114" s="154">
        <f t="shared" ca="1" si="1"/>
        <v>165</v>
      </c>
      <c r="L114" s="327" t="str">
        <f>INDEX('Inactive Employees'!$O:$O,MATCH('Combined Employee Worksheet'!$B114,'Inactive Employees'!$A:$A,0))</f>
        <v>Termination</v>
      </c>
    </row>
    <row r="115" spans="2:12" ht="12" customHeight="1">
      <c r="B115" s="305" t="s">
        <v>1667</v>
      </c>
      <c r="C115" s="305" t="s">
        <v>1405</v>
      </c>
      <c r="D115" s="305" t="str">
        <f>INDEX('Employee Mapping'!C:C,MATCH('Combined Employee Worksheet'!$C115,'Employee Mapping'!$B:$B,0))</f>
        <v>Onboarding Support</v>
      </c>
      <c r="E115" s="305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5" t="s">
        <v>1814</v>
      </c>
      <c r="I115" s="308">
        <v>46065</v>
      </c>
      <c r="J115" s="308">
        <v>46204</v>
      </c>
      <c r="K115" s="154">
        <f t="shared" ca="1" si="1"/>
        <v>139</v>
      </c>
      <c r="L115" s="327" t="str">
        <f>INDEX('Inactive Employees'!$O:$O,MATCH('Combined Employee Worksheet'!$B115,'Inactive Employees'!$A:$A,0))</f>
        <v>Termination</v>
      </c>
    </row>
    <row r="116" spans="2:12" ht="12" customHeight="1">
      <c r="B116" s="305" t="s">
        <v>1680</v>
      </c>
      <c r="C116" s="305" t="s">
        <v>1684</v>
      </c>
      <c r="D116" s="305" t="str">
        <f>INDEX('Employee Mapping'!C:C,MATCH('Combined Employee Worksheet'!$C116,'Employee Mapping'!$B:$B,0))</f>
        <v>Admin</v>
      </c>
      <c r="E116" s="305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5" t="s">
        <v>1814</v>
      </c>
      <c r="I116" s="308">
        <v>46029</v>
      </c>
      <c r="J116" s="308">
        <v>46168</v>
      </c>
      <c r="K116" s="154">
        <f t="shared" ca="1" si="1"/>
        <v>139</v>
      </c>
      <c r="L116" s="327" t="str">
        <f>INDEX('Inactive Employees'!$O:$O,MATCH('Combined Employee Worksheet'!$B116,'Inactive Employees'!$A:$A,0))</f>
        <v>Termination</v>
      </c>
    </row>
    <row r="117" spans="2:12" ht="12" customHeight="1">
      <c r="B117" s="305" t="s">
        <v>1650</v>
      </c>
      <c r="C117" s="305" t="s">
        <v>1347</v>
      </c>
      <c r="D117" s="305" t="str">
        <f>INDEX('Employee Mapping'!C:C,MATCH('Combined Employee Worksheet'!$C117,'Employee Mapping'!$B:$B,0))</f>
        <v>Tax</v>
      </c>
      <c r="E117" s="305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5" t="s">
        <v>1814</v>
      </c>
      <c r="I117" s="308">
        <v>46111</v>
      </c>
      <c r="J117" s="308">
        <v>46232</v>
      </c>
      <c r="K117" s="154">
        <f t="shared" ca="1" si="1"/>
        <v>121</v>
      </c>
      <c r="L117" s="327" t="str">
        <f>INDEX('Inactive Employees'!$O:$O,MATCH('Combined Employee Worksheet'!$B117,'Inactive Employees'!$A:$A,0))</f>
        <v>Resignation</v>
      </c>
    </row>
    <row r="118" spans="2:12" ht="12" customHeight="1">
      <c r="B118" s="305" t="s">
        <v>650</v>
      </c>
      <c r="C118" s="305" t="s">
        <v>493</v>
      </c>
      <c r="D118" s="305" t="str">
        <f>INDEX('Employee Mapping'!C:C,MATCH('Combined Employee Worksheet'!$C118,'Employee Mapping'!$B:$B,0))</f>
        <v>Client Lead</v>
      </c>
      <c r="E118" s="305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5" t="s">
        <v>1814</v>
      </c>
      <c r="I118" s="308">
        <v>46162</v>
      </c>
      <c r="J118" s="308">
        <v>46268</v>
      </c>
      <c r="K118" s="154">
        <f t="shared" ca="1" si="1"/>
        <v>106</v>
      </c>
      <c r="L118" s="327" t="str">
        <f>INDEX('Inactive Employees'!$O:$O,MATCH('Combined Employee Worksheet'!$B118,'Inactive Employees'!$A:$A,0))</f>
        <v>Resignation</v>
      </c>
    </row>
    <row r="119" spans="2:12" ht="12" customHeight="1">
      <c r="B119" s="305" t="s">
        <v>1739</v>
      </c>
      <c r="C119" s="305" t="s">
        <v>493</v>
      </c>
      <c r="D119" s="305" t="str">
        <f>INDEX('Employee Mapping'!C:C,MATCH('Combined Employee Worksheet'!$C119,'Employee Mapping'!$B:$B,0))</f>
        <v>Client Lead</v>
      </c>
      <c r="E119" s="305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5" t="s">
        <v>1814</v>
      </c>
      <c r="I119" s="308">
        <v>45726</v>
      </c>
      <c r="J119" s="308">
        <v>45831</v>
      </c>
      <c r="K119" s="154">
        <f t="shared" ca="1" si="1"/>
        <v>105</v>
      </c>
      <c r="L119" s="327" t="str">
        <f>INDEX('Inactive Employees'!$O:$O,MATCH('Combined Employee Worksheet'!$B119,'Inactive Employees'!$A:$A,0))</f>
        <v>Termination</v>
      </c>
    </row>
    <row r="120" spans="2:12" ht="12" customHeight="1">
      <c r="B120" s="305" t="s">
        <v>1721</v>
      </c>
      <c r="C120" s="305" t="s">
        <v>1699</v>
      </c>
      <c r="D120" s="305" t="str">
        <f>INDEX('Employee Mapping'!C:C,MATCH('Combined Employee Worksheet'!$C120,'Employee Mapping'!$B:$B,0))</f>
        <v>Tax</v>
      </c>
      <c r="E120" s="305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5" t="s">
        <v>1814</v>
      </c>
      <c r="I120" s="308">
        <v>45887</v>
      </c>
      <c r="J120" s="308">
        <v>45988</v>
      </c>
      <c r="K120" s="154">
        <f t="shared" ca="1" si="1"/>
        <v>101</v>
      </c>
      <c r="L120" s="327" t="str">
        <f>INDEX('Inactive Employees'!$O:$O,MATCH('Combined Employee Worksheet'!$B120,'Inactive Employees'!$A:$A,0))</f>
        <v>Resignation</v>
      </c>
    </row>
    <row r="121" spans="2:12" ht="12" customHeight="1">
      <c r="B121" s="305" t="s">
        <v>1756</v>
      </c>
      <c r="C121" s="305" t="s">
        <v>493</v>
      </c>
      <c r="D121" s="305" t="str">
        <f>INDEX('Employee Mapping'!C:C,MATCH('Combined Employee Worksheet'!$C121,'Employee Mapping'!$B:$B,0))</f>
        <v>Client Lead</v>
      </c>
      <c r="E121" s="305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5" t="s">
        <v>1814</v>
      </c>
      <c r="I121" s="308">
        <v>45628</v>
      </c>
      <c r="J121" s="308">
        <v>45723</v>
      </c>
      <c r="K121" s="154">
        <f t="shared" ca="1" si="1"/>
        <v>95</v>
      </c>
      <c r="L121" s="327" t="str">
        <f>INDEX('Inactive Employees'!$O:$O,MATCH('Combined Employee Worksheet'!$B121,'Inactive Employees'!$A:$A,0))</f>
        <v>Resignation</v>
      </c>
    </row>
    <row r="122" spans="2:12" ht="12" customHeight="1">
      <c r="B122" s="305" t="s">
        <v>835</v>
      </c>
      <c r="C122" s="305" t="s">
        <v>493</v>
      </c>
      <c r="D122" s="305" t="str">
        <f>INDEX('Employee Mapping'!C:C,MATCH('Combined Employee Worksheet'!$C122,'Employee Mapping'!$B:$B,0))</f>
        <v>Client Lead</v>
      </c>
      <c r="E122" s="305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5" t="s">
        <v>1814</v>
      </c>
      <c r="I122" s="308">
        <v>46118</v>
      </c>
      <c r="J122" s="308">
        <v>46196</v>
      </c>
      <c r="K122" s="154">
        <f t="shared" ca="1" si="1"/>
        <v>78</v>
      </c>
      <c r="L122" s="327" t="str">
        <f>INDEX('Inactive Employees'!$O:$O,MATCH('Combined Employee Worksheet'!$B122,'Inactive Employees'!$A:$A,0))</f>
        <v>Unclassified</v>
      </c>
    </row>
    <row r="123" spans="2:12" ht="12" customHeight="1">
      <c r="B123" s="305" t="s">
        <v>1743</v>
      </c>
      <c r="C123" s="305" t="s">
        <v>1414</v>
      </c>
      <c r="D123" s="305" t="str">
        <f>INDEX('Employee Mapping'!C:C,MATCH('Combined Employee Worksheet'!$C123,'Employee Mapping'!$B:$B,0))</f>
        <v>Bookkeeper</v>
      </c>
      <c r="E123" s="305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5" t="s">
        <v>1814</v>
      </c>
      <c r="I123" s="308">
        <v>45743</v>
      </c>
      <c r="J123" s="308">
        <v>45810</v>
      </c>
      <c r="K123" s="154">
        <f t="shared" ca="1" si="1"/>
        <v>67</v>
      </c>
      <c r="L123" s="327" t="str">
        <f>INDEX('Inactive Employees'!$O:$O,MATCH('Combined Employee Worksheet'!$B123,'Inactive Employees'!$A:$A,0))</f>
        <v>Resignation</v>
      </c>
    </row>
    <row r="124" spans="2:12" ht="12" customHeight="1">
      <c r="B124" s="305" t="s">
        <v>576</v>
      </c>
      <c r="C124" s="305" t="s">
        <v>1353</v>
      </c>
      <c r="D124" s="305" t="str">
        <f>INDEX('Employee Mapping'!C:C,MATCH('Combined Employee Worksheet'!$C124,'Employee Mapping'!$B:$B,0))</f>
        <v>Bookkeeper</v>
      </c>
      <c r="E124" s="305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5" t="s">
        <v>1814</v>
      </c>
      <c r="I124" s="308">
        <v>46148</v>
      </c>
      <c r="J124" s="308">
        <v>46212</v>
      </c>
      <c r="K124" s="154">
        <f t="shared" ca="1" si="1"/>
        <v>64</v>
      </c>
      <c r="L124" s="327" t="str">
        <f>INDEX('Inactive Employees'!$O:$O,MATCH('Combined Employee Worksheet'!$B124,'Inactive Employees'!$A:$A,0))</f>
        <v>Unclassified</v>
      </c>
    </row>
    <row r="125" spans="2:12" ht="12" customHeight="1">
      <c r="B125" s="305" t="s">
        <v>1730</v>
      </c>
      <c r="C125" s="305" t="s">
        <v>1353</v>
      </c>
      <c r="D125" s="305" t="str">
        <f>INDEX('Employee Mapping'!C:C,MATCH('Combined Employee Worksheet'!$C125,'Employee Mapping'!$B:$B,0))</f>
        <v>Bookkeeper</v>
      </c>
      <c r="E125" s="305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5" t="s">
        <v>1814</v>
      </c>
      <c r="I125" s="308">
        <v>45908</v>
      </c>
      <c r="J125" s="308">
        <v>45966</v>
      </c>
      <c r="K125" s="154">
        <f t="shared" ca="1" si="1"/>
        <v>58</v>
      </c>
      <c r="L125" s="327" t="str">
        <f>INDEX('Inactive Employees'!$O:$O,MATCH('Combined Employee Worksheet'!$B125,'Inactive Employees'!$A:$A,0))</f>
        <v>Termination</v>
      </c>
    </row>
    <row r="126" spans="2:12" ht="12" customHeight="1">
      <c r="B126" s="305" t="s">
        <v>1657</v>
      </c>
      <c r="C126" s="305" t="s">
        <v>1405</v>
      </c>
      <c r="D126" s="305" t="str">
        <f>INDEX('Employee Mapping'!C:C,MATCH('Combined Employee Worksheet'!$C126,'Employee Mapping'!$B:$B,0))</f>
        <v>Onboarding Support</v>
      </c>
      <c r="E126" s="305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5" t="s">
        <v>1814</v>
      </c>
      <c r="I126" s="308">
        <v>46167</v>
      </c>
      <c r="J126" s="308">
        <v>46224</v>
      </c>
      <c r="K126" s="154">
        <f t="shared" ca="1" si="1"/>
        <v>57</v>
      </c>
      <c r="L126" s="327" t="str">
        <f>INDEX('Inactive Employees'!$O:$O,MATCH('Combined Employee Worksheet'!$B126,'Inactive Employees'!$A:$A,0))</f>
        <v>Resignation</v>
      </c>
    </row>
    <row r="127" spans="2:12" ht="12" customHeight="1">
      <c r="B127" s="305" t="s">
        <v>1692</v>
      </c>
      <c r="C127" s="305" t="s">
        <v>493</v>
      </c>
      <c r="D127" s="305" t="str">
        <f>INDEX('Employee Mapping'!C:C,MATCH('Combined Employee Worksheet'!$C127,'Employee Mapping'!$B:$B,0))</f>
        <v>Client Lead</v>
      </c>
      <c r="E127" s="305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5" t="s">
        <v>1814</v>
      </c>
      <c r="I127" s="308">
        <v>46091</v>
      </c>
      <c r="J127" s="308">
        <v>46143</v>
      </c>
      <c r="K127" s="154">
        <f t="shared" ca="1" si="1"/>
        <v>52</v>
      </c>
      <c r="L127" s="327" t="str">
        <f>INDEX('Inactive Employees'!$O:$O,MATCH('Combined Employee Worksheet'!$B127,'Inactive Employees'!$A:$A,0))</f>
        <v>Resignation</v>
      </c>
    </row>
    <row r="128" spans="2:12" ht="12" customHeight="1">
      <c r="B128" s="305" t="s">
        <v>1708</v>
      </c>
      <c r="C128" s="305" t="s">
        <v>1699</v>
      </c>
      <c r="D128" s="305" t="str">
        <f>INDEX('Employee Mapping'!C:C,MATCH('Combined Employee Worksheet'!$C128,'Employee Mapping'!$B:$B,0))</f>
        <v>Tax</v>
      </c>
      <c r="E128" s="305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5" t="s">
        <v>1814</v>
      </c>
      <c r="I128" s="308">
        <v>45978</v>
      </c>
      <c r="J128" s="308">
        <v>46014</v>
      </c>
      <c r="K128" s="154">
        <f t="shared" ca="1" si="1"/>
        <v>36</v>
      </c>
      <c r="L128" s="327" t="str">
        <f>INDEX('Inactive Employees'!$O:$O,MATCH('Combined Employee Worksheet'!$B128,'Inactive Employees'!$A:$A,0))</f>
        <v>Termination</v>
      </c>
    </row>
    <row r="129" spans="2:12" ht="12" customHeight="1">
      <c r="B129" s="305" t="s">
        <v>1728</v>
      </c>
      <c r="C129" s="305" t="s">
        <v>493</v>
      </c>
      <c r="D129" s="305" t="str">
        <f>INDEX('Employee Mapping'!C:C,MATCH('Combined Employee Worksheet'!$C129,'Employee Mapping'!$B:$B,0))</f>
        <v>Client Lead</v>
      </c>
      <c r="E129" s="305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5" t="s">
        <v>1814</v>
      </c>
      <c r="I129" s="308">
        <v>45936</v>
      </c>
      <c r="J129" s="308">
        <v>45971</v>
      </c>
      <c r="K129" s="154">
        <f t="shared" ca="1" si="1"/>
        <v>35</v>
      </c>
      <c r="L129" s="327" t="str">
        <f>INDEX('Inactive Employees'!$O:$O,MATCH('Combined Employee Worksheet'!$B129,'Inactive Employees'!$A:$A,0))</f>
        <v>Termination</v>
      </c>
    </row>
    <row r="130" spans="2:12" ht="12" customHeight="1">
      <c r="B130" s="305" t="s">
        <v>1715</v>
      </c>
      <c r="C130" s="305" t="s">
        <v>1378</v>
      </c>
      <c r="D130" s="305" t="str">
        <f>INDEX('Employee Mapping'!C:C,MATCH('Combined Employee Worksheet'!$C130,'Employee Mapping'!$B:$B,0))</f>
        <v>Onboarding Specialist</v>
      </c>
      <c r="E130" s="305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5" t="s">
        <v>1814</v>
      </c>
      <c r="I130" s="308">
        <v>45992</v>
      </c>
      <c r="J130" s="308">
        <v>46010</v>
      </c>
      <c r="K130" s="154">
        <f t="shared" ca="1" si="1"/>
        <v>18</v>
      </c>
      <c r="L130" s="327" t="str">
        <f>INDEX('Inactive Employees'!$O:$O,MATCH('Combined Employee Worksheet'!$B130,'Inactive Employees'!$A:$A,0))</f>
        <v>Termination</v>
      </c>
    </row>
    <row r="131" spans="2:12" ht="12" customHeight="1">
      <c r="B131" s="305" t="s">
        <v>1754</v>
      </c>
      <c r="C131" s="305" t="s">
        <v>492</v>
      </c>
      <c r="D131" s="305" t="str">
        <f>INDEX('Employee Mapping'!C:C,MATCH('Combined Employee Worksheet'!$C131,'Employee Mapping'!$B:$B,0))</f>
        <v>Bookkeeper</v>
      </c>
      <c r="E131" s="305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5" t="s">
        <v>1814</v>
      </c>
      <c r="I131" s="308">
        <v>45712</v>
      </c>
      <c r="J131" s="308">
        <v>45726</v>
      </c>
      <c r="K131" s="154">
        <f t="shared" ca="1" si="1"/>
        <v>14</v>
      </c>
      <c r="L131" s="327" t="str">
        <f>INDEX('Inactive Employees'!$O:$O,MATCH('Combined Employee Worksheet'!$B131,'Inactive Employees'!$A:$A,0))</f>
        <v>Termination</v>
      </c>
    </row>
    <row r="132" spans="2:12" ht="12" customHeight="1">
      <c r="B132" s="305" t="s">
        <v>1760</v>
      </c>
      <c r="C132" s="305" t="s">
        <v>1636</v>
      </c>
      <c r="D132" s="305" t="str">
        <f>INDEX('Employee Mapping'!C:C,MATCH('Combined Employee Worksheet'!$C132,'Employee Mapping'!$B:$B,0))</f>
        <v>Bookkeeper</v>
      </c>
      <c r="E132" s="305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5" t="s">
        <v>1814</v>
      </c>
      <c r="I132" s="308">
        <v>45698</v>
      </c>
      <c r="J132" s="308">
        <v>45712</v>
      </c>
      <c r="K132" s="154">
        <f t="shared" ca="1" si="1"/>
        <v>14</v>
      </c>
      <c r="L132" s="327" t="str">
        <f>INDEX('Inactive Employees'!$O:$O,MATCH('Combined Employee Worksheet'!$B132,'Inactive Employees'!$A:$A,0))</f>
        <v>Termination</v>
      </c>
    </row>
    <row r="133" spans="2:12" ht="12" customHeight="1">
      <c r="B133" s="305" t="s">
        <v>1685</v>
      </c>
      <c r="C133" s="305" t="s">
        <v>1405</v>
      </c>
      <c r="D133" s="305" t="str">
        <f>INDEX('Employee Mapping'!C:C,MATCH('Combined Employee Worksheet'!$C133,'Employee Mapping'!$B:$B,0))</f>
        <v>Onboarding Support</v>
      </c>
      <c r="E133" s="305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5" t="s">
        <v>1814</v>
      </c>
      <c r="I133" s="308">
        <v>46149</v>
      </c>
      <c r="J133" s="308">
        <v>46162</v>
      </c>
      <c r="K133" s="154">
        <f t="shared" ca="1" si="1"/>
        <v>13</v>
      </c>
      <c r="L133" s="327" t="str">
        <f>INDEX('Inactive Employees'!$O:$O,MATCH('Combined Employee Worksheet'!$B133,'Inactive Employees'!$A:$A,0))</f>
        <v>Termination</v>
      </c>
    </row>
    <row r="134" spans="2:12" ht="12" customHeight="1">
      <c r="B134" s="305" t="s">
        <v>1751</v>
      </c>
      <c r="C134" s="305" t="s">
        <v>1368</v>
      </c>
      <c r="D134" s="305" t="str">
        <f>INDEX('Employee Mapping'!C:C,MATCH('Combined Employee Worksheet'!$C134,'Employee Mapping'!$B:$B,0))</f>
        <v>Accounting Manager</v>
      </c>
      <c r="E134" s="305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5" t="s">
        <v>1814</v>
      </c>
      <c r="I134" s="308">
        <v>45714</v>
      </c>
      <c r="J134" s="308">
        <v>45726</v>
      </c>
      <c r="K134" s="154">
        <f t="shared" ca="1" si="1"/>
        <v>12</v>
      </c>
      <c r="L134" s="327" t="str">
        <f>INDEX('Inactive Employees'!$O:$O,MATCH('Combined Employee Worksheet'!$B134,'Inactive Employees'!$A:$A,0))</f>
        <v>Termination</v>
      </c>
    </row>
    <row r="135" spans="2:12" ht="12" customHeight="1">
      <c r="B135" s="305" t="s">
        <v>1358</v>
      </c>
      <c r="C135" s="305" t="s">
        <v>1353</v>
      </c>
      <c r="D135" s="305" t="str">
        <f>INDEX('Employee Mapping'!C:C,MATCH('Combined Employee Worksheet'!$C135,'Employee Mapping'!$B:$B,0))</f>
        <v>Bookkeeper</v>
      </c>
      <c r="E135" s="305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5" t="s">
        <v>1814</v>
      </c>
      <c r="I135" s="308">
        <v>46255</v>
      </c>
      <c r="J135" s="308">
        <v>46266</v>
      </c>
      <c r="K135" s="154">
        <f t="shared" ref="K135:K143" ca="1" si="2">IF(J135=0,TODAY()-I135,J135-I135)</f>
        <v>11</v>
      </c>
      <c r="L135" s="327" t="str">
        <f>INDEX('Inactive Employees'!$O:$O,MATCH('Combined Employee Worksheet'!$B135,'Inactive Employees'!$A:$A,0))</f>
        <v>Termination</v>
      </c>
    </row>
    <row r="136" spans="2:12" ht="12" customHeight="1">
      <c r="B136" s="305" t="s">
        <v>1748</v>
      </c>
      <c r="C136" s="305" t="s">
        <v>492</v>
      </c>
      <c r="D136" s="305" t="str">
        <f>INDEX('Employee Mapping'!C:C,MATCH('Combined Employee Worksheet'!$C136,'Employee Mapping'!$B:$B,0))</f>
        <v>Bookkeeper</v>
      </c>
      <c r="E136" s="305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5" t="s">
        <v>1814</v>
      </c>
      <c r="I136" s="308">
        <v>45775</v>
      </c>
      <c r="J136" s="308">
        <v>45786</v>
      </c>
      <c r="K136" s="154">
        <f t="shared" ca="1" si="2"/>
        <v>11</v>
      </c>
      <c r="L136" s="327" t="str">
        <f>INDEX('Inactive Employees'!$O:$O,MATCH('Combined Employee Worksheet'!$B136,'Inactive Employees'!$A:$A,0))</f>
        <v>Termination</v>
      </c>
    </row>
    <row r="137" spans="2:12" ht="12" customHeight="1">
      <c r="B137" s="305" t="s">
        <v>1654</v>
      </c>
      <c r="C137" s="305" t="s">
        <v>1353</v>
      </c>
      <c r="D137" s="305" t="str">
        <f>INDEX('Employee Mapping'!C:C,MATCH('Combined Employee Worksheet'!$C137,'Employee Mapping'!$B:$B,0))</f>
        <v>Bookkeeper</v>
      </c>
      <c r="E137" s="305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5" t="s">
        <v>1814</v>
      </c>
      <c r="I137" s="308">
        <v>46216</v>
      </c>
      <c r="J137" s="308">
        <v>46225</v>
      </c>
      <c r="K137" s="154">
        <f t="shared" ca="1" si="2"/>
        <v>9</v>
      </c>
      <c r="L137" s="327" t="str">
        <f>INDEX('Inactive Employees'!$O:$O,MATCH('Combined Employee Worksheet'!$B137,'Inactive Employees'!$A:$A,0))</f>
        <v>Unclassified</v>
      </c>
    </row>
    <row r="138" spans="2:12" ht="12" customHeight="1">
      <c r="B138" s="305" t="s">
        <v>1737</v>
      </c>
      <c r="C138" s="305" t="s">
        <v>1353</v>
      </c>
      <c r="D138" s="305" t="str">
        <f>INDEX('Employee Mapping'!C:C,MATCH('Combined Employee Worksheet'!$C138,'Employee Mapping'!$B:$B,0))</f>
        <v>Bookkeeper</v>
      </c>
      <c r="E138" s="305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5" t="s">
        <v>1814</v>
      </c>
      <c r="I138" s="308">
        <v>45880</v>
      </c>
      <c r="J138" s="308">
        <v>45889</v>
      </c>
      <c r="K138" s="154">
        <f t="shared" ca="1" si="2"/>
        <v>9</v>
      </c>
      <c r="L138" s="327" t="str">
        <f>INDEX('Inactive Employees'!$O:$O,MATCH('Combined Employee Worksheet'!$B138,'Inactive Employees'!$A:$A,0))</f>
        <v>Termination</v>
      </c>
    </row>
    <row r="139" spans="2:12" ht="12" customHeight="1">
      <c r="B139" s="305" t="s">
        <v>1662</v>
      </c>
      <c r="C139" s="305" t="s">
        <v>1477</v>
      </c>
      <c r="D139" s="305" t="str">
        <f>INDEX('Employee Mapping'!C:C,MATCH('Combined Employee Worksheet'!$C139,'Employee Mapping'!$B:$B,0))</f>
        <v>Onboarding Specialist</v>
      </c>
      <c r="E139" s="305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5" t="s">
        <v>1814</v>
      </c>
      <c r="I139" s="308">
        <v>46217</v>
      </c>
      <c r="J139" s="308">
        <v>46223</v>
      </c>
      <c r="K139" s="154">
        <f t="shared" ca="1" si="2"/>
        <v>6</v>
      </c>
      <c r="L139" s="327" t="str">
        <f>INDEX('Inactive Employees'!$O:$O,MATCH('Combined Employee Worksheet'!$B139,'Inactive Employees'!$A:$A,0))</f>
        <v>Resignation</v>
      </c>
    </row>
    <row r="140" spans="2:12" ht="12" customHeight="1">
      <c r="B140" s="305" t="s">
        <v>1618</v>
      </c>
      <c r="C140" s="305" t="s">
        <v>1353</v>
      </c>
      <c r="D140" s="305" t="str">
        <f>INDEX('Employee Mapping'!C:C,MATCH('Combined Employee Worksheet'!$C140,'Employee Mapping'!$B:$B,0))</f>
        <v>Bookkeeper</v>
      </c>
      <c r="E140" s="305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5" t="s">
        <v>1814</v>
      </c>
      <c r="I140" s="308">
        <v>46269</v>
      </c>
      <c r="J140" s="308">
        <v>46273</v>
      </c>
      <c r="K140" s="154">
        <f t="shared" ca="1" si="2"/>
        <v>4</v>
      </c>
      <c r="L140" s="327" t="str">
        <f>INDEX('Inactive Employees'!$O:$O,MATCH('Combined Employee Worksheet'!$B140,'Inactive Employees'!$A:$A,0))</f>
        <v>Termination</v>
      </c>
    </row>
    <row r="141" spans="2:12" ht="12" customHeight="1">
      <c r="B141" s="305" t="s">
        <v>1765</v>
      </c>
      <c r="C141" s="305" t="s">
        <v>492</v>
      </c>
      <c r="D141" s="305" t="str">
        <f>INDEX('Employee Mapping'!C:C,MATCH('Combined Employee Worksheet'!$C141,'Employee Mapping'!$B:$B,0))</f>
        <v>Bookkeeper</v>
      </c>
      <c r="E141" s="305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5" t="s">
        <v>1814</v>
      </c>
      <c r="I141" s="308">
        <v>45691</v>
      </c>
      <c r="J141" s="308">
        <v>45694</v>
      </c>
      <c r="K141" s="154">
        <f t="shared" ca="1" si="2"/>
        <v>3</v>
      </c>
      <c r="L141" s="327" t="str">
        <f>INDEX('Inactive Employees'!$O:$O,MATCH('Combined Employee Worksheet'!$B141,'Inactive Employees'!$A:$A,0))</f>
        <v>Termination</v>
      </c>
    </row>
    <row r="142" spans="2:12" ht="12" customHeight="1">
      <c r="B142" s="305" t="s">
        <v>1741</v>
      </c>
      <c r="C142" s="305" t="s">
        <v>492</v>
      </c>
      <c r="D142" s="305" t="str">
        <f>INDEX('Employee Mapping'!C:C,MATCH('Combined Employee Worksheet'!$C142,'Employee Mapping'!$B:$B,0))</f>
        <v>Bookkeeper</v>
      </c>
      <c r="E142" s="305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5" t="s">
        <v>1814</v>
      </c>
      <c r="I142" s="308">
        <v>45810</v>
      </c>
      <c r="J142" s="308">
        <v>45812</v>
      </c>
      <c r="K142" s="154">
        <f t="shared" ca="1" si="2"/>
        <v>2</v>
      </c>
      <c r="L142" s="327" t="str">
        <f>INDEX('Inactive Employees'!$O:$O,MATCH('Combined Employee Worksheet'!$B142,'Inactive Employees'!$A:$A,0))</f>
        <v>Termination</v>
      </c>
    </row>
    <row r="143" spans="2:12" ht="12" customHeight="1">
      <c r="B143" s="305" t="s">
        <v>1675</v>
      </c>
      <c r="C143" s="305" t="s">
        <v>1353</v>
      </c>
      <c r="D143" s="305" t="str">
        <f>INDEX('Employee Mapping'!C:C,MATCH('Combined Employee Worksheet'!$C143,'Employee Mapping'!$B:$B,0))</f>
        <v>Bookkeeper</v>
      </c>
      <c r="E143" s="305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5" t="s">
        <v>1814</v>
      </c>
      <c r="I143" s="308">
        <v>46177</v>
      </c>
      <c r="J143" s="308">
        <v>46177</v>
      </c>
      <c r="K143" s="154">
        <f t="shared" ca="1" si="2"/>
        <v>0</v>
      </c>
      <c r="L143" s="327" t="str">
        <f>INDEX('Inactive Employees'!$O:$O,MATCH('Combined Employee Worksheet'!$B143,'Inactive Employees'!$A:$A,0))</f>
        <v>Termination</v>
      </c>
    </row>
    <row r="146" spans="1:1">
      <c r="A146" s="305" t="s">
        <v>294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topLeftCell="A16" zoomScaleNormal="100" workbookViewId="0">
      <selection activeCell="A64" sqref="A64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1335</v>
      </c>
      <c r="B1" s="286" t="s">
        <v>1336</v>
      </c>
      <c r="C1" s="286" t="s">
        <v>1510</v>
      </c>
      <c r="D1" s="286" t="s">
        <v>1337</v>
      </c>
      <c r="E1" s="286" t="s">
        <v>1513</v>
      </c>
      <c r="F1" s="286" t="s">
        <v>1522</v>
      </c>
      <c r="G1" s="286" t="s">
        <v>1338</v>
      </c>
      <c r="H1" s="286" t="s">
        <v>116</v>
      </c>
      <c r="I1" s="286" t="s">
        <v>1339</v>
      </c>
      <c r="J1" s="286" t="s">
        <v>1340</v>
      </c>
      <c r="K1" s="286" t="s">
        <v>1341</v>
      </c>
      <c r="L1" s="286" t="s">
        <v>1342</v>
      </c>
      <c r="M1" s="286" t="s">
        <v>1343</v>
      </c>
      <c r="N1" s="286" t="s">
        <v>1344</v>
      </c>
      <c r="O1" s="286" t="s">
        <v>1251</v>
      </c>
    </row>
    <row r="2" spans="1:15">
      <c r="A2" s="227" t="s">
        <v>1435</v>
      </c>
      <c r="B2" s="227" t="s">
        <v>1436</v>
      </c>
      <c r="C2" s="227" t="s">
        <v>499</v>
      </c>
      <c r="D2" s="227" t="s">
        <v>1353</v>
      </c>
      <c r="E2" s="227" t="s">
        <v>492</v>
      </c>
      <c r="F2" s="227" t="str">
        <f>INDEX('Owner Mapped P&amp;L'!$F:$F,MATCH('Headcount &amp; Compensation'!$A2,'Owner Mapped P&amp;L'!$A:$A,0))</f>
        <v>Bookkeeper Wages</v>
      </c>
      <c r="G2" s="227" t="s">
        <v>1348</v>
      </c>
      <c r="H2" s="227" t="s">
        <v>733</v>
      </c>
      <c r="I2" s="227" t="s">
        <v>1396</v>
      </c>
      <c r="J2" s="228">
        <v>950</v>
      </c>
      <c r="K2" s="227" t="s">
        <v>597</v>
      </c>
      <c r="L2" s="228">
        <v>11400</v>
      </c>
      <c r="M2" s="227" t="s">
        <v>506</v>
      </c>
      <c r="N2" s="227" t="s">
        <v>506</v>
      </c>
      <c r="O2" s="227" t="s">
        <v>340</v>
      </c>
    </row>
    <row r="3" spans="1:15">
      <c r="A3" s="227" t="s">
        <v>1363</v>
      </c>
      <c r="B3" s="227" t="s">
        <v>1500</v>
      </c>
      <c r="C3" s="227" t="s">
        <v>499</v>
      </c>
      <c r="D3" s="227" t="s">
        <v>493</v>
      </c>
      <c r="E3" s="227" t="s">
        <v>493</v>
      </c>
      <c r="F3" s="227" t="str">
        <f>INDEX('Owner Mapped P&amp;L'!$F:$F,MATCH('Headcount &amp; Compensation'!$A3,'Owner Mapped P&amp;L'!$A:$A,0))</f>
        <v>Client Lead Wages</v>
      </c>
      <c r="G3" s="227" t="s">
        <v>1348</v>
      </c>
      <c r="H3" s="227" t="s">
        <v>733</v>
      </c>
      <c r="I3" s="227" t="s">
        <v>1383</v>
      </c>
      <c r="J3" s="228">
        <v>1925</v>
      </c>
      <c r="K3" s="227" t="s">
        <v>597</v>
      </c>
      <c r="L3" s="228">
        <v>23100</v>
      </c>
      <c r="M3" s="227" t="s">
        <v>506</v>
      </c>
      <c r="N3" s="227" t="s">
        <v>506</v>
      </c>
      <c r="O3" s="227" t="s">
        <v>340</v>
      </c>
    </row>
    <row r="4" spans="1:15">
      <c r="A4" s="227" t="s">
        <v>666</v>
      </c>
      <c r="B4" s="227" t="s">
        <v>1391</v>
      </c>
      <c r="C4" s="227" t="s">
        <v>499</v>
      </c>
      <c r="D4" s="227" t="s">
        <v>1353</v>
      </c>
      <c r="E4" s="227" t="s">
        <v>492</v>
      </c>
      <c r="F4" s="227" t="str">
        <f>INDEX('Owner Mapped P&amp;L'!$F:$F,MATCH('Headcount &amp; Compensation'!$A4,'Owner Mapped P&amp;L'!$A:$A,0))</f>
        <v>Bookkeeper Wages</v>
      </c>
      <c r="G4" s="227" t="s">
        <v>1348</v>
      </c>
      <c r="H4" s="227" t="s">
        <v>733</v>
      </c>
      <c r="I4" s="227" t="s">
        <v>1392</v>
      </c>
      <c r="J4" s="228">
        <v>950</v>
      </c>
      <c r="K4" s="227" t="s">
        <v>597</v>
      </c>
      <c r="L4" s="228">
        <v>11400</v>
      </c>
      <c r="M4" s="227" t="s">
        <v>506</v>
      </c>
      <c r="N4" s="227" t="s">
        <v>506</v>
      </c>
      <c r="O4" s="227" t="s">
        <v>340</v>
      </c>
    </row>
    <row r="5" spans="1:15">
      <c r="A5" s="227" t="s">
        <v>545</v>
      </c>
      <c r="B5" s="227" t="s">
        <v>1437</v>
      </c>
      <c r="C5" s="227" t="s">
        <v>499</v>
      </c>
      <c r="D5" s="227" t="s">
        <v>1414</v>
      </c>
      <c r="E5" s="227" t="s">
        <v>492</v>
      </c>
      <c r="F5" s="227" t="str">
        <f>INDEX('Owner Mapped P&amp;L'!$F:$F,MATCH('Headcount &amp; Compensation'!$A5,'Owner Mapped P&amp;L'!$A:$A,0))</f>
        <v>Bookkeeper Wages</v>
      </c>
      <c r="G5" s="227" t="s">
        <v>1348</v>
      </c>
      <c r="H5" s="227" t="s">
        <v>733</v>
      </c>
      <c r="I5" s="227" t="s">
        <v>1363</v>
      </c>
      <c r="J5" s="228">
        <v>1400</v>
      </c>
      <c r="K5" s="227" t="s">
        <v>597</v>
      </c>
      <c r="L5" s="228">
        <v>16800</v>
      </c>
      <c r="M5" s="227" t="s">
        <v>506</v>
      </c>
      <c r="N5" s="227" t="s">
        <v>506</v>
      </c>
      <c r="O5" s="227" t="s">
        <v>340</v>
      </c>
    </row>
    <row r="6" spans="1:15">
      <c r="A6" s="227" t="s">
        <v>1381</v>
      </c>
      <c r="B6" s="227" t="s">
        <v>1382</v>
      </c>
      <c r="C6" s="227" t="s">
        <v>499</v>
      </c>
      <c r="D6" s="227" t="s">
        <v>493</v>
      </c>
      <c r="E6" s="227" t="s">
        <v>493</v>
      </c>
      <c r="F6" s="227" t="str">
        <f>INDEX('Owner Mapped P&amp;L'!$F:$F,MATCH('Headcount &amp; Compensation'!$A6,'Owner Mapped P&amp;L'!$A:$A,0))</f>
        <v>Client Lead Wages</v>
      </c>
      <c r="G6" s="227" t="s">
        <v>1348</v>
      </c>
      <c r="H6" s="227" t="s">
        <v>733</v>
      </c>
      <c r="I6" s="227" t="s">
        <v>1383</v>
      </c>
      <c r="J6" s="228">
        <v>1800</v>
      </c>
      <c r="K6" s="227" t="s">
        <v>597</v>
      </c>
      <c r="L6" s="228">
        <v>21600</v>
      </c>
      <c r="M6" s="227" t="s">
        <v>506</v>
      </c>
      <c r="N6" s="227" t="s">
        <v>506</v>
      </c>
      <c r="O6" s="227" t="s">
        <v>340</v>
      </c>
    </row>
    <row r="7" spans="1:15">
      <c r="A7" s="227" t="s">
        <v>1399</v>
      </c>
      <c r="B7" s="227" t="s">
        <v>1400</v>
      </c>
      <c r="C7" s="227" t="s">
        <v>499</v>
      </c>
      <c r="D7" s="227" t="s">
        <v>1353</v>
      </c>
      <c r="E7" s="227" t="s">
        <v>492</v>
      </c>
      <c r="F7" s="227" t="str">
        <f>INDEX('Owner Mapped P&amp;L'!$F:$F,MATCH('Headcount &amp; Compensation'!$A7,'Owner Mapped P&amp;L'!$A:$A,0))</f>
        <v>Bookkeeper Wages</v>
      </c>
      <c r="G7" s="227" t="s">
        <v>1348</v>
      </c>
      <c r="H7" s="227" t="s">
        <v>733</v>
      </c>
      <c r="I7" s="227" t="s">
        <v>1385</v>
      </c>
      <c r="J7" s="228">
        <v>950</v>
      </c>
      <c r="K7" s="227" t="s">
        <v>597</v>
      </c>
      <c r="L7" s="228">
        <v>11400</v>
      </c>
      <c r="M7" s="227" t="s">
        <v>506</v>
      </c>
      <c r="N7" s="227" t="s">
        <v>506</v>
      </c>
      <c r="O7" s="227" t="s">
        <v>340</v>
      </c>
    </row>
    <row r="8" spans="1:15" ht="15.75" customHeight="1">
      <c r="A8" s="227" t="s">
        <v>1490</v>
      </c>
      <c r="B8" s="227" t="s">
        <v>1491</v>
      </c>
      <c r="C8" s="227" t="s">
        <v>499</v>
      </c>
      <c r="D8" s="227" t="s">
        <v>1484</v>
      </c>
      <c r="E8" s="227" t="s">
        <v>493</v>
      </c>
      <c r="F8" s="227" t="str">
        <f>INDEX('Owner Mapped P&amp;L'!$F:$F,MATCH('Headcount &amp; Compensation'!$A8,'Owner Mapped P&amp;L'!$A:$A,0))</f>
        <v>Sr. Client Lead Wages</v>
      </c>
      <c r="G8" s="278" t="s">
        <v>1348</v>
      </c>
      <c r="H8" s="227" t="s">
        <v>733</v>
      </c>
      <c r="I8" s="227" t="s">
        <v>1383</v>
      </c>
      <c r="J8" s="228">
        <v>2500</v>
      </c>
      <c r="K8" s="227" t="s">
        <v>597</v>
      </c>
      <c r="L8" s="228">
        <v>30000</v>
      </c>
      <c r="M8" s="227" t="s">
        <v>506</v>
      </c>
      <c r="N8" s="227" t="s">
        <v>506</v>
      </c>
      <c r="O8" s="227" t="s">
        <v>340</v>
      </c>
    </row>
    <row r="9" spans="1:15">
      <c r="A9" s="227" t="s">
        <v>548</v>
      </c>
      <c r="B9" s="227" t="s">
        <v>1464</v>
      </c>
      <c r="C9" s="227" t="s">
        <v>499</v>
      </c>
      <c r="D9" s="227" t="s">
        <v>493</v>
      </c>
      <c r="E9" s="227" t="s">
        <v>493</v>
      </c>
      <c r="F9" s="227" t="str">
        <f>INDEX('Owner Mapped P&amp;L'!$F:$F,MATCH('Headcount &amp; Compensation'!$A9,'Owner Mapped P&amp;L'!$A:$A,0))</f>
        <v>Client Lead Wages</v>
      </c>
      <c r="G9" s="227" t="s">
        <v>1348</v>
      </c>
      <c r="H9" s="227" t="s">
        <v>733</v>
      </c>
      <c r="I9" s="227" t="s">
        <v>535</v>
      </c>
      <c r="J9" s="228">
        <v>2000</v>
      </c>
      <c r="K9" s="227" t="s">
        <v>597</v>
      </c>
      <c r="L9" s="228">
        <v>24000</v>
      </c>
      <c r="M9" s="227" t="s">
        <v>506</v>
      </c>
      <c r="N9" s="227" t="s">
        <v>506</v>
      </c>
      <c r="O9" s="227" t="s">
        <v>340</v>
      </c>
    </row>
    <row r="10" spans="1:15" ht="15.75" customHeight="1">
      <c r="A10" s="227" t="s">
        <v>1371</v>
      </c>
      <c r="B10" s="227" t="s">
        <v>1506</v>
      </c>
      <c r="C10" s="227" t="s">
        <v>499</v>
      </c>
      <c r="D10" s="227" t="s">
        <v>1507</v>
      </c>
      <c r="E10" s="227" t="s">
        <v>1507</v>
      </c>
      <c r="F10" s="227" t="str">
        <f>INDEX('Owner Mapped P&amp;L'!$F:$F,MATCH('Headcount &amp; Compensation'!$A10,'Owner Mapped P&amp;L'!$A:$A,0))</f>
        <v>Payroll Wages - Owner</v>
      </c>
      <c r="G10" s="227" t="s">
        <v>1369</v>
      </c>
      <c r="H10" s="227" t="s">
        <v>1370</v>
      </c>
      <c r="I10" s="227" t="s">
        <v>340</v>
      </c>
      <c r="J10" s="227"/>
      <c r="K10" s="227" t="s">
        <v>340</v>
      </c>
      <c r="L10" s="284">
        <v>228245</v>
      </c>
      <c r="M10" s="227" t="s">
        <v>506</v>
      </c>
      <c r="N10" s="227" t="s">
        <v>506</v>
      </c>
      <c r="O10" s="277" t="s">
        <v>1561</v>
      </c>
    </row>
    <row r="11" spans="1:15">
      <c r="A11" s="227" t="s">
        <v>610</v>
      </c>
      <c r="B11" s="227" t="s">
        <v>1478</v>
      </c>
      <c r="C11" s="227" t="s">
        <v>499</v>
      </c>
      <c r="D11" s="227" t="s">
        <v>1353</v>
      </c>
      <c r="E11" s="227" t="s">
        <v>492</v>
      </c>
      <c r="F11" s="227" t="str">
        <f>INDEX('Owner Mapped P&amp;L'!$F:$F,MATCH('Headcount &amp; Compensation'!$A11,'Owner Mapped P&amp;L'!$A:$A,0))</f>
        <v>Bookkeeper Wages</v>
      </c>
      <c r="G11" s="227" t="s">
        <v>1348</v>
      </c>
      <c r="H11" s="227" t="s">
        <v>733</v>
      </c>
      <c r="I11" s="227" t="s">
        <v>1385</v>
      </c>
      <c r="J11" s="228">
        <v>975</v>
      </c>
      <c r="K11" s="227" t="s">
        <v>597</v>
      </c>
      <c r="L11" s="228">
        <v>11700</v>
      </c>
      <c r="M11" s="227" t="s">
        <v>506</v>
      </c>
      <c r="N11" s="227" t="s">
        <v>506</v>
      </c>
      <c r="O11" s="227" t="s">
        <v>340</v>
      </c>
    </row>
    <row r="12" spans="1:15">
      <c r="A12" s="227" t="s">
        <v>1357</v>
      </c>
      <c r="B12" s="227" t="s">
        <v>1403</v>
      </c>
      <c r="C12" s="227" t="s">
        <v>499</v>
      </c>
      <c r="D12" s="227" t="s">
        <v>493</v>
      </c>
      <c r="E12" s="227" t="s">
        <v>493</v>
      </c>
      <c r="F12" s="227" t="str">
        <f>INDEX('Owner Mapped P&amp;L'!$F:$F,MATCH('Headcount &amp; Compensation'!$A12,'Owner Mapped P&amp;L'!$A:$A,0))</f>
        <v>Client Lead Wages</v>
      </c>
      <c r="G12" s="227" t="s">
        <v>1348</v>
      </c>
      <c r="H12" s="227" t="s">
        <v>733</v>
      </c>
      <c r="I12" s="227" t="s">
        <v>535</v>
      </c>
      <c r="J12" s="228">
        <v>1800</v>
      </c>
      <c r="K12" s="227" t="s">
        <v>597</v>
      </c>
      <c r="L12" s="228">
        <v>21600</v>
      </c>
      <c r="M12" s="227" t="s">
        <v>506</v>
      </c>
      <c r="N12" s="227" t="s">
        <v>506</v>
      </c>
      <c r="O12" s="227" t="s">
        <v>340</v>
      </c>
    </row>
    <row r="13" spans="1:15">
      <c r="A13" s="227" t="s">
        <v>1410</v>
      </c>
      <c r="B13" s="227" t="s">
        <v>1411</v>
      </c>
      <c r="C13" s="227" t="s">
        <v>499</v>
      </c>
      <c r="D13" s="227" t="s">
        <v>1412</v>
      </c>
      <c r="E13" s="227" t="s">
        <v>1515</v>
      </c>
      <c r="F13" s="227" t="str">
        <f>INDEX('Owner Mapped P&amp;L'!$F:$F,MATCH('Headcount &amp; Compensation'!$A13,'Owner Mapped P&amp;L'!$A:$A,0))</f>
        <v>Occupancy Tax Specialist</v>
      </c>
      <c r="G13" s="227" t="s">
        <v>1348</v>
      </c>
      <c r="H13" s="227" t="s">
        <v>733</v>
      </c>
      <c r="I13" s="227" t="s">
        <v>1349</v>
      </c>
      <c r="J13" s="228">
        <v>850</v>
      </c>
      <c r="K13" s="227" t="s">
        <v>597</v>
      </c>
      <c r="L13" s="228">
        <v>10200</v>
      </c>
      <c r="M13" s="227" t="s">
        <v>506</v>
      </c>
      <c r="N13" s="227" t="s">
        <v>506</v>
      </c>
      <c r="O13" s="227" t="s">
        <v>340</v>
      </c>
    </row>
    <row r="14" spans="1:15">
      <c r="A14" s="227" t="s">
        <v>523</v>
      </c>
      <c r="B14" s="227" t="s">
        <v>1499</v>
      </c>
      <c r="C14" s="227" t="s">
        <v>499</v>
      </c>
      <c r="D14" s="227" t="s">
        <v>1414</v>
      </c>
      <c r="E14" s="227" t="s">
        <v>492</v>
      </c>
      <c r="F14" s="227" t="str">
        <f>INDEX('Owner Mapped P&amp;L'!$F:$F,MATCH('Headcount &amp; Compensation'!$A14,'Owner Mapped P&amp;L'!$A:$A,0))</f>
        <v>Bookkeeper Wages</v>
      </c>
      <c r="G14" s="227" t="s">
        <v>1348</v>
      </c>
      <c r="H14" s="227" t="s">
        <v>733</v>
      </c>
      <c r="I14" s="227" t="s">
        <v>524</v>
      </c>
      <c r="J14" s="228">
        <v>1200</v>
      </c>
      <c r="K14" s="227" t="s">
        <v>597</v>
      </c>
      <c r="L14" s="228">
        <v>14400</v>
      </c>
      <c r="M14" s="227" t="s">
        <v>506</v>
      </c>
      <c r="N14" s="227" t="s">
        <v>506</v>
      </c>
      <c r="O14" s="227" t="s">
        <v>340</v>
      </c>
    </row>
    <row r="15" spans="1:15">
      <c r="A15" s="227" t="s">
        <v>555</v>
      </c>
      <c r="B15" s="227" t="s">
        <v>1494</v>
      </c>
      <c r="C15" s="227" t="s">
        <v>499</v>
      </c>
      <c r="D15" s="227" t="s">
        <v>1353</v>
      </c>
      <c r="E15" s="227" t="s">
        <v>492</v>
      </c>
      <c r="F15" s="227" t="str">
        <f>INDEX('Owner Mapped P&amp;L'!$F:$F,MATCH('Headcount &amp; Compensation'!$A15,'Owner Mapped P&amp;L'!$A:$A,0))</f>
        <v>Bookkeeper Wages</v>
      </c>
      <c r="G15" s="227" t="s">
        <v>1348</v>
      </c>
      <c r="H15" s="227" t="s">
        <v>733</v>
      </c>
      <c r="I15" s="227" t="s">
        <v>538</v>
      </c>
      <c r="J15" s="228">
        <v>1100</v>
      </c>
      <c r="K15" s="227" t="s">
        <v>597</v>
      </c>
      <c r="L15" s="228">
        <v>13200</v>
      </c>
      <c r="M15" s="227" t="s">
        <v>506</v>
      </c>
      <c r="N15" s="227" t="s">
        <v>506</v>
      </c>
      <c r="O15" s="227" t="s">
        <v>340</v>
      </c>
    </row>
    <row r="16" spans="1:15">
      <c r="A16" s="227" t="s">
        <v>650</v>
      </c>
      <c r="B16" s="227" t="s">
        <v>1397</v>
      </c>
      <c r="C16" s="227" t="s">
        <v>507</v>
      </c>
      <c r="D16" s="227" t="s">
        <v>493</v>
      </c>
      <c r="E16" s="227" t="s">
        <v>493</v>
      </c>
      <c r="F16" s="227" t="str">
        <f>INDEX('Owner Mapped P&amp;L'!$F:$F,MATCH('Headcount &amp; Compensation'!$A16,'Owner Mapped P&amp;L'!$A:$A,0))</f>
        <v>Client Lead Wages</v>
      </c>
      <c r="G16" s="227" t="s">
        <v>1348</v>
      </c>
      <c r="H16" s="227" t="s">
        <v>733</v>
      </c>
      <c r="I16" s="227" t="s">
        <v>340</v>
      </c>
      <c r="J16" s="227"/>
      <c r="K16" s="227" t="s">
        <v>340</v>
      </c>
      <c r="L16" s="227"/>
      <c r="M16" s="227" t="s">
        <v>506</v>
      </c>
      <c r="N16" s="227" t="s">
        <v>507</v>
      </c>
      <c r="O16" s="227" t="s">
        <v>1398</v>
      </c>
    </row>
    <row r="17" spans="1:15">
      <c r="A17" s="227" t="s">
        <v>1460</v>
      </c>
      <c r="B17" s="227" t="s">
        <v>1497</v>
      </c>
      <c r="C17" s="227" t="s">
        <v>499</v>
      </c>
      <c r="D17" s="227" t="s">
        <v>1498</v>
      </c>
      <c r="E17" s="227" t="s">
        <v>1514</v>
      </c>
      <c r="F17" s="227" t="str">
        <f>INDEX('Owner Mapped P&amp;L'!$F:$F,MATCH('Headcount &amp; Compensation'!$A17,'Owner Mapped P&amp;L'!$A:$A,0))</f>
        <v>Indirect Labor</v>
      </c>
      <c r="G17" s="227" t="s">
        <v>1348</v>
      </c>
      <c r="H17" s="227" t="s">
        <v>733</v>
      </c>
      <c r="I17" s="227" t="s">
        <v>1371</v>
      </c>
      <c r="J17" s="228">
        <v>2450</v>
      </c>
      <c r="K17" s="227" t="s">
        <v>597</v>
      </c>
      <c r="L17" s="228">
        <v>29400</v>
      </c>
      <c r="M17" s="227" t="s">
        <v>506</v>
      </c>
      <c r="N17" s="227" t="s">
        <v>506</v>
      </c>
      <c r="O17" s="227" t="s">
        <v>340</v>
      </c>
    </row>
    <row r="18" spans="1:15">
      <c r="A18" s="227" t="s">
        <v>1465</v>
      </c>
      <c r="B18" s="227" t="s">
        <v>1466</v>
      </c>
      <c r="C18" s="227" t="s">
        <v>499</v>
      </c>
      <c r="D18" s="227" t="s">
        <v>1374</v>
      </c>
      <c r="E18" s="227" t="s">
        <v>495</v>
      </c>
      <c r="F18" s="227" t="str">
        <f>INDEX('Owner Mapped P&amp;L'!$F:$F,MATCH('Headcount &amp; Compensation'!$A18,'Owner Mapped P&amp;L'!$A:$A,0))</f>
        <v>Indirect Labor</v>
      </c>
      <c r="G18" s="227" t="s">
        <v>1348</v>
      </c>
      <c r="H18" s="227" t="s">
        <v>733</v>
      </c>
      <c r="I18" s="227" t="s">
        <v>1375</v>
      </c>
      <c r="J18" s="228">
        <v>900</v>
      </c>
      <c r="K18" s="227" t="s">
        <v>597</v>
      </c>
      <c r="L18" s="228">
        <v>10800</v>
      </c>
      <c r="M18" s="227" t="s">
        <v>506</v>
      </c>
      <c r="N18" s="227" t="s">
        <v>506</v>
      </c>
      <c r="O18" s="227" t="s">
        <v>340</v>
      </c>
    </row>
    <row r="19" spans="1:15">
      <c r="A19" s="227" t="s">
        <v>1469</v>
      </c>
      <c r="B19" s="227" t="s">
        <v>1470</v>
      </c>
      <c r="C19" s="227" t="s">
        <v>499</v>
      </c>
      <c r="D19" s="227" t="s">
        <v>1471</v>
      </c>
      <c r="E19" s="227" t="s">
        <v>495</v>
      </c>
      <c r="F19" s="227" t="str">
        <f>INDEX('Owner Mapped P&amp;L'!$F:$F,MATCH('Headcount &amp; Compensation'!$A19,'Owner Mapped P&amp;L'!$A:$A,0))</f>
        <v>Indirect Labor</v>
      </c>
      <c r="G19" s="227" t="s">
        <v>1348</v>
      </c>
      <c r="H19" s="227" t="s">
        <v>733</v>
      </c>
      <c r="I19" s="227" t="s">
        <v>1460</v>
      </c>
      <c r="J19" s="228">
        <v>1800</v>
      </c>
      <c r="K19" s="227" t="s">
        <v>597</v>
      </c>
      <c r="L19" s="228">
        <v>21600</v>
      </c>
      <c r="M19" s="227" t="s">
        <v>506</v>
      </c>
      <c r="N19" s="227" t="s">
        <v>506</v>
      </c>
      <c r="O19" s="227" t="s">
        <v>340</v>
      </c>
    </row>
    <row r="20" spans="1:15">
      <c r="A20" s="227" t="s">
        <v>1351</v>
      </c>
      <c r="B20" s="227" t="s">
        <v>1352</v>
      </c>
      <c r="C20" s="227" t="s">
        <v>499</v>
      </c>
      <c r="D20" s="227" t="s">
        <v>1353</v>
      </c>
      <c r="E20" s="227" t="s">
        <v>492</v>
      </c>
      <c r="F20" s="227" t="str">
        <f>INDEX('Owner Mapped P&amp;L'!$F:$F,MATCH('Headcount &amp; Compensation'!$A20,'Owner Mapped P&amp;L'!$A:$A,0))</f>
        <v>Bookkeeper Wages</v>
      </c>
      <c r="G20" s="227" t="s">
        <v>1348</v>
      </c>
      <c r="H20" s="227" t="s">
        <v>733</v>
      </c>
      <c r="I20" s="227" t="s">
        <v>340</v>
      </c>
      <c r="J20" s="228">
        <v>950</v>
      </c>
      <c r="K20" s="227" t="s">
        <v>597</v>
      </c>
      <c r="L20" s="228">
        <v>11400</v>
      </c>
      <c r="M20" s="227" t="s">
        <v>507</v>
      </c>
      <c r="N20" s="227" t="s">
        <v>506</v>
      </c>
      <c r="O20" s="227" t="s">
        <v>1354</v>
      </c>
    </row>
    <row r="21" spans="1:15">
      <c r="A21" s="227" t="s">
        <v>1474</v>
      </c>
      <c r="B21" s="227" t="s">
        <v>1475</v>
      </c>
      <c r="C21" s="227" t="s">
        <v>499</v>
      </c>
      <c r="D21" s="227" t="s">
        <v>1374</v>
      </c>
      <c r="E21" s="227" t="s">
        <v>495</v>
      </c>
      <c r="F21" s="227" t="str">
        <f>INDEX('Owner Mapped P&amp;L'!$F:$F,MATCH('Headcount &amp; Compensation'!$A21,'Owner Mapped P&amp;L'!$A:$A,0))</f>
        <v>Indirect Labor</v>
      </c>
      <c r="G21" s="227" t="s">
        <v>1348</v>
      </c>
      <c r="H21" s="227" t="s">
        <v>733</v>
      </c>
      <c r="I21" s="227" t="s">
        <v>1375</v>
      </c>
      <c r="J21" s="228">
        <v>900</v>
      </c>
      <c r="K21" s="227" t="s">
        <v>597</v>
      </c>
      <c r="L21" s="228">
        <v>10800</v>
      </c>
      <c r="M21" s="227" t="s">
        <v>506</v>
      </c>
      <c r="N21" s="227" t="s">
        <v>506</v>
      </c>
      <c r="O21" s="227" t="s">
        <v>340</v>
      </c>
    </row>
    <row r="22" spans="1:15">
      <c r="A22" s="227" t="s">
        <v>904</v>
      </c>
      <c r="B22" s="227" t="s">
        <v>1364</v>
      </c>
      <c r="C22" s="227" t="s">
        <v>499</v>
      </c>
      <c r="D22" s="227" t="s">
        <v>492</v>
      </c>
      <c r="E22" s="227" t="s">
        <v>492</v>
      </c>
      <c r="F22" s="227" t="str">
        <f>INDEX('Owner Mapped P&amp;L'!$F:$F,MATCH('Headcount &amp; Compensation'!$A22,'Owner Mapped P&amp;L'!$A:$A,0))</f>
        <v>Bookkeeper Wages</v>
      </c>
      <c r="G22" s="227" t="s">
        <v>1348</v>
      </c>
      <c r="H22" s="227" t="s">
        <v>733</v>
      </c>
      <c r="I22" s="227" t="s">
        <v>535</v>
      </c>
      <c r="J22" s="228">
        <v>950</v>
      </c>
      <c r="K22" s="227" t="s">
        <v>597</v>
      </c>
      <c r="L22" s="228">
        <v>11400</v>
      </c>
      <c r="M22" s="227" t="s">
        <v>506</v>
      </c>
      <c r="N22" s="227" t="s">
        <v>506</v>
      </c>
      <c r="O22" s="227" t="s">
        <v>340</v>
      </c>
    </row>
    <row r="23" spans="1:15">
      <c r="A23" s="227" t="s">
        <v>1481</v>
      </c>
      <c r="B23" s="227" t="s">
        <v>1482</v>
      </c>
      <c r="C23" s="227" t="s">
        <v>499</v>
      </c>
      <c r="D23" s="227" t="s">
        <v>1353</v>
      </c>
      <c r="E23" s="227" t="s">
        <v>492</v>
      </c>
      <c r="F23" s="227" t="str">
        <f>INDEX('Owner Mapped P&amp;L'!$F:$F,MATCH('Headcount &amp; Compensation'!$A23,'Owner Mapped P&amp;L'!$A:$A,0))</f>
        <v>Bookkeeper Wages</v>
      </c>
      <c r="G23" s="227" t="s">
        <v>1348</v>
      </c>
      <c r="H23" s="227" t="s">
        <v>733</v>
      </c>
      <c r="I23" s="227" t="s">
        <v>552</v>
      </c>
      <c r="J23" s="228">
        <v>1025</v>
      </c>
      <c r="K23" s="227" t="s">
        <v>597</v>
      </c>
      <c r="L23" s="228">
        <v>12300</v>
      </c>
      <c r="M23" s="227" t="s">
        <v>506</v>
      </c>
      <c r="N23" s="227" t="s">
        <v>506</v>
      </c>
      <c r="O23" s="227" t="s">
        <v>340</v>
      </c>
    </row>
    <row r="24" spans="1:15">
      <c r="A24" s="227" t="s">
        <v>754</v>
      </c>
      <c r="B24" s="227" t="s">
        <v>1387</v>
      </c>
      <c r="C24" s="227" t="s">
        <v>499</v>
      </c>
      <c r="D24" s="227" t="s">
        <v>1353</v>
      </c>
      <c r="E24" s="227" t="s">
        <v>492</v>
      </c>
      <c r="F24" s="227" t="str">
        <f>INDEX('Owner Mapped P&amp;L'!$F:$F,MATCH('Headcount &amp; Compensation'!$A24,'Owner Mapped P&amp;L'!$A:$A,0))</f>
        <v>Bookkeeper Wages</v>
      </c>
      <c r="G24" s="227" t="s">
        <v>1348</v>
      </c>
      <c r="H24" s="227" t="s">
        <v>733</v>
      </c>
      <c r="I24" s="227" t="s">
        <v>524</v>
      </c>
      <c r="J24" s="228">
        <v>950</v>
      </c>
      <c r="K24" s="227" t="s">
        <v>597</v>
      </c>
      <c r="L24" s="228">
        <v>11400</v>
      </c>
      <c r="M24" s="227" t="s">
        <v>506</v>
      </c>
      <c r="N24" s="227" t="s">
        <v>506</v>
      </c>
      <c r="O24" s="227" t="s">
        <v>340</v>
      </c>
    </row>
    <row r="25" spans="1:15">
      <c r="A25" s="227" t="s">
        <v>1418</v>
      </c>
      <c r="B25" s="227" t="s">
        <v>1419</v>
      </c>
      <c r="C25" s="227" t="s">
        <v>499</v>
      </c>
      <c r="D25" s="227" t="s">
        <v>1420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1421</v>
      </c>
      <c r="H25" s="227" t="s">
        <v>733</v>
      </c>
      <c r="I25" s="227" t="s">
        <v>1371</v>
      </c>
      <c r="J25" s="228">
        <v>2350</v>
      </c>
      <c r="K25" s="227" t="s">
        <v>597</v>
      </c>
      <c r="L25" s="228">
        <v>28200</v>
      </c>
      <c r="M25" s="227" t="s">
        <v>506</v>
      </c>
      <c r="N25" s="227" t="s">
        <v>506</v>
      </c>
      <c r="O25" s="227" t="s">
        <v>340</v>
      </c>
    </row>
    <row r="26" spans="1:15">
      <c r="A26" s="227" t="s">
        <v>552</v>
      </c>
      <c r="B26" s="227" t="s">
        <v>1411</v>
      </c>
      <c r="C26" s="227" t="s">
        <v>499</v>
      </c>
      <c r="D26" s="227" t="s">
        <v>493</v>
      </c>
      <c r="E26" s="227" t="s">
        <v>493</v>
      </c>
      <c r="F26" s="227" t="str">
        <f>INDEX('Owner Mapped P&amp;L'!$F:$F,MATCH('Headcount &amp; Compensation'!$A26,'Owner Mapped P&amp;L'!$A:$A,0))</f>
        <v>Client Lead Wages</v>
      </c>
      <c r="G26" s="227" t="s">
        <v>1348</v>
      </c>
      <c r="H26" s="227" t="s">
        <v>733</v>
      </c>
      <c r="I26" s="227" t="s">
        <v>512</v>
      </c>
      <c r="J26" s="228">
        <v>1800</v>
      </c>
      <c r="K26" s="227" t="s">
        <v>597</v>
      </c>
      <c r="L26" s="228">
        <v>21600</v>
      </c>
      <c r="M26" s="227" t="s">
        <v>506</v>
      </c>
      <c r="N26" s="227" t="s">
        <v>506</v>
      </c>
      <c r="O26" s="227" t="s">
        <v>340</v>
      </c>
    </row>
    <row r="27" spans="1:15">
      <c r="A27" s="227" t="s">
        <v>547</v>
      </c>
      <c r="B27" s="227" t="s">
        <v>1456</v>
      </c>
      <c r="C27" s="227" t="s">
        <v>499</v>
      </c>
      <c r="D27" s="227" t="s">
        <v>1353</v>
      </c>
      <c r="E27" s="227" t="s">
        <v>492</v>
      </c>
      <c r="F27" s="227" t="str">
        <f>INDEX('Owner Mapped P&amp;L'!$F:$F,MATCH('Headcount &amp; Compensation'!$A27,'Owner Mapped P&amp;L'!$A:$A,0))</f>
        <v>Bookkeeper Wages</v>
      </c>
      <c r="G27" s="227" t="s">
        <v>1348</v>
      </c>
      <c r="H27" s="227" t="s">
        <v>733</v>
      </c>
      <c r="I27" s="227" t="s">
        <v>548</v>
      </c>
      <c r="J27" s="228">
        <v>1500</v>
      </c>
      <c r="K27" s="227" t="s">
        <v>597</v>
      </c>
      <c r="L27" s="228">
        <v>18000</v>
      </c>
      <c r="M27" s="227" t="s">
        <v>506</v>
      </c>
      <c r="N27" s="227" t="s">
        <v>506</v>
      </c>
      <c r="O27" s="227" t="s">
        <v>340</v>
      </c>
    </row>
    <row r="28" spans="1:15">
      <c r="A28" s="227" t="s">
        <v>524</v>
      </c>
      <c r="B28" s="227" t="s">
        <v>1365</v>
      </c>
      <c r="C28" s="227" t="s">
        <v>499</v>
      </c>
      <c r="D28" s="227" t="s">
        <v>493</v>
      </c>
      <c r="E28" s="227" t="s">
        <v>493</v>
      </c>
      <c r="F28" s="227" t="str">
        <f>INDEX('Owner Mapped P&amp;L'!$F:$F,MATCH('Headcount &amp; Compensation'!$A28,'Owner Mapped P&amp;L'!$A:$A,0))</f>
        <v>Client Lead Wages</v>
      </c>
      <c r="G28" s="227" t="s">
        <v>1348</v>
      </c>
      <c r="H28" s="227" t="s">
        <v>733</v>
      </c>
      <c r="I28" s="227" t="s">
        <v>512</v>
      </c>
      <c r="J28" s="228">
        <v>1800</v>
      </c>
      <c r="K28" s="227" t="s">
        <v>597</v>
      </c>
      <c r="L28" s="228">
        <v>21600</v>
      </c>
      <c r="M28" s="227" t="s">
        <v>506</v>
      </c>
      <c r="N28" s="227" t="s">
        <v>506</v>
      </c>
      <c r="O28" s="227" t="s">
        <v>340</v>
      </c>
    </row>
    <row r="29" spans="1:15">
      <c r="A29" s="227" t="s">
        <v>1422</v>
      </c>
      <c r="B29" s="227" t="s">
        <v>1423</v>
      </c>
      <c r="C29" s="227" t="s">
        <v>499</v>
      </c>
      <c r="D29" s="227" t="s">
        <v>1353</v>
      </c>
      <c r="E29" s="227" t="s">
        <v>492</v>
      </c>
      <c r="F29" s="227" t="str">
        <f>INDEX('Owner Mapped P&amp;L'!$F:$F,MATCH('Headcount &amp; Compensation'!$A29,'Owner Mapped P&amp;L'!$A:$A,0))</f>
        <v>Bookkeeper Wages</v>
      </c>
      <c r="G29" s="227" t="s">
        <v>1348</v>
      </c>
      <c r="H29" s="227" t="s">
        <v>733</v>
      </c>
      <c r="I29" s="227" t="s">
        <v>1396</v>
      </c>
      <c r="J29" s="228">
        <v>950</v>
      </c>
      <c r="K29" s="227" t="s">
        <v>597</v>
      </c>
      <c r="L29" s="228">
        <v>11400</v>
      </c>
      <c r="M29" s="227" t="s">
        <v>506</v>
      </c>
      <c r="N29" s="227" t="s">
        <v>506</v>
      </c>
      <c r="O29" s="227" t="s">
        <v>340</v>
      </c>
    </row>
    <row r="30" spans="1:15">
      <c r="A30" s="227" t="s">
        <v>1361</v>
      </c>
      <c r="B30" s="227" t="s">
        <v>1362</v>
      </c>
      <c r="C30" s="227" t="s">
        <v>499</v>
      </c>
      <c r="D30" s="227" t="s">
        <v>1353</v>
      </c>
      <c r="E30" s="227" t="s">
        <v>492</v>
      </c>
      <c r="F30" s="227" t="str">
        <f>INDEX('Owner Mapped P&amp;L'!$F:$F,MATCH('Headcount &amp; Compensation'!$A30,'Owner Mapped P&amp;L'!$A:$A,0))</f>
        <v>Bookkeeper Wages</v>
      </c>
      <c r="G30" s="227" t="s">
        <v>1348</v>
      </c>
      <c r="H30" s="227" t="s">
        <v>733</v>
      </c>
      <c r="I30" s="227" t="s">
        <v>1363</v>
      </c>
      <c r="J30" s="228">
        <v>950</v>
      </c>
      <c r="K30" s="227" t="s">
        <v>597</v>
      </c>
      <c r="L30" s="228">
        <v>11400</v>
      </c>
      <c r="M30" s="227" t="s">
        <v>506</v>
      </c>
      <c r="N30" s="227" t="s">
        <v>506</v>
      </c>
      <c r="O30" s="227" t="s">
        <v>340</v>
      </c>
    </row>
    <row r="31" spans="1:15">
      <c r="A31" s="227" t="s">
        <v>535</v>
      </c>
      <c r="B31" s="227" t="s">
        <v>1406</v>
      </c>
      <c r="C31" s="227" t="s">
        <v>499</v>
      </c>
      <c r="D31" s="227" t="s">
        <v>1368</v>
      </c>
      <c r="E31" s="227" t="s">
        <v>1368</v>
      </c>
      <c r="F31" s="227" t="str">
        <f>INDEX('Owner Mapped P&amp;L'!$F:$F,MATCH('Headcount &amp; Compensation'!$A31,'Owner Mapped P&amp;L'!$A:$A,0))</f>
        <v>Indirect Labor</v>
      </c>
      <c r="G31" s="227" t="s">
        <v>1369</v>
      </c>
      <c r="H31" s="227" t="s">
        <v>1370</v>
      </c>
      <c r="I31" s="227" t="s">
        <v>1371</v>
      </c>
      <c r="J31" s="228">
        <v>120000</v>
      </c>
      <c r="K31" s="227" t="s">
        <v>1372</v>
      </c>
      <c r="L31" s="228">
        <v>120000</v>
      </c>
      <c r="M31" s="227" t="s">
        <v>506</v>
      </c>
      <c r="N31" s="227" t="s">
        <v>506</v>
      </c>
      <c r="O31" s="227" t="s">
        <v>340</v>
      </c>
    </row>
    <row r="32" spans="1:15">
      <c r="A32" s="227" t="s">
        <v>562</v>
      </c>
      <c r="B32" s="227" t="s">
        <v>1455</v>
      </c>
      <c r="C32" s="227" t="s">
        <v>499</v>
      </c>
      <c r="D32" s="227" t="s">
        <v>1353</v>
      </c>
      <c r="E32" s="227" t="s">
        <v>492</v>
      </c>
      <c r="F32" s="227" t="str">
        <f>INDEX('Owner Mapped P&amp;L'!$F:$F,MATCH('Headcount &amp; Compensation'!$A32,'Owner Mapped P&amp;L'!$A:$A,0))</f>
        <v>Bookkeeper Wages</v>
      </c>
      <c r="G32" s="227" t="s">
        <v>1348</v>
      </c>
      <c r="H32" s="227" t="s">
        <v>733</v>
      </c>
      <c r="I32" s="227" t="s">
        <v>559</v>
      </c>
      <c r="J32" s="228">
        <v>975</v>
      </c>
      <c r="K32" s="227" t="s">
        <v>597</v>
      </c>
      <c r="L32" s="228">
        <v>11700</v>
      </c>
      <c r="M32" s="227" t="s">
        <v>506</v>
      </c>
      <c r="N32" s="227" t="s">
        <v>506</v>
      </c>
      <c r="O32" s="227" t="s">
        <v>340</v>
      </c>
    </row>
    <row r="33" spans="1:15">
      <c r="A33" s="227" t="s">
        <v>1495</v>
      </c>
      <c r="B33" s="227" t="s">
        <v>1496</v>
      </c>
      <c r="C33" s="227" t="s">
        <v>499</v>
      </c>
      <c r="D33" s="227" t="s">
        <v>1477</v>
      </c>
      <c r="E33" s="227" t="s">
        <v>1516</v>
      </c>
      <c r="F33" s="227" t="str">
        <f>INDEX('Owner Mapped P&amp;L'!$F:$F,MATCH('Headcount &amp; Compensation'!$A33,'Owner Mapped P&amp;L'!$A:$A,0))</f>
        <v>Onboarding Team Wages</v>
      </c>
      <c r="G33" s="227" t="s">
        <v>1348</v>
      </c>
      <c r="H33" s="227" t="s">
        <v>733</v>
      </c>
      <c r="I33" s="227" t="s">
        <v>1371</v>
      </c>
      <c r="J33" s="228">
        <v>2100</v>
      </c>
      <c r="K33" s="227" t="s">
        <v>597</v>
      </c>
      <c r="L33" s="228">
        <v>25200</v>
      </c>
      <c r="M33" s="227" t="s">
        <v>506</v>
      </c>
      <c r="N33" s="227" t="s">
        <v>506</v>
      </c>
      <c r="O33" s="227" t="s">
        <v>340</v>
      </c>
    </row>
    <row r="34" spans="1:15">
      <c r="A34" s="227" t="s">
        <v>1375</v>
      </c>
      <c r="B34" s="227" t="s">
        <v>1504</v>
      </c>
      <c r="C34" s="227" t="s">
        <v>499</v>
      </c>
      <c r="D34" s="227" t="s">
        <v>1505</v>
      </c>
      <c r="E34" s="227" t="s">
        <v>1514</v>
      </c>
      <c r="F34" s="227" t="str">
        <f>INDEX('Owner Mapped P&amp;L'!$F:$F,MATCH('Headcount &amp; Compensation'!$A34,'Owner Mapped P&amp;L'!$A:$A,0))</f>
        <v>Indirect Labor</v>
      </c>
      <c r="G34" s="227" t="s">
        <v>1348</v>
      </c>
      <c r="H34" s="227" t="s">
        <v>733</v>
      </c>
      <c r="I34" s="227" t="s">
        <v>1371</v>
      </c>
      <c r="J34" s="228">
        <v>2500</v>
      </c>
      <c r="K34" s="227" t="s">
        <v>597</v>
      </c>
      <c r="L34" s="228">
        <v>30000</v>
      </c>
      <c r="M34" s="227" t="s">
        <v>506</v>
      </c>
      <c r="N34" s="227" t="s">
        <v>506</v>
      </c>
      <c r="O34" s="227" t="s">
        <v>340</v>
      </c>
    </row>
    <row r="35" spans="1:15">
      <c r="A35" s="227" t="s">
        <v>771</v>
      </c>
      <c r="B35" s="227" t="s">
        <v>1483</v>
      </c>
      <c r="C35" s="227" t="s">
        <v>499</v>
      </c>
      <c r="D35" s="227" t="s">
        <v>1484</v>
      </c>
      <c r="E35" s="227" t="s">
        <v>493</v>
      </c>
      <c r="F35" s="227" t="str">
        <f>INDEX('Owner Mapped P&amp;L'!$F:$F,MATCH('Headcount &amp; Compensation'!$A35,'Owner Mapped P&amp;L'!$A:$A,0))</f>
        <v>Sr. Client Lead Wages</v>
      </c>
      <c r="G35" s="227" t="s">
        <v>1348</v>
      </c>
      <c r="H35" s="227" t="s">
        <v>733</v>
      </c>
      <c r="I35" s="227" t="s">
        <v>535</v>
      </c>
      <c r="J35" s="228">
        <v>2300</v>
      </c>
      <c r="K35" s="227" t="s">
        <v>597</v>
      </c>
      <c r="L35" s="228">
        <v>27600</v>
      </c>
      <c r="M35" s="227" t="s">
        <v>506</v>
      </c>
      <c r="N35" s="227" t="s">
        <v>506</v>
      </c>
      <c r="O35" s="227" t="s">
        <v>340</v>
      </c>
    </row>
    <row r="36" spans="1:15">
      <c r="A36" s="227" t="s">
        <v>1426</v>
      </c>
      <c r="B36" s="227" t="s">
        <v>1427</v>
      </c>
      <c r="C36" s="227" t="s">
        <v>499</v>
      </c>
      <c r="D36" s="227" t="s">
        <v>1353</v>
      </c>
      <c r="E36" s="227" t="s">
        <v>492</v>
      </c>
      <c r="F36" s="227" t="str">
        <f>INDEX('Owner Mapped P&amp;L'!$F:$F,MATCH('Headcount &amp; Compensation'!$A36,'Owner Mapped P&amp;L'!$A:$A,0))</f>
        <v>Bookkeeper Wages</v>
      </c>
      <c r="G36" s="227" t="s">
        <v>1348</v>
      </c>
      <c r="H36" s="227" t="s">
        <v>733</v>
      </c>
      <c r="I36" s="227" t="s">
        <v>1363</v>
      </c>
      <c r="J36" s="228">
        <v>950</v>
      </c>
      <c r="K36" s="227" t="s">
        <v>597</v>
      </c>
      <c r="L36" s="228">
        <v>11400</v>
      </c>
      <c r="M36" s="227" t="s">
        <v>506</v>
      </c>
      <c r="N36" s="227" t="s">
        <v>506</v>
      </c>
      <c r="O36" s="227" t="s">
        <v>340</v>
      </c>
    </row>
    <row r="37" spans="1:15">
      <c r="A37" s="227" t="s">
        <v>1501</v>
      </c>
      <c r="B37" s="227" t="s">
        <v>1502</v>
      </c>
      <c r="C37" s="227" t="s">
        <v>499</v>
      </c>
      <c r="D37" s="227" t="s">
        <v>1503</v>
      </c>
      <c r="E37" s="227" t="s">
        <v>1514</v>
      </c>
      <c r="F37" s="227" t="str">
        <f>INDEX('Owner Mapped P&amp;L'!$F:$F,MATCH('Headcount &amp; Compensation'!$A37,'Owner Mapped P&amp;L'!$A:$A,0))</f>
        <v>Indirect Labor</v>
      </c>
      <c r="G37" s="227" t="s">
        <v>1348</v>
      </c>
      <c r="H37" s="227" t="s">
        <v>733</v>
      </c>
      <c r="I37" s="227" t="s">
        <v>1371</v>
      </c>
      <c r="J37" s="228">
        <v>3700</v>
      </c>
      <c r="K37" s="227" t="s">
        <v>597</v>
      </c>
      <c r="L37" s="228">
        <v>44400</v>
      </c>
      <c r="M37" s="227" t="s">
        <v>506</v>
      </c>
      <c r="N37" s="227" t="s">
        <v>506</v>
      </c>
      <c r="O37" s="227" t="s">
        <v>340</v>
      </c>
    </row>
    <row r="38" spans="1:15">
      <c r="A38" s="227" t="s">
        <v>586</v>
      </c>
      <c r="B38" s="227" t="s">
        <v>1438</v>
      </c>
      <c r="C38" s="227" t="s">
        <v>499</v>
      </c>
      <c r="D38" s="227" t="s">
        <v>1353</v>
      </c>
      <c r="E38" s="227" t="s">
        <v>492</v>
      </c>
      <c r="F38" s="227" t="str">
        <f>INDEX('Owner Mapped P&amp;L'!$F:$F,MATCH('Headcount &amp; Compensation'!$A38,'Owner Mapped P&amp;L'!$A:$A,0))</f>
        <v>Bookkeeper Wages</v>
      </c>
      <c r="G38" s="227" t="s">
        <v>1348</v>
      </c>
      <c r="H38" s="227" t="s">
        <v>733</v>
      </c>
      <c r="I38" s="227" t="s">
        <v>583</v>
      </c>
      <c r="J38" s="228">
        <v>1025</v>
      </c>
      <c r="K38" s="227" t="s">
        <v>597</v>
      </c>
      <c r="L38" s="228">
        <v>12300</v>
      </c>
      <c r="M38" s="227" t="s">
        <v>506</v>
      </c>
      <c r="N38" s="227" t="s">
        <v>506</v>
      </c>
      <c r="O38" s="227" t="s">
        <v>340</v>
      </c>
    </row>
    <row r="39" spans="1:15">
      <c r="A39" s="227" t="s">
        <v>1401</v>
      </c>
      <c r="B39" s="227" t="s">
        <v>1402</v>
      </c>
      <c r="C39" s="227" t="s">
        <v>499</v>
      </c>
      <c r="D39" s="227" t="s">
        <v>1347</v>
      </c>
      <c r="E39" s="227" t="s">
        <v>1515</v>
      </c>
      <c r="F39" s="227" t="str">
        <f>INDEX('Owner Mapped P&amp;L'!$F:$F,MATCH('Headcount &amp; Compensation'!$A39,'Owner Mapped P&amp;L'!$A:$A,0))</f>
        <v>Occupancy Tax Specialist</v>
      </c>
      <c r="G39" s="227" t="s">
        <v>1348</v>
      </c>
      <c r="H39" s="227" t="s">
        <v>733</v>
      </c>
      <c r="I39" s="227" t="s">
        <v>1349</v>
      </c>
      <c r="J39" s="228">
        <v>1100</v>
      </c>
      <c r="K39" s="227" t="s">
        <v>597</v>
      </c>
      <c r="L39" s="228">
        <v>13200</v>
      </c>
      <c r="M39" s="227" t="s">
        <v>506</v>
      </c>
      <c r="N39" s="227" t="s">
        <v>506</v>
      </c>
      <c r="O39" s="227" t="s">
        <v>340</v>
      </c>
    </row>
    <row r="40" spans="1:15">
      <c r="A40" s="227" t="s">
        <v>1380</v>
      </c>
      <c r="B40" s="227" t="s">
        <v>1483</v>
      </c>
      <c r="C40" s="227" t="s">
        <v>499</v>
      </c>
      <c r="D40" s="227" t="s">
        <v>1378</v>
      </c>
      <c r="E40" s="227" t="s">
        <v>1516</v>
      </c>
      <c r="F40" s="227" t="str">
        <f>INDEX('Owner Mapped P&amp;L'!$F:$F,MATCH('Headcount &amp; Compensation'!$A40,'Owner Mapped P&amp;L'!$A:$A,0))</f>
        <v>Onboarding Team Wages</v>
      </c>
      <c r="G40" s="227" t="s">
        <v>1379</v>
      </c>
      <c r="H40" s="227" t="s">
        <v>733</v>
      </c>
      <c r="I40" s="227" t="s">
        <v>1371</v>
      </c>
      <c r="J40" s="228">
        <v>1800</v>
      </c>
      <c r="K40" s="227" t="s">
        <v>597</v>
      </c>
      <c r="L40" s="228">
        <v>21600</v>
      </c>
      <c r="M40" s="227" t="s">
        <v>506</v>
      </c>
      <c r="N40" s="227" t="s">
        <v>506</v>
      </c>
      <c r="O40" s="227" t="s">
        <v>340</v>
      </c>
    </row>
    <row r="41" spans="1:15">
      <c r="A41" s="227" t="s">
        <v>1443</v>
      </c>
      <c r="B41" s="227" t="s">
        <v>1444</v>
      </c>
      <c r="C41" s="227" t="s">
        <v>499</v>
      </c>
      <c r="D41" s="227" t="s">
        <v>1353</v>
      </c>
      <c r="E41" s="227" t="s">
        <v>492</v>
      </c>
      <c r="F41" s="227" t="str">
        <f>INDEX('Owner Mapped P&amp;L'!$F:$F,MATCH('Headcount &amp; Compensation'!$A41,'Owner Mapped P&amp;L'!$A:$A,0))</f>
        <v>Bookkeeper Wages</v>
      </c>
      <c r="G41" s="227" t="s">
        <v>1348</v>
      </c>
      <c r="H41" s="227" t="s">
        <v>733</v>
      </c>
      <c r="I41" s="227" t="s">
        <v>583</v>
      </c>
      <c r="J41" s="228">
        <v>1000</v>
      </c>
      <c r="K41" s="227" t="s">
        <v>597</v>
      </c>
      <c r="L41" s="228">
        <v>12000</v>
      </c>
      <c r="M41" s="227" t="s">
        <v>506</v>
      </c>
      <c r="N41" s="227" t="s">
        <v>506</v>
      </c>
      <c r="O41" s="227" t="s">
        <v>340</v>
      </c>
    </row>
    <row r="42" spans="1:15">
      <c r="A42" s="227" t="s">
        <v>768</v>
      </c>
      <c r="B42" s="227" t="s">
        <v>1419</v>
      </c>
      <c r="C42" s="227" t="s">
        <v>499</v>
      </c>
      <c r="D42" s="227" t="s">
        <v>1353</v>
      </c>
      <c r="E42" s="227" t="s">
        <v>492</v>
      </c>
      <c r="F42" s="227" t="str">
        <f>INDEX('Owner Mapped P&amp;L'!$F:$F,MATCH('Headcount &amp; Compensation'!$A42,'Owner Mapped P&amp;L'!$A:$A,0))</f>
        <v>Bookkeeper Wages</v>
      </c>
      <c r="G42" s="227" t="s">
        <v>1348</v>
      </c>
      <c r="H42" s="227" t="s">
        <v>733</v>
      </c>
      <c r="I42" s="227" t="s">
        <v>683</v>
      </c>
      <c r="J42" s="228">
        <v>950</v>
      </c>
      <c r="K42" s="227" t="s">
        <v>597</v>
      </c>
      <c r="L42" s="228">
        <v>11400</v>
      </c>
      <c r="M42" s="227" t="s">
        <v>506</v>
      </c>
      <c r="N42" s="227" t="s">
        <v>506</v>
      </c>
      <c r="O42" s="227" t="s">
        <v>340</v>
      </c>
    </row>
    <row r="43" spans="1:15">
      <c r="A43" s="227" t="s">
        <v>1441</v>
      </c>
      <c r="B43" s="227" t="s">
        <v>1442</v>
      </c>
      <c r="C43" s="227" t="s">
        <v>499</v>
      </c>
      <c r="D43" s="227" t="s">
        <v>1353</v>
      </c>
      <c r="E43" s="227" t="s">
        <v>492</v>
      </c>
      <c r="F43" s="227" t="str">
        <f>INDEX('Owner Mapped P&amp;L'!$F:$F,MATCH('Headcount &amp; Compensation'!$A43,'Owner Mapped P&amp;L'!$A:$A,0))</f>
        <v>Bookkeeper Wages</v>
      </c>
      <c r="G43" s="227" t="s">
        <v>1348</v>
      </c>
      <c r="H43" s="227" t="s">
        <v>733</v>
      </c>
      <c r="I43" s="227" t="s">
        <v>683</v>
      </c>
      <c r="J43" s="228">
        <v>1050</v>
      </c>
      <c r="K43" s="227" t="s">
        <v>597</v>
      </c>
      <c r="L43" s="228">
        <v>12600</v>
      </c>
      <c r="M43" s="227" t="s">
        <v>506</v>
      </c>
      <c r="N43" s="227" t="s">
        <v>506</v>
      </c>
      <c r="O43" s="227" t="s">
        <v>340</v>
      </c>
    </row>
    <row r="44" spans="1:15">
      <c r="A44" s="227" t="s">
        <v>1445</v>
      </c>
      <c r="B44" s="227" t="s">
        <v>1446</v>
      </c>
      <c r="C44" s="227" t="s">
        <v>499</v>
      </c>
      <c r="D44" s="227" t="s">
        <v>1353</v>
      </c>
      <c r="E44" s="227" t="s">
        <v>492</v>
      </c>
      <c r="F44" s="227" t="str">
        <f>INDEX('Owner Mapped P&amp;L'!$F:$F,MATCH('Headcount &amp; Compensation'!$A44,'Owner Mapped P&amp;L'!$A:$A,0))</f>
        <v>Bookkeeper Wages</v>
      </c>
      <c r="G44" s="227" t="s">
        <v>1348</v>
      </c>
      <c r="H44" s="227" t="s">
        <v>733</v>
      </c>
      <c r="I44" s="227" t="s">
        <v>559</v>
      </c>
      <c r="J44" s="228">
        <v>1025</v>
      </c>
      <c r="K44" s="227" t="s">
        <v>597</v>
      </c>
      <c r="L44" s="228">
        <v>12300</v>
      </c>
      <c r="M44" s="227" t="s">
        <v>506</v>
      </c>
      <c r="N44" s="227" t="s">
        <v>506</v>
      </c>
      <c r="O44" s="227" t="s">
        <v>340</v>
      </c>
    </row>
    <row r="45" spans="1:15">
      <c r="A45" s="227" t="s">
        <v>1487</v>
      </c>
      <c r="B45" s="227" t="s">
        <v>1488</v>
      </c>
      <c r="C45" s="227" t="s">
        <v>499</v>
      </c>
      <c r="D45" s="227" t="s">
        <v>1489</v>
      </c>
      <c r="E45" s="227" t="s">
        <v>495</v>
      </c>
      <c r="F45" s="227" t="str">
        <f>INDEX('Owner Mapped P&amp;L'!$F:$F,MATCH('Headcount &amp; Compensation'!$A45,'Owner Mapped P&amp;L'!$A:$A,0))</f>
        <v>Indirect Labor</v>
      </c>
      <c r="G45" s="227" t="s">
        <v>1348</v>
      </c>
      <c r="H45" s="227" t="s">
        <v>733</v>
      </c>
      <c r="I45" s="227" t="s">
        <v>1375</v>
      </c>
      <c r="J45" s="228">
        <v>1000</v>
      </c>
      <c r="K45" s="227" t="s">
        <v>597</v>
      </c>
      <c r="L45" s="228">
        <v>12000</v>
      </c>
      <c r="M45" s="227" t="s">
        <v>506</v>
      </c>
      <c r="N45" s="227" t="s">
        <v>506</v>
      </c>
      <c r="O45" s="227" t="s">
        <v>340</v>
      </c>
    </row>
    <row r="46" spans="1:15">
      <c r="A46" s="227" t="s">
        <v>1383</v>
      </c>
      <c r="B46" s="227" t="s">
        <v>1406</v>
      </c>
      <c r="C46" s="227" t="s">
        <v>499</v>
      </c>
      <c r="D46" s="227" t="s">
        <v>1368</v>
      </c>
      <c r="E46" s="227" t="s">
        <v>1368</v>
      </c>
      <c r="F46" s="227" t="str">
        <f>INDEX('Owner Mapped P&amp;L'!$F:$F,MATCH('Headcount &amp; Compensation'!$A46,'Owner Mapped P&amp;L'!$A:$A,0))</f>
        <v>Indirect Labor</v>
      </c>
      <c r="G46" s="227" t="s">
        <v>1369</v>
      </c>
      <c r="H46" s="227" t="s">
        <v>1370</v>
      </c>
      <c r="I46" s="227" t="s">
        <v>1371</v>
      </c>
      <c r="J46" s="228">
        <v>120000</v>
      </c>
      <c r="K46" s="227" t="s">
        <v>1372</v>
      </c>
      <c r="L46" s="228">
        <v>120000</v>
      </c>
      <c r="M46" s="227" t="s">
        <v>506</v>
      </c>
      <c r="N46" s="227" t="s">
        <v>506</v>
      </c>
      <c r="O46" s="227" t="s">
        <v>340</v>
      </c>
    </row>
    <row r="47" spans="1:15">
      <c r="A47" s="227" t="s">
        <v>559</v>
      </c>
      <c r="B47" s="227" t="s">
        <v>1467</v>
      </c>
      <c r="C47" s="227" t="s">
        <v>499</v>
      </c>
      <c r="D47" s="227" t="s">
        <v>493</v>
      </c>
      <c r="E47" s="227" t="s">
        <v>493</v>
      </c>
      <c r="F47" s="227" t="str">
        <f>INDEX('Owner Mapped P&amp;L'!$F:$F,MATCH('Headcount &amp; Compensation'!$A47,'Owner Mapped P&amp;L'!$A:$A,0))</f>
        <v>Client Lead Wages</v>
      </c>
      <c r="G47" s="227" t="s">
        <v>1348</v>
      </c>
      <c r="H47" s="227" t="s">
        <v>733</v>
      </c>
      <c r="I47" s="227" t="s">
        <v>512</v>
      </c>
      <c r="J47" s="228">
        <v>2000</v>
      </c>
      <c r="K47" s="227" t="s">
        <v>597</v>
      </c>
      <c r="L47" s="228">
        <v>24000</v>
      </c>
      <c r="M47" s="227" t="s">
        <v>506</v>
      </c>
      <c r="N47" s="227" t="s">
        <v>506</v>
      </c>
      <c r="O47" s="227" t="s">
        <v>340</v>
      </c>
    </row>
    <row r="48" spans="1:15">
      <c r="A48" s="227" t="s">
        <v>538</v>
      </c>
      <c r="B48" s="227" t="s">
        <v>1482</v>
      </c>
      <c r="C48" s="227" t="s">
        <v>499</v>
      </c>
      <c r="D48" s="227" t="s">
        <v>493</v>
      </c>
      <c r="E48" s="227" t="s">
        <v>493</v>
      </c>
      <c r="F48" s="227" t="str">
        <f>INDEX('Owner Mapped P&amp;L'!$F:$F,MATCH('Headcount &amp; Compensation'!$A48,'Owner Mapped P&amp;L'!$A:$A,0))</f>
        <v>Client Lead Wages</v>
      </c>
      <c r="G48" s="227" t="s">
        <v>1348</v>
      </c>
      <c r="H48" s="227" t="s">
        <v>733</v>
      </c>
      <c r="I48" s="227" t="s">
        <v>1383</v>
      </c>
      <c r="J48" s="228">
        <v>2150</v>
      </c>
      <c r="K48" s="227" t="s">
        <v>597</v>
      </c>
      <c r="L48" s="228">
        <v>25800</v>
      </c>
      <c r="M48" s="227" t="s">
        <v>506</v>
      </c>
      <c r="N48" s="227" t="s">
        <v>506</v>
      </c>
      <c r="O48" s="227" t="s">
        <v>340</v>
      </c>
    </row>
    <row r="49" spans="1:15">
      <c r="A49" s="227" t="s">
        <v>707</v>
      </c>
      <c r="B49" s="227" t="s">
        <v>1494</v>
      </c>
      <c r="C49" s="227" t="s">
        <v>499</v>
      </c>
      <c r="D49" s="227" t="s">
        <v>1414</v>
      </c>
      <c r="E49" s="227" t="s">
        <v>492</v>
      </c>
      <c r="F49" s="227" t="str">
        <f>INDEX('Owner Mapped P&amp;L'!$F:$F,MATCH('Headcount &amp; Compensation'!$A49,'Owner Mapped P&amp;L'!$A:$A,0))</f>
        <v>Bookkeeper Wages</v>
      </c>
      <c r="G49" s="227" t="s">
        <v>1348</v>
      </c>
      <c r="H49" s="227" t="s">
        <v>733</v>
      </c>
      <c r="I49" s="227" t="s">
        <v>683</v>
      </c>
      <c r="J49" s="228">
        <v>1250</v>
      </c>
      <c r="K49" s="227" t="s">
        <v>597</v>
      </c>
      <c r="L49" s="228">
        <v>15000</v>
      </c>
      <c r="M49" s="227" t="s">
        <v>506</v>
      </c>
      <c r="N49" s="227" t="s">
        <v>506</v>
      </c>
      <c r="O49" s="227" t="s">
        <v>340</v>
      </c>
    </row>
    <row r="50" spans="1:15">
      <c r="A50" s="227" t="s">
        <v>684</v>
      </c>
      <c r="B50" s="227" t="s">
        <v>1373</v>
      </c>
      <c r="C50" s="227" t="s">
        <v>499</v>
      </c>
      <c r="D50" s="227" t="s">
        <v>1374</v>
      </c>
      <c r="E50" s="227" t="s">
        <v>495</v>
      </c>
      <c r="F50" s="227" t="str">
        <f>INDEX('Owner Mapped P&amp;L'!$F:$F,MATCH('Headcount &amp; Compensation'!$A50,'Owner Mapped P&amp;L'!$A:$A,0))</f>
        <v>Indirect Labor</v>
      </c>
      <c r="G50" s="227" t="s">
        <v>1348</v>
      </c>
      <c r="H50" s="227" t="s">
        <v>733</v>
      </c>
      <c r="I50" s="227" t="s">
        <v>1375</v>
      </c>
      <c r="J50" s="228">
        <v>850</v>
      </c>
      <c r="K50" s="227" t="s">
        <v>597</v>
      </c>
      <c r="L50" s="228">
        <v>10200</v>
      </c>
      <c r="M50" s="227" t="s">
        <v>506</v>
      </c>
      <c r="N50" s="227" t="s">
        <v>506</v>
      </c>
      <c r="O50" s="227" t="s">
        <v>340</v>
      </c>
    </row>
    <row r="51" spans="1:15">
      <c r="A51" s="227" t="s">
        <v>1349</v>
      </c>
      <c r="B51" s="227" t="s">
        <v>1416</v>
      </c>
      <c r="C51" s="227" t="s">
        <v>499</v>
      </c>
      <c r="D51" s="227" t="s">
        <v>1417</v>
      </c>
      <c r="E51" s="227" t="s">
        <v>1515</v>
      </c>
      <c r="F51" s="227" t="str">
        <f>INDEX('Owner Mapped P&amp;L'!$F:$F,MATCH('Headcount &amp; Compensation'!$A51,'Owner Mapped P&amp;L'!$A:$A,0))</f>
        <v>Occupancy Tax Specialist</v>
      </c>
      <c r="G51" s="227" t="s">
        <v>1348</v>
      </c>
      <c r="H51" s="227" t="s">
        <v>733</v>
      </c>
      <c r="I51" s="227" t="s">
        <v>1366</v>
      </c>
      <c r="J51" s="228">
        <v>1800</v>
      </c>
      <c r="K51" s="227" t="s">
        <v>597</v>
      </c>
      <c r="L51" s="228">
        <v>21600</v>
      </c>
      <c r="M51" s="227" t="s">
        <v>506</v>
      </c>
      <c r="N51" s="227" t="s">
        <v>506</v>
      </c>
      <c r="O51" s="227" t="s">
        <v>340</v>
      </c>
    </row>
    <row r="52" spans="1:15">
      <c r="A52" s="227" t="s">
        <v>1429</v>
      </c>
      <c r="B52" s="227" t="s">
        <v>1463</v>
      </c>
      <c r="C52" s="227" t="s">
        <v>499</v>
      </c>
      <c r="D52" s="227" t="s">
        <v>493</v>
      </c>
      <c r="E52" s="227" t="s">
        <v>493</v>
      </c>
      <c r="F52" s="227" t="str">
        <f>INDEX('Owner Mapped P&amp;L'!$F:$F,MATCH('Headcount &amp; Compensation'!$A52,'Owner Mapped P&amp;L'!$A:$A,0))</f>
        <v>Client Lead Wages</v>
      </c>
      <c r="G52" s="227" t="s">
        <v>1348</v>
      </c>
      <c r="H52" s="227" t="s">
        <v>733</v>
      </c>
      <c r="I52" s="227" t="s">
        <v>1383</v>
      </c>
      <c r="J52" s="228">
        <v>2000</v>
      </c>
      <c r="K52" s="227" t="s">
        <v>597</v>
      </c>
      <c r="L52" s="228">
        <v>24000</v>
      </c>
      <c r="M52" s="227" t="s">
        <v>506</v>
      </c>
      <c r="N52" s="227" t="s">
        <v>506</v>
      </c>
      <c r="O52" s="227" t="s">
        <v>340</v>
      </c>
    </row>
    <row r="53" spans="1:15">
      <c r="A53" s="227" t="s">
        <v>1396</v>
      </c>
      <c r="B53" s="227" t="s">
        <v>1485</v>
      </c>
      <c r="C53" s="227" t="s">
        <v>499</v>
      </c>
      <c r="D53" s="227" t="s">
        <v>493</v>
      </c>
      <c r="E53" s="227" t="s">
        <v>493</v>
      </c>
      <c r="F53" s="227" t="str">
        <f>INDEX('Owner Mapped P&amp;L'!$F:$F,MATCH('Headcount &amp; Compensation'!$A53,'Owner Mapped P&amp;L'!$A:$A,0))</f>
        <v>Client Lead Wages</v>
      </c>
      <c r="G53" s="227" t="s">
        <v>1348</v>
      </c>
      <c r="H53" s="227" t="s">
        <v>733</v>
      </c>
      <c r="I53" s="227" t="s">
        <v>512</v>
      </c>
      <c r="J53" s="228">
        <v>1800</v>
      </c>
      <c r="K53" s="227" t="s">
        <v>597</v>
      </c>
      <c r="L53" s="228">
        <v>21600</v>
      </c>
      <c r="M53" s="227" t="s">
        <v>506</v>
      </c>
      <c r="N53" s="227" t="s">
        <v>506</v>
      </c>
      <c r="O53" s="227" t="s">
        <v>340</v>
      </c>
    </row>
    <row r="54" spans="1:15">
      <c r="A54" s="227" t="s">
        <v>628</v>
      </c>
      <c r="B54" s="227" t="s">
        <v>1395</v>
      </c>
      <c r="C54" s="227" t="s">
        <v>499</v>
      </c>
      <c r="D54" s="227" t="s">
        <v>1353</v>
      </c>
      <c r="E54" s="227" t="s">
        <v>492</v>
      </c>
      <c r="F54" s="227" t="str">
        <f>INDEX('Owner Mapped P&amp;L'!$F:$F,MATCH('Headcount &amp; Compensation'!$A54,'Owner Mapped P&amp;L'!$A:$A,0))</f>
        <v>Bookkeeper Wages</v>
      </c>
      <c r="G54" s="227" t="s">
        <v>1348</v>
      </c>
      <c r="H54" s="227" t="s">
        <v>733</v>
      </c>
      <c r="I54" s="227" t="s">
        <v>1396</v>
      </c>
      <c r="J54" s="228">
        <v>950</v>
      </c>
      <c r="K54" s="227" t="s">
        <v>597</v>
      </c>
      <c r="L54" s="228">
        <v>11400</v>
      </c>
      <c r="M54" s="227" t="s">
        <v>506</v>
      </c>
      <c r="N54" s="227" t="s">
        <v>506</v>
      </c>
      <c r="O54" s="227" t="s">
        <v>340</v>
      </c>
    </row>
    <row r="55" spans="1:15">
      <c r="A55" s="227" t="s">
        <v>1389</v>
      </c>
      <c r="B55" s="227" t="s">
        <v>1476</v>
      </c>
      <c r="C55" s="227" t="s">
        <v>499</v>
      </c>
      <c r="D55" s="227" t="s">
        <v>1477</v>
      </c>
      <c r="E55" s="227" t="s">
        <v>1516</v>
      </c>
      <c r="F55" s="227" t="str">
        <f>INDEX('Owner Mapped P&amp;L'!$F:$F,MATCH('Headcount &amp; Compensation'!$A55,'Owner Mapped P&amp;L'!$A:$A,0))</f>
        <v>Onboarding Team Wages</v>
      </c>
      <c r="G55" s="227" t="s">
        <v>1348</v>
      </c>
      <c r="H55" s="227" t="s">
        <v>733</v>
      </c>
      <c r="I55" s="227" t="s">
        <v>1371</v>
      </c>
      <c r="J55" s="228">
        <v>2000</v>
      </c>
      <c r="K55" s="227" t="s">
        <v>597</v>
      </c>
      <c r="L55" s="228">
        <v>24000</v>
      </c>
      <c r="M55" s="227" t="s">
        <v>506</v>
      </c>
      <c r="N55" s="227" t="s">
        <v>506</v>
      </c>
      <c r="O55" s="227" t="s">
        <v>340</v>
      </c>
    </row>
    <row r="56" spans="1:15">
      <c r="A56" s="227" t="s">
        <v>614</v>
      </c>
      <c r="B56" s="227" t="s">
        <v>1390</v>
      </c>
      <c r="C56" s="227" t="s">
        <v>499</v>
      </c>
      <c r="D56" s="227" t="s">
        <v>1353</v>
      </c>
      <c r="E56" s="227" t="s">
        <v>492</v>
      </c>
      <c r="F56" s="227" t="str">
        <f>INDEX('Owner Mapped P&amp;L'!$F:$F,MATCH('Headcount &amp; Compensation'!$A56,'Owner Mapped P&amp;L'!$A:$A,0))</f>
        <v>Bookkeeper Wages</v>
      </c>
      <c r="G56" s="227" t="s">
        <v>1348</v>
      </c>
      <c r="H56" s="227" t="s">
        <v>733</v>
      </c>
      <c r="I56" s="227" t="s">
        <v>1357</v>
      </c>
      <c r="J56" s="228">
        <v>950</v>
      </c>
      <c r="K56" s="227" t="s">
        <v>597</v>
      </c>
      <c r="L56" s="228">
        <v>11400</v>
      </c>
      <c r="M56" s="227" t="s">
        <v>506</v>
      </c>
      <c r="N56" s="227" t="s">
        <v>506</v>
      </c>
      <c r="O56" s="227" t="s">
        <v>340</v>
      </c>
    </row>
    <row r="57" spans="1:15">
      <c r="A57" s="227" t="s">
        <v>642</v>
      </c>
      <c r="B57" s="227" t="s">
        <v>1424</v>
      </c>
      <c r="C57" s="227" t="s">
        <v>499</v>
      </c>
      <c r="D57" s="227" t="s">
        <v>1353</v>
      </c>
      <c r="E57" s="227" t="s">
        <v>492</v>
      </c>
      <c r="F57" s="227" t="str">
        <f>INDEX('Owner Mapped P&amp;L'!$F:$F,MATCH('Headcount &amp; Compensation'!$A57,'Owner Mapped P&amp;L'!$A:$A,0))</f>
        <v>Bookkeeper Wages</v>
      </c>
      <c r="G57" s="227" t="s">
        <v>1348</v>
      </c>
      <c r="H57" s="227" t="s">
        <v>733</v>
      </c>
      <c r="I57" s="227" t="s">
        <v>538</v>
      </c>
      <c r="J57" s="228">
        <v>950</v>
      </c>
      <c r="K57" s="227" t="s">
        <v>597</v>
      </c>
      <c r="L57" s="228">
        <v>11400</v>
      </c>
      <c r="M57" s="227" t="s">
        <v>506</v>
      </c>
      <c r="N57" s="227" t="s">
        <v>506</v>
      </c>
      <c r="O57" s="227" t="s">
        <v>340</v>
      </c>
    </row>
    <row r="58" spans="1:15">
      <c r="A58" s="227" t="s">
        <v>1355</v>
      </c>
      <c r="B58" s="227" t="s">
        <v>1356</v>
      </c>
      <c r="C58" s="227" t="s">
        <v>499</v>
      </c>
      <c r="D58" s="227" t="s">
        <v>1353</v>
      </c>
      <c r="E58" s="227" t="s">
        <v>492</v>
      </c>
      <c r="F58" s="227" t="str">
        <f>INDEX('Owner Mapped P&amp;L'!$F:$F,MATCH('Headcount &amp; Compensation'!$A58,'Owner Mapped P&amp;L'!$A:$A,0))</f>
        <v>Bookkeeper Wages</v>
      </c>
      <c r="G58" s="227" t="s">
        <v>1348</v>
      </c>
      <c r="H58" s="227" t="s">
        <v>733</v>
      </c>
      <c r="I58" s="227" t="s">
        <v>1357</v>
      </c>
      <c r="J58" s="228">
        <v>950</v>
      </c>
      <c r="K58" s="227" t="s">
        <v>597</v>
      </c>
      <c r="L58" s="228">
        <v>11400</v>
      </c>
      <c r="M58" s="227" t="s">
        <v>507</v>
      </c>
      <c r="N58" s="227" t="s">
        <v>506</v>
      </c>
      <c r="O58" s="227" t="s">
        <v>1354</v>
      </c>
    </row>
    <row r="59" spans="1:15">
      <c r="A59" s="227" t="s">
        <v>512</v>
      </c>
      <c r="B59" s="227" t="s">
        <v>1430</v>
      </c>
      <c r="C59" s="227" t="s">
        <v>499</v>
      </c>
      <c r="D59" s="227" t="s">
        <v>1368</v>
      </c>
      <c r="E59" s="227" t="s">
        <v>1368</v>
      </c>
      <c r="F59" s="227" t="str">
        <f>INDEX('Owner Mapped P&amp;L'!$F:$F,MATCH('Headcount &amp; Compensation'!$A59,'Owner Mapped P&amp;L'!$A:$A,0))</f>
        <v>Indirect Labor</v>
      </c>
      <c r="G59" s="227" t="s">
        <v>1369</v>
      </c>
      <c r="H59" s="227" t="s">
        <v>1370</v>
      </c>
      <c r="I59" s="227" t="s">
        <v>1371</v>
      </c>
      <c r="J59" s="228">
        <v>115000</v>
      </c>
      <c r="K59" s="227" t="s">
        <v>1372</v>
      </c>
      <c r="L59" s="228">
        <v>115000</v>
      </c>
      <c r="M59" s="227" t="s">
        <v>506</v>
      </c>
      <c r="N59" s="227" t="s">
        <v>506</v>
      </c>
      <c r="O59" s="227" t="s">
        <v>340</v>
      </c>
    </row>
    <row r="60" spans="1:15">
      <c r="A60" s="227" t="s">
        <v>1492</v>
      </c>
      <c r="B60" s="227" t="s">
        <v>1493</v>
      </c>
      <c r="C60" s="227" t="s">
        <v>499</v>
      </c>
      <c r="D60" s="227" t="s">
        <v>1353</v>
      </c>
      <c r="E60" s="227" t="s">
        <v>495</v>
      </c>
      <c r="F60" s="227" t="str">
        <f>INDEX('Owner Mapped P&amp;L'!$F:$F,MATCH('Headcount &amp; Compensation'!$A60,'Owner Mapped P&amp;L'!$A:$A,0))</f>
        <v>Indirect Labor</v>
      </c>
      <c r="G60" s="227" t="s">
        <v>1348</v>
      </c>
      <c r="H60" s="227" t="s">
        <v>733</v>
      </c>
      <c r="I60" s="227" t="s">
        <v>1371</v>
      </c>
      <c r="J60" s="228">
        <v>1125</v>
      </c>
      <c r="K60" s="227" t="s">
        <v>597</v>
      </c>
      <c r="L60" s="228">
        <v>13500</v>
      </c>
      <c r="M60" s="227" t="s">
        <v>506</v>
      </c>
      <c r="N60" s="227" t="s">
        <v>506</v>
      </c>
      <c r="O60" s="227" t="s">
        <v>340</v>
      </c>
    </row>
    <row r="61" spans="1:15">
      <c r="A61" s="227" t="s">
        <v>1449</v>
      </c>
      <c r="B61" s="227" t="s">
        <v>1450</v>
      </c>
      <c r="C61" s="227" t="s">
        <v>499</v>
      </c>
      <c r="D61" s="227" t="s">
        <v>1451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1379</v>
      </c>
      <c r="H61" s="227" t="s">
        <v>733</v>
      </c>
      <c r="I61" s="227" t="s">
        <v>1371</v>
      </c>
      <c r="J61" s="228">
        <v>1500</v>
      </c>
      <c r="K61" s="227" t="s">
        <v>597</v>
      </c>
      <c r="L61" s="228">
        <v>18000</v>
      </c>
      <c r="M61" s="227" t="s">
        <v>506</v>
      </c>
      <c r="N61" s="227" t="s">
        <v>506</v>
      </c>
      <c r="O61" s="227" t="s">
        <v>340</v>
      </c>
    </row>
    <row r="62" spans="1:15">
      <c r="A62" s="227" t="s">
        <v>653</v>
      </c>
      <c r="B62" s="227" t="s">
        <v>1427</v>
      </c>
      <c r="C62" s="227" t="s">
        <v>499</v>
      </c>
      <c r="D62" s="227" t="s">
        <v>1405</v>
      </c>
      <c r="E62" s="227" t="s">
        <v>1517</v>
      </c>
      <c r="F62" s="227" t="str">
        <f>INDEX('Owner Mapped P&amp;L'!$F:$F,MATCH('Headcount &amp; Compensation'!$A62,'Owner Mapped P&amp;L'!$A:$A,0))</f>
        <v>Onboarding Team Wages</v>
      </c>
      <c r="G62" s="227" t="s">
        <v>1348</v>
      </c>
      <c r="H62" s="227" t="s">
        <v>733</v>
      </c>
      <c r="I62" s="227" t="s">
        <v>1389</v>
      </c>
      <c r="J62" s="228">
        <v>950</v>
      </c>
      <c r="K62" s="227" t="s">
        <v>597</v>
      </c>
      <c r="L62" s="228">
        <v>11400</v>
      </c>
      <c r="M62" s="227" t="s">
        <v>506</v>
      </c>
      <c r="N62" s="227" t="s">
        <v>506</v>
      </c>
      <c r="O62" s="227" t="s">
        <v>340</v>
      </c>
    </row>
    <row r="63" spans="1:15">
      <c r="A63" s="227" t="s">
        <v>582</v>
      </c>
      <c r="B63" s="227" t="s">
        <v>1468</v>
      </c>
      <c r="C63" s="227" t="s">
        <v>499</v>
      </c>
      <c r="D63" s="227" t="s">
        <v>1414</v>
      </c>
      <c r="E63" s="227" t="s">
        <v>492</v>
      </c>
      <c r="F63" s="227" t="str">
        <f>INDEX('Owner Mapped P&amp;L'!$F:$F,MATCH('Headcount &amp; Compensation'!$A63,'Owner Mapped P&amp;L'!$A:$A,0))</f>
        <v>Bookkeeper Wages</v>
      </c>
      <c r="G63" s="227" t="s">
        <v>1348</v>
      </c>
      <c r="H63" s="227" t="s">
        <v>733</v>
      </c>
      <c r="I63" s="227" t="s">
        <v>583</v>
      </c>
      <c r="J63" s="228">
        <v>1200</v>
      </c>
      <c r="K63" s="227" t="s">
        <v>597</v>
      </c>
      <c r="L63" s="228">
        <v>14400</v>
      </c>
      <c r="M63" s="227" t="s">
        <v>506</v>
      </c>
      <c r="N63" s="227" t="s">
        <v>506</v>
      </c>
      <c r="O63" s="227" t="s">
        <v>340</v>
      </c>
    </row>
    <row r="64" spans="1:15">
      <c r="A64" s="227" t="s">
        <v>718</v>
      </c>
      <c r="B64" s="227" t="s">
        <v>1491</v>
      </c>
      <c r="C64" s="227" t="s">
        <v>499</v>
      </c>
      <c r="D64" s="227" t="s">
        <v>1434</v>
      </c>
      <c r="E64" s="227" t="s">
        <v>1517</v>
      </c>
      <c r="F64" s="227" t="str">
        <f>INDEX('Owner Mapped P&amp;L'!$F:$F,MATCH('Headcount &amp; Compensation'!$A64,'Owner Mapped P&amp;L'!$A:$A,0))</f>
        <v>Onboarding Team Wages</v>
      </c>
      <c r="G64" s="227" t="s">
        <v>1348</v>
      </c>
      <c r="H64" s="227" t="s">
        <v>733</v>
      </c>
      <c r="I64" s="227" t="s">
        <v>1371</v>
      </c>
      <c r="J64" s="228">
        <v>950</v>
      </c>
      <c r="K64" s="227" t="s">
        <v>597</v>
      </c>
      <c r="L64" s="228">
        <v>11400</v>
      </c>
      <c r="M64" s="227" t="s">
        <v>506</v>
      </c>
      <c r="N64" s="227" t="s">
        <v>506</v>
      </c>
      <c r="O64" s="227" t="s">
        <v>340</v>
      </c>
    </row>
    <row r="65" spans="1:15">
      <c r="A65" s="227" t="s">
        <v>864</v>
      </c>
      <c r="B65" s="227" t="s">
        <v>1388</v>
      </c>
      <c r="C65" s="227" t="s">
        <v>499</v>
      </c>
      <c r="D65" s="227" t="s">
        <v>1353</v>
      </c>
      <c r="E65" s="227" t="s">
        <v>492</v>
      </c>
      <c r="F65" s="227" t="str">
        <f>INDEX('Owner Mapped P&amp;L'!$F:$F,MATCH('Headcount &amp; Compensation'!$A65,'Owner Mapped P&amp;L'!$A:$A,0))</f>
        <v>Bookkeeper Wages</v>
      </c>
      <c r="G65" s="227" t="s">
        <v>1348</v>
      </c>
      <c r="H65" s="227" t="s">
        <v>733</v>
      </c>
      <c r="I65" s="227" t="s">
        <v>1389</v>
      </c>
      <c r="J65" s="228">
        <v>950</v>
      </c>
      <c r="K65" s="227" t="s">
        <v>597</v>
      </c>
      <c r="L65" s="228">
        <v>11400</v>
      </c>
      <c r="M65" s="227" t="s">
        <v>506</v>
      </c>
      <c r="N65" s="227" t="s">
        <v>506</v>
      </c>
      <c r="O65" s="227" t="s">
        <v>340</v>
      </c>
    </row>
    <row r="66" spans="1:15">
      <c r="A66" s="227" t="s">
        <v>1345</v>
      </c>
      <c r="B66" s="227" t="s">
        <v>1346</v>
      </c>
      <c r="C66" s="227" t="s">
        <v>499</v>
      </c>
      <c r="D66" s="227" t="s">
        <v>1347</v>
      </c>
      <c r="E66" s="227" t="s">
        <v>1515</v>
      </c>
      <c r="F66" s="227" t="str">
        <f>INDEX('Owner Mapped P&amp;L'!$F:$F,MATCH('Headcount &amp; Compensation'!$A66,'Owner Mapped P&amp;L'!$A:$A,0))</f>
        <v>Occupancy Tax Specialist</v>
      </c>
      <c r="G66" s="227" t="s">
        <v>1348</v>
      </c>
      <c r="H66" s="227" t="s">
        <v>733</v>
      </c>
      <c r="I66" s="227" t="s">
        <v>1349</v>
      </c>
      <c r="J66" s="228">
        <v>1100</v>
      </c>
      <c r="K66" s="227" t="s">
        <v>597</v>
      </c>
      <c r="L66" s="228">
        <v>13200</v>
      </c>
      <c r="M66" s="227" t="s">
        <v>507</v>
      </c>
      <c r="N66" s="227" t="s">
        <v>506</v>
      </c>
      <c r="O66" s="227" t="s">
        <v>1350</v>
      </c>
    </row>
    <row r="67" spans="1:15">
      <c r="A67" s="227" t="s">
        <v>1376</v>
      </c>
      <c r="B67" s="227" t="s">
        <v>1377</v>
      </c>
      <c r="C67" s="227" t="s">
        <v>499</v>
      </c>
      <c r="D67" s="227" t="s">
        <v>1378</v>
      </c>
      <c r="E67" s="227" t="s">
        <v>1516</v>
      </c>
      <c r="F67" s="227" t="str">
        <f>INDEX('Owner Mapped P&amp;L'!$F:$F,MATCH('Headcount &amp; Compensation'!$A67,'Owner Mapped P&amp;L'!$A:$A,0))</f>
        <v>Onboarding Team Wages</v>
      </c>
      <c r="G67" s="227" t="s">
        <v>1379</v>
      </c>
      <c r="H67" s="227" t="s">
        <v>733</v>
      </c>
      <c r="I67" s="227" t="s">
        <v>1380</v>
      </c>
      <c r="J67" s="228">
        <v>1500</v>
      </c>
      <c r="K67" s="227" t="s">
        <v>597</v>
      </c>
      <c r="L67" s="228">
        <v>18000</v>
      </c>
      <c r="M67" s="227" t="s">
        <v>506</v>
      </c>
      <c r="N67" s="227" t="s">
        <v>506</v>
      </c>
      <c r="O67" s="227" t="s">
        <v>340</v>
      </c>
    </row>
    <row r="68" spans="1:15">
      <c r="A68" s="227" t="s">
        <v>1407</v>
      </c>
      <c r="B68" s="227" t="s">
        <v>1408</v>
      </c>
      <c r="C68" s="227" t="s">
        <v>507</v>
      </c>
      <c r="D68" s="227" t="s">
        <v>493</v>
      </c>
      <c r="E68" s="227" t="s">
        <v>493</v>
      </c>
      <c r="F68" s="227" t="str">
        <f>INDEX('Owner Mapped P&amp;L'!$F:$F,MATCH('Headcount &amp; Compensation'!$A68,'Owner Mapped P&amp;L'!$A:$A,0))</f>
        <v>Client Lead Wages</v>
      </c>
      <c r="G68" s="227" t="s">
        <v>1348</v>
      </c>
      <c r="H68" s="227" t="s">
        <v>733</v>
      </c>
      <c r="I68" s="227" t="s">
        <v>340</v>
      </c>
      <c r="J68" s="227"/>
      <c r="K68" s="227" t="s">
        <v>340</v>
      </c>
      <c r="L68" s="227"/>
      <c r="M68" s="227" t="s">
        <v>506</v>
      </c>
      <c r="N68" s="227" t="s">
        <v>507</v>
      </c>
      <c r="O68" s="227" t="s">
        <v>1409</v>
      </c>
    </row>
    <row r="69" spans="1:15">
      <c r="A69" s="227" t="s">
        <v>1439</v>
      </c>
      <c r="B69" s="227" t="s">
        <v>1440</v>
      </c>
      <c r="C69" s="227" t="s">
        <v>499</v>
      </c>
      <c r="D69" s="227" t="s">
        <v>1353</v>
      </c>
      <c r="E69" s="227" t="s">
        <v>492</v>
      </c>
      <c r="F69" s="227" t="str">
        <f>INDEX('Owner Mapped P&amp;L'!$F:$F,MATCH('Headcount &amp; Compensation'!$A69,'Owner Mapped P&amp;L'!$A:$A,0))</f>
        <v>Bookkeeper Wages</v>
      </c>
      <c r="G69" s="227" t="s">
        <v>1348</v>
      </c>
      <c r="H69" s="227" t="s">
        <v>733</v>
      </c>
      <c r="I69" s="227" t="s">
        <v>1429</v>
      </c>
      <c r="J69" s="228">
        <v>1025</v>
      </c>
      <c r="K69" s="227" t="s">
        <v>597</v>
      </c>
      <c r="L69" s="228">
        <v>12300</v>
      </c>
      <c r="M69" s="227" t="s">
        <v>506</v>
      </c>
      <c r="N69" s="227" t="s">
        <v>506</v>
      </c>
      <c r="O69" s="227" t="s">
        <v>340</v>
      </c>
    </row>
    <row r="70" spans="1:15">
      <c r="A70" s="227" t="s">
        <v>683</v>
      </c>
      <c r="B70" s="227" t="s">
        <v>1425</v>
      </c>
      <c r="C70" s="227" t="s">
        <v>499</v>
      </c>
      <c r="D70" s="227" t="s">
        <v>493</v>
      </c>
      <c r="E70" s="227" t="s">
        <v>493</v>
      </c>
      <c r="F70" s="227" t="str">
        <f>INDEX('Owner Mapped P&amp;L'!$F:$F,MATCH('Headcount &amp; Compensation'!$A70,'Owner Mapped P&amp;L'!$A:$A,0))</f>
        <v>Client Lead Wages</v>
      </c>
      <c r="G70" s="227" t="s">
        <v>1348</v>
      </c>
      <c r="H70" s="227" t="s">
        <v>733</v>
      </c>
      <c r="I70" s="227" t="s">
        <v>1366</v>
      </c>
      <c r="J70" s="228">
        <v>1800</v>
      </c>
      <c r="K70" s="227" t="s">
        <v>597</v>
      </c>
      <c r="L70" s="228">
        <v>21600</v>
      </c>
      <c r="M70" s="227" t="s">
        <v>506</v>
      </c>
      <c r="N70" s="227" t="s">
        <v>506</v>
      </c>
      <c r="O70" s="227" t="s">
        <v>340</v>
      </c>
    </row>
    <row r="71" spans="1:15">
      <c r="A71" s="227" t="s">
        <v>717</v>
      </c>
      <c r="B71" s="227" t="s">
        <v>1404</v>
      </c>
      <c r="C71" s="227" t="s">
        <v>499</v>
      </c>
      <c r="D71" s="227" t="s">
        <v>1405</v>
      </c>
      <c r="E71" s="227" t="s">
        <v>1517</v>
      </c>
      <c r="F71" s="227" t="str">
        <f>INDEX('Owner Mapped P&amp;L'!$F:$F,MATCH('Headcount &amp; Compensation'!$A71,'Owner Mapped P&amp;L'!$A:$A,0))</f>
        <v>Onboarding Team Wages</v>
      </c>
      <c r="G71" s="227" t="s">
        <v>1348</v>
      </c>
      <c r="H71" s="227" t="s">
        <v>733</v>
      </c>
      <c r="I71" s="227" t="s">
        <v>1389</v>
      </c>
      <c r="J71" s="228">
        <v>950</v>
      </c>
      <c r="K71" s="227" t="s">
        <v>597</v>
      </c>
      <c r="L71" s="228">
        <v>11400</v>
      </c>
      <c r="M71" s="227" t="s">
        <v>506</v>
      </c>
      <c r="N71" s="227" t="s">
        <v>506</v>
      </c>
      <c r="O71" s="227" t="s">
        <v>340</v>
      </c>
    </row>
    <row r="72" spans="1:15">
      <c r="A72" s="227" t="s">
        <v>1385</v>
      </c>
      <c r="B72" s="227" t="s">
        <v>1462</v>
      </c>
      <c r="C72" s="227" t="s">
        <v>499</v>
      </c>
      <c r="D72" s="227" t="s">
        <v>493</v>
      </c>
      <c r="E72" s="227" t="s">
        <v>493</v>
      </c>
      <c r="F72" s="227" t="str">
        <f>INDEX('Owner Mapped P&amp;L'!$F:$F,MATCH('Headcount &amp; Compensation'!$A72,'Owner Mapped P&amp;L'!$A:$A,0))</f>
        <v>Client Lead Wages</v>
      </c>
      <c r="G72" s="227" t="s">
        <v>1348</v>
      </c>
      <c r="H72" s="227" t="s">
        <v>733</v>
      </c>
      <c r="I72" s="227" t="s">
        <v>535</v>
      </c>
      <c r="J72" s="228">
        <v>1800</v>
      </c>
      <c r="K72" s="227" t="s">
        <v>597</v>
      </c>
      <c r="L72" s="228">
        <v>21600</v>
      </c>
      <c r="M72" s="227" t="s">
        <v>506</v>
      </c>
      <c r="N72" s="227" t="s">
        <v>506</v>
      </c>
      <c r="O72" s="227" t="s">
        <v>340</v>
      </c>
    </row>
    <row r="73" spans="1:15">
      <c r="A73" s="227" t="s">
        <v>604</v>
      </c>
      <c r="B73" s="227" t="s">
        <v>1413</v>
      </c>
      <c r="C73" s="227" t="s">
        <v>499</v>
      </c>
      <c r="D73" s="227" t="s">
        <v>1414</v>
      </c>
      <c r="E73" s="227" t="s">
        <v>492</v>
      </c>
      <c r="F73" s="227" t="str">
        <f>INDEX('Owner Mapped P&amp;L'!$F:$F,MATCH('Headcount &amp; Compensation'!$A73,'Owner Mapped P&amp;L'!$A:$A,0))</f>
        <v>Bookkeeper Wages</v>
      </c>
      <c r="G73" s="227" t="s">
        <v>1348</v>
      </c>
      <c r="H73" s="227" t="s">
        <v>733</v>
      </c>
      <c r="I73" s="227" t="s">
        <v>538</v>
      </c>
      <c r="J73" s="228">
        <v>1200</v>
      </c>
      <c r="K73" s="227" t="s">
        <v>597</v>
      </c>
      <c r="L73" s="228">
        <v>14400</v>
      </c>
      <c r="M73" s="227" t="s">
        <v>506</v>
      </c>
      <c r="N73" s="227" t="s">
        <v>506</v>
      </c>
      <c r="O73" s="227" t="s">
        <v>1415</v>
      </c>
    </row>
    <row r="74" spans="1:15">
      <c r="A74" s="227" t="s">
        <v>1447</v>
      </c>
      <c r="B74" s="227" t="s">
        <v>1448</v>
      </c>
      <c r="C74" s="227" t="s">
        <v>499</v>
      </c>
      <c r="D74" s="227" t="s">
        <v>1353</v>
      </c>
      <c r="E74" s="227" t="s">
        <v>492</v>
      </c>
      <c r="F74" s="227" t="str">
        <f>INDEX('Owner Mapped P&amp;L'!$F:$F,MATCH('Headcount &amp; Compensation'!$A74,'Owner Mapped P&amp;L'!$A:$A,0))</f>
        <v>Bookkeeper Wages</v>
      </c>
      <c r="G74" s="227" t="s">
        <v>1348</v>
      </c>
      <c r="H74" s="227" t="s">
        <v>733</v>
      </c>
      <c r="I74" s="227" t="s">
        <v>548</v>
      </c>
      <c r="J74" s="228">
        <v>950</v>
      </c>
      <c r="K74" s="227" t="s">
        <v>597</v>
      </c>
      <c r="L74" s="228">
        <v>11400</v>
      </c>
      <c r="M74" s="227" t="s">
        <v>506</v>
      </c>
      <c r="N74" s="227" t="s">
        <v>506</v>
      </c>
      <c r="O74" s="227" t="s">
        <v>340</v>
      </c>
    </row>
    <row r="75" spans="1:15">
      <c r="A75" s="227" t="s">
        <v>1358</v>
      </c>
      <c r="B75" s="227" t="s">
        <v>1359</v>
      </c>
      <c r="C75" s="227" t="s">
        <v>507</v>
      </c>
      <c r="D75" s="227" t="s">
        <v>1353</v>
      </c>
      <c r="E75" s="227" t="s">
        <v>492</v>
      </c>
      <c r="F75" s="227" t="str">
        <f>INDEX('Owner Mapped P&amp;L'!$F:$F,MATCH('Headcount &amp; Compensation'!$A75,'Owner Mapped P&amp;L'!$A:$A,0))</f>
        <v>Bookkeeper Wages</v>
      </c>
      <c r="G75" s="227" t="s">
        <v>1348</v>
      </c>
      <c r="H75" s="227" t="s">
        <v>733</v>
      </c>
      <c r="I75" s="227" t="s">
        <v>340</v>
      </c>
      <c r="J75" s="227"/>
      <c r="K75" s="227" t="s">
        <v>340</v>
      </c>
      <c r="L75" s="227"/>
      <c r="M75" s="227" t="s">
        <v>506</v>
      </c>
      <c r="N75" s="227" t="s">
        <v>507</v>
      </c>
      <c r="O75" s="227" t="s">
        <v>1360</v>
      </c>
    </row>
    <row r="76" spans="1:15">
      <c r="A76" s="227" t="s">
        <v>1452</v>
      </c>
      <c r="B76" s="227" t="s">
        <v>1453</v>
      </c>
      <c r="C76" s="227" t="s">
        <v>499</v>
      </c>
      <c r="D76" s="227" t="s">
        <v>1454</v>
      </c>
      <c r="E76" s="227" t="s">
        <v>495</v>
      </c>
      <c r="F76" s="227" t="str">
        <f>INDEX('Owner Mapped P&amp;L'!$F:$F,MATCH('Headcount &amp; Compensation'!$A76,'Owner Mapped P&amp;L'!$A:$A,0))</f>
        <v>Indirect Labor</v>
      </c>
      <c r="G76" s="227" t="s">
        <v>1348</v>
      </c>
      <c r="H76" s="227" t="s">
        <v>733</v>
      </c>
      <c r="I76" s="227" t="s">
        <v>1375</v>
      </c>
      <c r="J76" s="228">
        <v>1950</v>
      </c>
      <c r="K76" s="227" t="s">
        <v>597</v>
      </c>
      <c r="L76" s="228">
        <v>23400</v>
      </c>
      <c r="M76" s="227" t="s">
        <v>506</v>
      </c>
      <c r="N76" s="227" t="s">
        <v>506</v>
      </c>
      <c r="O76" s="227" t="s">
        <v>340</v>
      </c>
    </row>
    <row r="77" spans="1:15">
      <c r="A77" s="227" t="s">
        <v>626</v>
      </c>
      <c r="B77" s="227" t="s">
        <v>1402</v>
      </c>
      <c r="C77" s="227" t="s">
        <v>499</v>
      </c>
      <c r="D77" s="227" t="s">
        <v>1353</v>
      </c>
      <c r="E77" s="227" t="s">
        <v>492</v>
      </c>
      <c r="F77" s="227" t="str">
        <f>INDEX('Owner Mapped P&amp;L'!$F:$F,MATCH('Headcount &amp; Compensation'!$A77,'Owner Mapped P&amp;L'!$A:$A,0))</f>
        <v>Bookkeeper Wages</v>
      </c>
      <c r="G77" s="227" t="s">
        <v>1348</v>
      </c>
      <c r="H77" s="227" t="s">
        <v>733</v>
      </c>
      <c r="I77" s="227" t="s">
        <v>552</v>
      </c>
      <c r="J77" s="228">
        <v>950</v>
      </c>
      <c r="K77" s="227" t="s">
        <v>597</v>
      </c>
      <c r="L77" s="228">
        <v>11400</v>
      </c>
      <c r="M77" s="227" t="s">
        <v>506</v>
      </c>
      <c r="N77" s="227" t="s">
        <v>506</v>
      </c>
      <c r="O77" s="227" t="s">
        <v>340</v>
      </c>
    </row>
    <row r="78" spans="1:15">
      <c r="A78" s="227" t="s">
        <v>1393</v>
      </c>
      <c r="B78" s="227" t="s">
        <v>1394</v>
      </c>
      <c r="C78" s="227" t="s">
        <v>499</v>
      </c>
      <c r="D78" s="227" t="s">
        <v>1353</v>
      </c>
      <c r="E78" s="227" t="s">
        <v>492</v>
      </c>
      <c r="F78" s="227" t="str">
        <f>INDEX('Owner Mapped P&amp;L'!$F:$F,MATCH('Headcount &amp; Compensation'!$A78,'Owner Mapped P&amp;L'!$A:$A,0))</f>
        <v>Bookkeeper Wages</v>
      </c>
      <c r="G78" s="227" t="s">
        <v>1348</v>
      </c>
      <c r="H78" s="227" t="s">
        <v>733</v>
      </c>
      <c r="I78" s="227" t="s">
        <v>524</v>
      </c>
      <c r="J78" s="228">
        <v>950</v>
      </c>
      <c r="K78" s="227" t="s">
        <v>597</v>
      </c>
      <c r="L78" s="228">
        <v>11400</v>
      </c>
      <c r="M78" s="227" t="s">
        <v>506</v>
      </c>
      <c r="N78" s="227" t="s">
        <v>506</v>
      </c>
      <c r="O78" s="227" t="s">
        <v>340</v>
      </c>
    </row>
    <row r="79" spans="1:15">
      <c r="A79" s="227" t="s">
        <v>567</v>
      </c>
      <c r="B79" s="227" t="s">
        <v>1431</v>
      </c>
      <c r="C79" s="227" t="s">
        <v>499</v>
      </c>
      <c r="D79" s="227" t="s">
        <v>1414</v>
      </c>
      <c r="E79" s="227" t="s">
        <v>492</v>
      </c>
      <c r="F79" s="227" t="str">
        <f>INDEX('Owner Mapped P&amp;L'!$F:$F,MATCH('Headcount &amp; Compensation'!$A79,'Owner Mapped P&amp;L'!$A:$A,0))</f>
        <v>Bookkeeper Wages</v>
      </c>
      <c r="G79" s="227" t="s">
        <v>1348</v>
      </c>
      <c r="H79" s="227" t="s">
        <v>733</v>
      </c>
      <c r="I79" s="227" t="s">
        <v>548</v>
      </c>
      <c r="J79" s="228">
        <v>1100</v>
      </c>
      <c r="K79" s="227" t="s">
        <v>597</v>
      </c>
      <c r="L79" s="228">
        <v>13200</v>
      </c>
      <c r="M79" s="227" t="s">
        <v>506</v>
      </c>
      <c r="N79" s="227" t="s">
        <v>506</v>
      </c>
      <c r="O79" s="227" t="s">
        <v>1432</v>
      </c>
    </row>
    <row r="80" spans="1:15">
      <c r="A80" s="227" t="s">
        <v>578</v>
      </c>
      <c r="B80" s="227" t="s">
        <v>1386</v>
      </c>
      <c r="C80" s="227" t="s">
        <v>499</v>
      </c>
      <c r="D80" s="227" t="s">
        <v>1353</v>
      </c>
      <c r="E80" s="227" t="s">
        <v>492</v>
      </c>
      <c r="F80" s="227" t="str">
        <f>INDEX('Owner Mapped P&amp;L'!$F:$F,MATCH('Headcount &amp; Compensation'!$A80,'Owner Mapped P&amp;L'!$A:$A,0))</f>
        <v>Bookkeeper Wages</v>
      </c>
      <c r="G80" s="227" t="s">
        <v>1348</v>
      </c>
      <c r="H80" s="227" t="s">
        <v>733</v>
      </c>
      <c r="I80" s="227" t="s">
        <v>552</v>
      </c>
      <c r="J80" s="228">
        <v>950</v>
      </c>
      <c r="K80" s="227" t="s">
        <v>597</v>
      </c>
      <c r="L80" s="228">
        <v>11400</v>
      </c>
      <c r="M80" s="227" t="s">
        <v>506</v>
      </c>
      <c r="N80" s="227" t="s">
        <v>506</v>
      </c>
      <c r="O80" s="227" t="s">
        <v>340</v>
      </c>
    </row>
    <row r="81" spans="1:15">
      <c r="A81" s="227" t="s">
        <v>558</v>
      </c>
      <c r="B81" s="227" t="s">
        <v>1425</v>
      </c>
      <c r="C81" s="227" t="s">
        <v>499</v>
      </c>
      <c r="D81" s="227" t="s">
        <v>1353</v>
      </c>
      <c r="E81" s="227" t="s">
        <v>492</v>
      </c>
      <c r="F81" s="227" t="str">
        <f>INDEX('Owner Mapped P&amp;L'!$F:$F,MATCH('Headcount &amp; Compensation'!$A81,'Owner Mapped P&amp;L'!$A:$A,0))</f>
        <v>Bookkeeper Wages</v>
      </c>
      <c r="G81" s="227" t="s">
        <v>1348</v>
      </c>
      <c r="H81" s="227" t="s">
        <v>733</v>
      </c>
      <c r="I81" s="227" t="s">
        <v>559</v>
      </c>
      <c r="J81" s="228">
        <v>950</v>
      </c>
      <c r="K81" s="227" t="s">
        <v>597</v>
      </c>
      <c r="L81" s="228">
        <v>11400</v>
      </c>
      <c r="M81" s="227" t="s">
        <v>506</v>
      </c>
      <c r="N81" s="227" t="s">
        <v>506</v>
      </c>
      <c r="O81" s="227" t="s">
        <v>340</v>
      </c>
    </row>
    <row r="82" spans="1:15">
      <c r="A82" s="227" t="s">
        <v>1433</v>
      </c>
      <c r="B82" s="227" t="s">
        <v>1431</v>
      </c>
      <c r="C82" s="227" t="s">
        <v>499</v>
      </c>
      <c r="D82" s="227" t="s">
        <v>1434</v>
      </c>
      <c r="E82" s="227" t="s">
        <v>1517</v>
      </c>
      <c r="F82" s="227" t="str">
        <f>INDEX('Owner Mapped P&amp;L'!$F:$F,MATCH('Headcount &amp; Compensation'!$A82,'Owner Mapped P&amp;L'!$A:$A,0))</f>
        <v>Onboarding Team Wages</v>
      </c>
      <c r="G82" s="227" t="s">
        <v>1348</v>
      </c>
      <c r="H82" s="227" t="s">
        <v>733</v>
      </c>
      <c r="I82" s="227" t="s">
        <v>1371</v>
      </c>
      <c r="J82" s="228">
        <v>925</v>
      </c>
      <c r="K82" s="227" t="s">
        <v>597</v>
      </c>
      <c r="L82" s="228">
        <v>11100</v>
      </c>
      <c r="M82" s="227" t="s">
        <v>506</v>
      </c>
      <c r="N82" s="227" t="s">
        <v>506</v>
      </c>
      <c r="O82" s="227" t="s">
        <v>340</v>
      </c>
    </row>
    <row r="83" spans="1:15">
      <c r="A83" s="227" t="s">
        <v>879</v>
      </c>
      <c r="B83" s="227" t="s">
        <v>1486</v>
      </c>
      <c r="C83" s="227" t="s">
        <v>499</v>
      </c>
      <c r="D83" s="227" t="s">
        <v>1484</v>
      </c>
      <c r="E83" s="227" t="s">
        <v>493</v>
      </c>
      <c r="F83" s="227" t="str">
        <f>INDEX('Owner Mapped P&amp;L'!$F:$F,MATCH('Headcount &amp; Compensation'!$A83,'Owner Mapped P&amp;L'!$A:$A,0))</f>
        <v>Sr. Client Lead Wages</v>
      </c>
      <c r="G83" s="227" t="s">
        <v>1348</v>
      </c>
      <c r="H83" s="227" t="s">
        <v>733</v>
      </c>
      <c r="I83" s="227" t="s">
        <v>512</v>
      </c>
      <c r="J83" s="228">
        <v>2300</v>
      </c>
      <c r="K83" s="227" t="s">
        <v>597</v>
      </c>
      <c r="L83" s="228">
        <v>27600</v>
      </c>
      <c r="M83" s="227" t="s">
        <v>506</v>
      </c>
      <c r="N83" s="227" t="s">
        <v>506</v>
      </c>
      <c r="O83" s="227" t="s">
        <v>340</v>
      </c>
    </row>
    <row r="84" spans="1:15">
      <c r="A84" s="227" t="s">
        <v>583</v>
      </c>
      <c r="B84" s="227" t="s">
        <v>1499</v>
      </c>
      <c r="C84" s="227" t="s">
        <v>499</v>
      </c>
      <c r="D84" s="227" t="s">
        <v>493</v>
      </c>
      <c r="E84" s="227" t="s">
        <v>493</v>
      </c>
      <c r="F84" s="227" t="str">
        <f>INDEX('Owner Mapped P&amp;L'!$F:$F,MATCH('Headcount &amp; Compensation'!$A84,'Owner Mapped P&amp;L'!$A:$A,0))</f>
        <v>Client Lead Wages</v>
      </c>
      <c r="G84" s="227" t="s">
        <v>1348</v>
      </c>
      <c r="H84" s="227" t="s">
        <v>733</v>
      </c>
      <c r="I84" s="227" t="s">
        <v>512</v>
      </c>
      <c r="J84" s="228">
        <v>1925</v>
      </c>
      <c r="K84" s="227" t="s">
        <v>597</v>
      </c>
      <c r="L84" s="228">
        <v>23100</v>
      </c>
      <c r="M84" s="227" t="s">
        <v>506</v>
      </c>
      <c r="N84" s="227" t="s">
        <v>506</v>
      </c>
      <c r="O84" s="227" t="s">
        <v>340</v>
      </c>
    </row>
    <row r="85" spans="1:15">
      <c r="A85" s="227" t="s">
        <v>1392</v>
      </c>
      <c r="B85" s="227" t="s">
        <v>1428</v>
      </c>
      <c r="C85" s="227" t="s">
        <v>499</v>
      </c>
      <c r="D85" s="227" t="s">
        <v>1353</v>
      </c>
      <c r="E85" s="227" t="s">
        <v>492</v>
      </c>
      <c r="F85" s="227" t="str">
        <f>INDEX('Owner Mapped P&amp;L'!$F:$F,MATCH('Headcount &amp; Compensation'!$A85,'Owner Mapped P&amp;L'!$A:$A,0))</f>
        <v>Bookkeeper Wages</v>
      </c>
      <c r="G85" s="227" t="s">
        <v>1348</v>
      </c>
      <c r="H85" s="227" t="s">
        <v>733</v>
      </c>
      <c r="I85" s="227" t="s">
        <v>1429</v>
      </c>
      <c r="J85" s="228">
        <v>950</v>
      </c>
      <c r="K85" s="227" t="s">
        <v>597</v>
      </c>
      <c r="L85" s="228">
        <v>11400</v>
      </c>
      <c r="M85" s="227" t="s">
        <v>506</v>
      </c>
      <c r="N85" s="227" t="s">
        <v>506</v>
      </c>
      <c r="O85" s="227" t="s">
        <v>340</v>
      </c>
    </row>
    <row r="86" spans="1:15">
      <c r="A86" s="227" t="s">
        <v>1366</v>
      </c>
      <c r="B86" s="227" t="s">
        <v>1367</v>
      </c>
      <c r="C86" s="227" t="s">
        <v>499</v>
      </c>
      <c r="D86" s="227" t="s">
        <v>1368</v>
      </c>
      <c r="E86" s="227" t="s">
        <v>1368</v>
      </c>
      <c r="F86" s="227" t="str">
        <f>INDEX('Owner Mapped P&amp;L'!$F:$F,MATCH('Headcount &amp; Compensation'!$A86,'Owner Mapped P&amp;L'!$A:$A,0))</f>
        <v>Indirect Labor</v>
      </c>
      <c r="G86" s="227" t="s">
        <v>1369</v>
      </c>
      <c r="H86" s="227" t="s">
        <v>1370</v>
      </c>
      <c r="I86" s="227" t="s">
        <v>1371</v>
      </c>
      <c r="J86" s="228">
        <v>110000</v>
      </c>
      <c r="K86" s="227" t="s">
        <v>1372</v>
      </c>
      <c r="L86" s="228">
        <v>110000</v>
      </c>
      <c r="M86" s="227" t="s">
        <v>506</v>
      </c>
      <c r="N86" s="227" t="s">
        <v>506</v>
      </c>
      <c r="O86" s="227" t="s">
        <v>340</v>
      </c>
    </row>
    <row r="87" spans="1:15">
      <c r="A87" s="227" t="s">
        <v>1384</v>
      </c>
      <c r="B87" s="227" t="s">
        <v>1382</v>
      </c>
      <c r="C87" s="227" t="s">
        <v>499</v>
      </c>
      <c r="D87" s="227" t="s">
        <v>1353</v>
      </c>
      <c r="E87" s="227" t="s">
        <v>492</v>
      </c>
      <c r="F87" s="227" t="str">
        <f>INDEX('Owner Mapped P&amp;L'!$F:$F,MATCH('Headcount &amp; Compensation'!$A87,'Owner Mapped P&amp;L'!$A:$A,0))</f>
        <v>Bookkeeper Wages</v>
      </c>
      <c r="G87" s="227" t="s">
        <v>1348</v>
      </c>
      <c r="H87" s="227" t="s">
        <v>733</v>
      </c>
      <c r="I87" s="227" t="s">
        <v>1385</v>
      </c>
      <c r="J87" s="228">
        <v>950</v>
      </c>
      <c r="K87" s="227" t="s">
        <v>597</v>
      </c>
      <c r="L87" s="228">
        <v>11400</v>
      </c>
      <c r="M87" s="227" t="s">
        <v>506</v>
      </c>
      <c r="N87" s="227" t="s">
        <v>506</v>
      </c>
      <c r="O87" s="227" t="s">
        <v>340</v>
      </c>
    </row>
    <row r="88" spans="1:15">
      <c r="A88" s="227" t="s">
        <v>1472</v>
      </c>
      <c r="B88" s="227" t="s">
        <v>1473</v>
      </c>
      <c r="C88" s="227" t="s">
        <v>499</v>
      </c>
      <c r="D88" s="227" t="s">
        <v>1353</v>
      </c>
      <c r="E88" s="227" t="s">
        <v>492</v>
      </c>
      <c r="F88" s="227" t="str">
        <f>INDEX('Owner Mapped P&amp;L'!$F:$F,MATCH('Headcount &amp; Compensation'!$A88,'Owner Mapped P&amp;L'!$A:$A,0))</f>
        <v>Bookkeeper Wages</v>
      </c>
      <c r="G88" s="227" t="s">
        <v>1348</v>
      </c>
      <c r="H88" s="227" t="s">
        <v>733</v>
      </c>
      <c r="I88" s="227" t="s">
        <v>1429</v>
      </c>
      <c r="J88" s="228">
        <v>1000</v>
      </c>
      <c r="K88" s="227" t="s">
        <v>597</v>
      </c>
      <c r="L88" s="228">
        <v>12000</v>
      </c>
      <c r="M88" s="227" t="s">
        <v>506</v>
      </c>
      <c r="N88" s="227" t="s">
        <v>506</v>
      </c>
      <c r="O88" s="227" t="s">
        <v>340</v>
      </c>
    </row>
    <row r="89" spans="1:15">
      <c r="A89" s="227" t="s">
        <v>525</v>
      </c>
      <c r="B89" s="227" t="s">
        <v>1419</v>
      </c>
      <c r="C89" s="227" t="s">
        <v>499</v>
      </c>
      <c r="D89" s="227" t="s">
        <v>1374</v>
      </c>
      <c r="E89" s="227" t="s">
        <v>495</v>
      </c>
      <c r="F89" s="227" t="str">
        <f>INDEX('Owner Mapped P&amp;L'!$F:$F,MATCH('Headcount &amp; Compensation'!$A89,'Owner Mapped P&amp;L'!$A:$A,0))</f>
        <v>Indirect Labor</v>
      </c>
      <c r="G89" s="227" t="s">
        <v>1348</v>
      </c>
      <c r="H89" s="227" t="s">
        <v>733</v>
      </c>
      <c r="I89" s="227" t="s">
        <v>1375</v>
      </c>
      <c r="J89" s="228">
        <v>850</v>
      </c>
      <c r="K89" s="227" t="s">
        <v>597</v>
      </c>
      <c r="L89" s="228">
        <v>10200</v>
      </c>
      <c r="M89" s="227" t="s">
        <v>506</v>
      </c>
      <c r="N89" s="227" t="s">
        <v>506</v>
      </c>
      <c r="O89" s="227" t="s">
        <v>340</v>
      </c>
    </row>
    <row r="90" spans="1:15">
      <c r="A90" s="227" t="s">
        <v>1479</v>
      </c>
      <c r="B90" s="227" t="s">
        <v>1480</v>
      </c>
      <c r="C90" s="227" t="s">
        <v>499</v>
      </c>
      <c r="D90" s="227" t="s">
        <v>1414</v>
      </c>
      <c r="E90" s="227" t="s">
        <v>492</v>
      </c>
      <c r="F90" s="227" t="str">
        <f>INDEX('Owner Mapped P&amp;L'!$F:$F,MATCH('Headcount &amp; Compensation'!$A90,'Owner Mapped P&amp;L'!$A:$A,0))</f>
        <v>Bookkeeper Wages</v>
      </c>
      <c r="G90" s="227" t="s">
        <v>1348</v>
      </c>
      <c r="H90" s="227" t="s">
        <v>733</v>
      </c>
      <c r="I90" s="227" t="s">
        <v>538</v>
      </c>
      <c r="J90" s="228">
        <v>1100</v>
      </c>
      <c r="K90" s="227" t="s">
        <v>597</v>
      </c>
      <c r="L90" s="228">
        <v>13200</v>
      </c>
      <c r="M90" s="227" t="s">
        <v>506</v>
      </c>
      <c r="N90" s="227" t="s">
        <v>506</v>
      </c>
      <c r="O90" s="227" t="s">
        <v>340</v>
      </c>
    </row>
    <row r="92" spans="1:15">
      <c r="L92" s="215"/>
    </row>
    <row r="93" spans="1:15">
      <c r="L93" s="219"/>
    </row>
    <row r="98" spans="1:15">
      <c r="A98" s="227" t="s">
        <v>1457</v>
      </c>
      <c r="B98" s="227" t="s">
        <v>1458</v>
      </c>
      <c r="C98" s="276" t="s">
        <v>1588</v>
      </c>
      <c r="D98" s="227" t="s">
        <v>1459</v>
      </c>
      <c r="E98" s="227"/>
      <c r="F98" s="279" t="s">
        <v>1576</v>
      </c>
      <c r="G98" s="227" t="s">
        <v>1348</v>
      </c>
      <c r="H98" s="227" t="s">
        <v>733</v>
      </c>
      <c r="I98" s="227" t="s">
        <v>1460</v>
      </c>
      <c r="J98" s="228">
        <v>950</v>
      </c>
      <c r="K98" s="227" t="s">
        <v>597</v>
      </c>
      <c r="L98" s="228">
        <v>11400</v>
      </c>
      <c r="M98" s="227" t="s">
        <v>507</v>
      </c>
      <c r="N98" s="227" t="s">
        <v>506</v>
      </c>
      <c r="O98" s="227" t="s">
        <v>1461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O2" sqref="O2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6" t="s">
        <v>1335</v>
      </c>
      <c r="B1" s="286" t="s">
        <v>1609</v>
      </c>
      <c r="C1" s="286" t="s">
        <v>1336</v>
      </c>
      <c r="D1" s="286" t="s">
        <v>1610</v>
      </c>
      <c r="E1" s="286" t="s">
        <v>1611</v>
      </c>
      <c r="F1" s="286" t="s">
        <v>1612</v>
      </c>
      <c r="G1" s="286" t="s">
        <v>1513</v>
      </c>
      <c r="H1" s="286" t="s">
        <v>1522</v>
      </c>
      <c r="I1" s="286" t="s">
        <v>1613</v>
      </c>
      <c r="J1" s="286" t="s">
        <v>1340</v>
      </c>
      <c r="K1" s="286" t="s">
        <v>1341</v>
      </c>
      <c r="L1" s="286" t="s">
        <v>1342</v>
      </c>
      <c r="M1" s="286" t="s">
        <v>1614</v>
      </c>
      <c r="N1" s="286" t="s">
        <v>1187</v>
      </c>
      <c r="O1" s="286" t="s">
        <v>1850</v>
      </c>
      <c r="P1" s="286" t="s">
        <v>1615</v>
      </c>
      <c r="Q1" s="286" t="s">
        <v>1247</v>
      </c>
      <c r="R1" s="286" t="s">
        <v>1616</v>
      </c>
      <c r="S1" s="286" t="s">
        <v>1338</v>
      </c>
      <c r="T1" s="286" t="s">
        <v>1617</v>
      </c>
    </row>
    <row r="2" spans="1:20">
      <c r="A2" s="145" t="s">
        <v>640</v>
      </c>
      <c r="B2" s="145" t="s">
        <v>1296</v>
      </c>
      <c r="C2" s="145" t="s">
        <v>1639</v>
      </c>
      <c r="D2" s="145" t="s">
        <v>1367</v>
      </c>
      <c r="E2" s="145">
        <v>1337</v>
      </c>
      <c r="F2" s="145" t="s">
        <v>1368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1640</v>
      </c>
      <c r="J2" s="215">
        <v>88000</v>
      </c>
      <c r="K2" s="145" t="s">
        <v>1372</v>
      </c>
      <c r="L2" s="215">
        <v>88000</v>
      </c>
      <c r="M2" s="145" t="s">
        <v>1641</v>
      </c>
      <c r="N2" s="145" t="s">
        <v>1626</v>
      </c>
      <c r="O2" s="145" t="str">
        <f>IF(N2="Resignation (Voluntary)","Resignation","Termination")</f>
        <v>Resignation</v>
      </c>
      <c r="P2" s="145" t="s">
        <v>1642</v>
      </c>
      <c r="Q2" s="145" t="s">
        <v>1628</v>
      </c>
      <c r="R2" s="145" t="s">
        <v>1637</v>
      </c>
      <c r="S2" s="145" t="s">
        <v>1369</v>
      </c>
      <c r="T2" s="145" t="s">
        <v>1643</v>
      </c>
    </row>
    <row r="3" spans="1:20">
      <c r="A3" s="145" t="s">
        <v>1644</v>
      </c>
      <c r="B3" s="145" t="s">
        <v>1296</v>
      </c>
      <c r="C3" s="145" t="s">
        <v>1496</v>
      </c>
      <c r="D3" s="145" t="s">
        <v>1367</v>
      </c>
      <c r="E3" s="145">
        <v>1074</v>
      </c>
      <c r="F3" s="145" t="s">
        <v>1353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1621</v>
      </c>
      <c r="J3" s="215">
        <v>1200</v>
      </c>
      <c r="K3" s="145" t="s">
        <v>597</v>
      </c>
      <c r="L3" s="215">
        <v>14400</v>
      </c>
      <c r="M3" s="145" t="s">
        <v>1645</v>
      </c>
      <c r="N3" s="145" t="s">
        <v>1626</v>
      </c>
      <c r="O3" s="145" t="str">
        <f t="shared" ref="O3:O52" si="0">IF(N3="Resignation (Voluntary)","Resignation","Termination")</f>
        <v>Resignation</v>
      </c>
      <c r="P3" s="145" t="s">
        <v>1642</v>
      </c>
      <c r="Q3" s="145" t="s">
        <v>1628</v>
      </c>
      <c r="R3" s="145" t="s">
        <v>1637</v>
      </c>
      <c r="S3" s="145" t="s">
        <v>1348</v>
      </c>
      <c r="T3" s="145" t="s">
        <v>1646</v>
      </c>
    </row>
    <row r="4" spans="1:20">
      <c r="A4" s="145" t="s">
        <v>1647</v>
      </c>
      <c r="B4" s="145" t="s">
        <v>1296</v>
      </c>
      <c r="C4" s="145" t="s">
        <v>1496</v>
      </c>
      <c r="D4" s="145" t="s">
        <v>1367</v>
      </c>
      <c r="E4" s="145">
        <v>1074</v>
      </c>
      <c r="F4" s="145" t="s">
        <v>1414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1621</v>
      </c>
      <c r="J4" s="215">
        <v>1100</v>
      </c>
      <c r="K4" s="145" t="s">
        <v>597</v>
      </c>
      <c r="L4" s="215">
        <v>13200</v>
      </c>
      <c r="M4" s="145" t="s">
        <v>1645</v>
      </c>
      <c r="N4" s="145" t="s">
        <v>1626</v>
      </c>
      <c r="O4" s="145" t="str">
        <f t="shared" si="0"/>
        <v>Resignation</v>
      </c>
      <c r="P4" s="145" t="s">
        <v>1642</v>
      </c>
      <c r="Q4" s="145" t="s">
        <v>1628</v>
      </c>
      <c r="R4" s="145" t="s">
        <v>1637</v>
      </c>
      <c r="S4" s="145" t="s">
        <v>1348</v>
      </c>
      <c r="T4" s="145" t="s">
        <v>1646</v>
      </c>
    </row>
    <row r="5" spans="1:20">
      <c r="A5" s="145" t="s">
        <v>1745</v>
      </c>
      <c r="B5" s="145" t="s">
        <v>1619</v>
      </c>
      <c r="C5" s="145" t="s">
        <v>1746</v>
      </c>
      <c r="D5" s="145" t="s">
        <v>1747</v>
      </c>
      <c r="E5" s="145">
        <v>548</v>
      </c>
      <c r="F5" s="145" t="s">
        <v>492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1621</v>
      </c>
      <c r="J5" s="215">
        <v>1300</v>
      </c>
      <c r="K5" s="145" t="s">
        <v>597</v>
      </c>
      <c r="L5" s="215">
        <v>15600</v>
      </c>
      <c r="M5" s="145" t="s">
        <v>1626</v>
      </c>
      <c r="N5" s="145" t="s">
        <v>1626</v>
      </c>
      <c r="O5" s="145" t="str">
        <f t="shared" si="0"/>
        <v>Resignation</v>
      </c>
      <c r="P5" s="145" t="s">
        <v>1627</v>
      </c>
      <c r="Q5" s="145" t="s">
        <v>1628</v>
      </c>
      <c r="R5" s="145" t="s">
        <v>1637</v>
      </c>
      <c r="S5" s="145" t="s">
        <v>1348</v>
      </c>
      <c r="T5" s="145" t="s">
        <v>1736</v>
      </c>
    </row>
    <row r="6" spans="1:20">
      <c r="A6" s="145" t="s">
        <v>1733</v>
      </c>
      <c r="B6" s="145" t="s">
        <v>1619</v>
      </c>
      <c r="C6" s="145" t="s">
        <v>1734</v>
      </c>
      <c r="D6" s="145" t="s">
        <v>1735</v>
      </c>
      <c r="E6" s="145">
        <v>538</v>
      </c>
      <c r="F6" s="145" t="s">
        <v>492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1621</v>
      </c>
      <c r="J6" s="215">
        <v>900</v>
      </c>
      <c r="K6" s="145" t="s">
        <v>597</v>
      </c>
      <c r="L6" s="215">
        <v>10800</v>
      </c>
      <c r="M6" s="145" t="s">
        <v>1622</v>
      </c>
      <c r="N6" s="145" t="s">
        <v>1622</v>
      </c>
      <c r="O6" s="145" t="str">
        <f t="shared" si="0"/>
        <v>Termination</v>
      </c>
      <c r="P6" s="145" t="s">
        <v>1632</v>
      </c>
      <c r="Q6" s="145" t="s">
        <v>340</v>
      </c>
      <c r="R6" s="145" t="s">
        <v>1637</v>
      </c>
      <c r="S6" s="145" t="s">
        <v>1348</v>
      </c>
      <c r="T6" s="145" t="s">
        <v>1736</v>
      </c>
    </row>
    <row r="7" spans="1:20">
      <c r="A7" s="145" t="s">
        <v>1724</v>
      </c>
      <c r="B7" s="145" t="s">
        <v>1619</v>
      </c>
      <c r="C7" s="145" t="s">
        <v>1725</v>
      </c>
      <c r="D7" s="145" t="s">
        <v>1726</v>
      </c>
      <c r="E7" s="145">
        <v>429</v>
      </c>
      <c r="F7" s="145" t="s">
        <v>492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1621</v>
      </c>
      <c r="J7" s="215">
        <v>1000</v>
      </c>
      <c r="K7" s="145" t="s">
        <v>597</v>
      </c>
      <c r="L7" s="215">
        <v>12000</v>
      </c>
      <c r="M7" s="145" t="s">
        <v>1622</v>
      </c>
      <c r="N7" s="145" t="s">
        <v>1622</v>
      </c>
      <c r="O7" s="145" t="str">
        <f t="shared" si="0"/>
        <v>Termination</v>
      </c>
      <c r="P7" s="145" t="s">
        <v>1632</v>
      </c>
      <c r="Q7" s="145" t="s">
        <v>340</v>
      </c>
      <c r="R7" s="145" t="s">
        <v>1637</v>
      </c>
      <c r="S7" s="145" t="s">
        <v>1348</v>
      </c>
      <c r="T7" s="145" t="s">
        <v>1727</v>
      </c>
    </row>
    <row r="8" spans="1:20">
      <c r="A8" s="145" t="s">
        <v>1758</v>
      </c>
      <c r="B8" s="145" t="s">
        <v>1619</v>
      </c>
      <c r="C8" s="145" t="s">
        <v>1759</v>
      </c>
      <c r="D8" s="145" t="s">
        <v>1755</v>
      </c>
      <c r="E8" s="145">
        <v>426</v>
      </c>
      <c r="F8" s="145" t="s">
        <v>493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1621</v>
      </c>
      <c r="J8" s="215">
        <v>1750</v>
      </c>
      <c r="K8" s="145" t="s">
        <v>597</v>
      </c>
      <c r="L8" s="215">
        <v>21000</v>
      </c>
      <c r="M8" s="145" t="s">
        <v>1626</v>
      </c>
      <c r="N8" s="145" t="s">
        <v>1626</v>
      </c>
      <c r="O8" s="145" t="str">
        <f t="shared" si="0"/>
        <v>Resignation</v>
      </c>
      <c r="P8" s="145" t="s">
        <v>1627</v>
      </c>
      <c r="Q8" s="145" t="s">
        <v>1247</v>
      </c>
      <c r="R8" s="145" t="s">
        <v>1637</v>
      </c>
      <c r="S8" s="145" t="s">
        <v>1348</v>
      </c>
      <c r="T8" s="145" t="s">
        <v>1727</v>
      </c>
    </row>
    <row r="9" spans="1:20">
      <c r="A9" s="145" t="s">
        <v>1770</v>
      </c>
      <c r="B9" s="145" t="s">
        <v>19</v>
      </c>
      <c r="C9" s="145" t="s">
        <v>1771</v>
      </c>
      <c r="D9" s="145" t="s">
        <v>1772</v>
      </c>
      <c r="E9" s="145">
        <v>417</v>
      </c>
      <c r="F9" s="145" t="s">
        <v>1773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1621</v>
      </c>
      <c r="J9" s="215">
        <v>950</v>
      </c>
      <c r="K9" s="145" t="s">
        <v>597</v>
      </c>
      <c r="L9" s="215">
        <v>11400</v>
      </c>
      <c r="M9" s="145" t="s">
        <v>1622</v>
      </c>
      <c r="N9" s="145" t="s">
        <v>1622</v>
      </c>
      <c r="O9" s="145" t="str">
        <f t="shared" si="0"/>
        <v>Termination</v>
      </c>
      <c r="P9" s="145" t="s">
        <v>1632</v>
      </c>
      <c r="Q9" s="145" t="s">
        <v>340</v>
      </c>
      <c r="R9" s="145" t="s">
        <v>1637</v>
      </c>
      <c r="S9" s="145" t="s">
        <v>1348</v>
      </c>
      <c r="T9" s="145" t="s">
        <v>1727</v>
      </c>
    </row>
    <row r="10" spans="1:20">
      <c r="A10" s="145" t="s">
        <v>1703</v>
      </c>
      <c r="B10" s="145" t="s">
        <v>485</v>
      </c>
      <c r="C10" s="145" t="s">
        <v>1704</v>
      </c>
      <c r="D10" s="145" t="s">
        <v>1705</v>
      </c>
      <c r="E10" s="145">
        <v>399</v>
      </c>
      <c r="F10" s="145" t="s">
        <v>1706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1621</v>
      </c>
      <c r="J10" s="215">
        <v>1800</v>
      </c>
      <c r="K10" s="145" t="s">
        <v>597</v>
      </c>
      <c r="L10" s="215">
        <v>21600</v>
      </c>
      <c r="M10" s="145" t="s">
        <v>1626</v>
      </c>
      <c r="N10" s="145" t="s">
        <v>1626</v>
      </c>
      <c r="O10" s="145" t="str">
        <f t="shared" si="0"/>
        <v>Resignation</v>
      </c>
      <c r="P10" s="145" t="s">
        <v>1623</v>
      </c>
      <c r="Q10" s="145" t="s">
        <v>1247</v>
      </c>
      <c r="R10" s="145" t="s">
        <v>1637</v>
      </c>
      <c r="S10" s="145" t="s">
        <v>1348</v>
      </c>
      <c r="T10" s="145" t="s">
        <v>1707</v>
      </c>
    </row>
    <row r="11" spans="1:20">
      <c r="A11" s="145" t="s">
        <v>1635</v>
      </c>
      <c r="B11" s="145" t="s">
        <v>1619</v>
      </c>
      <c r="C11" s="145" t="s">
        <v>1438</v>
      </c>
      <c r="D11" s="145" t="s">
        <v>1365</v>
      </c>
      <c r="E11" s="145">
        <v>380</v>
      </c>
      <c r="F11" s="145" t="s">
        <v>1636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1621</v>
      </c>
      <c r="J11" s="215">
        <v>1400</v>
      </c>
      <c r="K11" s="145" t="s">
        <v>597</v>
      </c>
      <c r="L11" s="215">
        <v>16800</v>
      </c>
      <c r="M11" s="145" t="s">
        <v>1626</v>
      </c>
      <c r="N11" s="145" t="s">
        <v>1626</v>
      </c>
      <c r="O11" s="145" t="str">
        <f t="shared" si="0"/>
        <v>Resignation</v>
      </c>
      <c r="P11" s="145" t="s">
        <v>1627</v>
      </c>
      <c r="Q11" s="145" t="s">
        <v>1628</v>
      </c>
      <c r="R11" s="145" t="s">
        <v>1637</v>
      </c>
      <c r="S11" s="145" t="s">
        <v>1348</v>
      </c>
      <c r="T11" s="145" t="s">
        <v>1638</v>
      </c>
    </row>
    <row r="12" spans="1:20">
      <c r="A12" s="145" t="s">
        <v>1690</v>
      </c>
      <c r="B12" s="145" t="s">
        <v>1619</v>
      </c>
      <c r="C12" s="145" t="s">
        <v>1691</v>
      </c>
      <c r="D12" s="145" t="s">
        <v>1665</v>
      </c>
      <c r="E12" s="145">
        <v>355</v>
      </c>
      <c r="F12" s="145" t="s">
        <v>492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1621</v>
      </c>
      <c r="J12" s="215">
        <v>900</v>
      </c>
      <c r="K12" s="145" t="s">
        <v>597</v>
      </c>
      <c r="L12" s="215">
        <v>10800</v>
      </c>
      <c r="M12" s="145" t="s">
        <v>1626</v>
      </c>
      <c r="N12" s="145" t="s">
        <v>1626</v>
      </c>
      <c r="O12" s="145" t="str">
        <f t="shared" si="0"/>
        <v>Resignation</v>
      </c>
      <c r="P12" s="145" t="s">
        <v>1627</v>
      </c>
      <c r="Q12" s="145" t="s">
        <v>1628</v>
      </c>
      <c r="R12" s="145" t="s">
        <v>1629</v>
      </c>
      <c r="S12" s="145" t="s">
        <v>1348</v>
      </c>
      <c r="T12" s="145" t="s">
        <v>1674</v>
      </c>
    </row>
    <row r="13" spans="1:20">
      <c r="A13" s="145" t="s">
        <v>878</v>
      </c>
      <c r="B13" s="145" t="s">
        <v>1619</v>
      </c>
      <c r="C13" s="145" t="s">
        <v>1444</v>
      </c>
      <c r="D13" s="145" t="s">
        <v>1390</v>
      </c>
      <c r="E13" s="145">
        <v>353</v>
      </c>
      <c r="F13" s="145" t="s">
        <v>1353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1621</v>
      </c>
      <c r="J13" s="215">
        <v>950</v>
      </c>
      <c r="K13" s="145" t="s">
        <v>597</v>
      </c>
      <c r="L13" s="215">
        <v>11400</v>
      </c>
      <c r="M13" s="145" t="s">
        <v>1626</v>
      </c>
      <c r="N13" s="145" t="s">
        <v>1626</v>
      </c>
      <c r="O13" s="145" t="str">
        <f t="shared" si="0"/>
        <v>Resignation</v>
      </c>
      <c r="P13" s="145" t="s">
        <v>1627</v>
      </c>
      <c r="Q13" s="145" t="s">
        <v>1628</v>
      </c>
      <c r="R13" s="145" t="s">
        <v>1629</v>
      </c>
      <c r="S13" s="145" t="s">
        <v>1348</v>
      </c>
      <c r="T13" s="145" t="s">
        <v>1674</v>
      </c>
    </row>
    <row r="14" spans="1:20">
      <c r="A14" s="145" t="s">
        <v>1700</v>
      </c>
      <c r="B14" s="145" t="s">
        <v>1296</v>
      </c>
      <c r="C14" s="145" t="s">
        <v>1701</v>
      </c>
      <c r="D14" s="145" t="s">
        <v>1702</v>
      </c>
      <c r="E14" s="145">
        <v>339</v>
      </c>
      <c r="F14" s="145" t="s">
        <v>493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1621</v>
      </c>
      <c r="J14" s="215">
        <v>1800</v>
      </c>
      <c r="K14" s="145" t="s">
        <v>597</v>
      </c>
      <c r="L14" s="215">
        <v>21600</v>
      </c>
      <c r="M14" s="145" t="s">
        <v>1622</v>
      </c>
      <c r="N14" s="145" t="s">
        <v>1622</v>
      </c>
      <c r="O14" s="145" t="str">
        <f t="shared" si="0"/>
        <v>Termination</v>
      </c>
      <c r="P14" s="145" t="s">
        <v>1632</v>
      </c>
      <c r="Q14" s="145" t="s">
        <v>340</v>
      </c>
      <c r="R14" s="145" t="s">
        <v>1629</v>
      </c>
      <c r="S14" s="145" t="s">
        <v>1670</v>
      </c>
      <c r="T14" s="145" t="s">
        <v>1689</v>
      </c>
    </row>
    <row r="15" spans="1:20">
      <c r="A15" s="145" t="s">
        <v>1694</v>
      </c>
      <c r="B15" s="145" t="s">
        <v>1619</v>
      </c>
      <c r="C15" s="145" t="s">
        <v>1695</v>
      </c>
      <c r="D15" s="145" t="s">
        <v>1696</v>
      </c>
      <c r="E15" s="145">
        <v>336</v>
      </c>
      <c r="F15" s="145" t="s">
        <v>1405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1621</v>
      </c>
      <c r="J15" s="215">
        <v>1000</v>
      </c>
      <c r="K15" s="145" t="s">
        <v>597</v>
      </c>
      <c r="L15" s="215">
        <v>12000</v>
      </c>
      <c r="M15" s="145" t="s">
        <v>1626</v>
      </c>
      <c r="N15" s="145" t="s">
        <v>1626</v>
      </c>
      <c r="O15" s="145" t="str">
        <f t="shared" si="0"/>
        <v>Resignation</v>
      </c>
      <c r="P15" s="145" t="s">
        <v>1627</v>
      </c>
      <c r="Q15" s="145" t="s">
        <v>1628</v>
      </c>
      <c r="R15" s="145" t="s">
        <v>1629</v>
      </c>
      <c r="S15" s="145" t="s">
        <v>1348</v>
      </c>
      <c r="T15" s="145" t="s">
        <v>1689</v>
      </c>
    </row>
    <row r="16" spans="1:20">
      <c r="A16" s="145" t="s">
        <v>1687</v>
      </c>
      <c r="B16" s="145" t="s">
        <v>1619</v>
      </c>
      <c r="C16" s="145" t="s">
        <v>1446</v>
      </c>
      <c r="D16" s="145" t="s">
        <v>1688</v>
      </c>
      <c r="E16" s="145">
        <v>333</v>
      </c>
      <c r="F16" s="145" t="s">
        <v>1353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1621</v>
      </c>
      <c r="J16" s="215">
        <v>950</v>
      </c>
      <c r="K16" s="145" t="s">
        <v>597</v>
      </c>
      <c r="L16" s="215">
        <v>11400</v>
      </c>
      <c r="M16" s="145" t="s">
        <v>1626</v>
      </c>
      <c r="N16" s="145" t="s">
        <v>1626</v>
      </c>
      <c r="O16" s="145" t="str">
        <f t="shared" si="0"/>
        <v>Resignation</v>
      </c>
      <c r="P16" s="145" t="s">
        <v>1627</v>
      </c>
      <c r="Q16" s="145" t="s">
        <v>340</v>
      </c>
      <c r="R16" s="145" t="s">
        <v>1629</v>
      </c>
      <c r="S16" s="145" t="s">
        <v>1348</v>
      </c>
      <c r="T16" s="145" t="s">
        <v>1689</v>
      </c>
    </row>
    <row r="17" spans="1:20">
      <c r="A17" s="145" t="s">
        <v>1718</v>
      </c>
      <c r="B17" s="145" t="s">
        <v>19</v>
      </c>
      <c r="C17" s="145" t="s">
        <v>1458</v>
      </c>
      <c r="D17" s="145" t="s">
        <v>1719</v>
      </c>
      <c r="E17" s="145">
        <v>312</v>
      </c>
      <c r="F17" s="145" t="s">
        <v>1405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1621</v>
      </c>
      <c r="J17" s="215">
        <v>950</v>
      </c>
      <c r="K17" s="145" t="s">
        <v>597</v>
      </c>
      <c r="L17" s="215">
        <v>11400</v>
      </c>
      <c r="M17" s="145" t="s">
        <v>1626</v>
      </c>
      <c r="N17" s="145" t="s">
        <v>1626</v>
      </c>
      <c r="O17" s="145" t="str">
        <f t="shared" si="0"/>
        <v>Resignation</v>
      </c>
      <c r="P17" s="145" t="s">
        <v>1627</v>
      </c>
      <c r="Q17" s="145" t="s">
        <v>1628</v>
      </c>
      <c r="R17" s="145" t="s">
        <v>1629</v>
      </c>
      <c r="S17" s="145" t="s">
        <v>1348</v>
      </c>
      <c r="T17" s="145" t="s">
        <v>1720</v>
      </c>
    </row>
    <row r="18" spans="1:20">
      <c r="A18" s="145" t="s">
        <v>1712</v>
      </c>
      <c r="B18" s="145" t="s">
        <v>1619</v>
      </c>
      <c r="C18" s="145" t="s">
        <v>1713</v>
      </c>
      <c r="D18" s="145" t="s">
        <v>1710</v>
      </c>
      <c r="E18" s="145">
        <v>267</v>
      </c>
      <c r="F18" s="145" t="s">
        <v>1368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1640</v>
      </c>
      <c r="J18" s="215">
        <v>115000</v>
      </c>
      <c r="K18" s="145" t="s">
        <v>1372</v>
      </c>
      <c r="L18" s="215">
        <v>115000</v>
      </c>
      <c r="M18" s="145" t="s">
        <v>1626</v>
      </c>
      <c r="N18" s="145" t="s">
        <v>1626</v>
      </c>
      <c r="O18" s="145" t="str">
        <f t="shared" si="0"/>
        <v>Resignation</v>
      </c>
      <c r="P18" s="145" t="s">
        <v>1627</v>
      </c>
      <c r="Q18" s="145" t="s">
        <v>1247</v>
      </c>
      <c r="R18" s="145" t="s">
        <v>1629</v>
      </c>
      <c r="S18" s="145" t="s">
        <v>1369</v>
      </c>
      <c r="T18" s="145" t="s">
        <v>1714</v>
      </c>
    </row>
    <row r="19" spans="1:20">
      <c r="A19" s="145" t="s">
        <v>1762</v>
      </c>
      <c r="B19" s="145" t="s">
        <v>1619</v>
      </c>
      <c r="C19" s="145" t="s">
        <v>1763</v>
      </c>
      <c r="D19" s="145" t="s">
        <v>1761</v>
      </c>
      <c r="E19" s="145">
        <v>264</v>
      </c>
      <c r="F19" s="145" t="s">
        <v>1764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1640</v>
      </c>
      <c r="J19" s="215">
        <v>130000</v>
      </c>
      <c r="K19" s="145" t="s">
        <v>1372</v>
      </c>
      <c r="L19" s="215">
        <v>130000</v>
      </c>
      <c r="M19" s="145" t="s">
        <v>1622</v>
      </c>
      <c r="N19" s="145" t="s">
        <v>1622</v>
      </c>
      <c r="O19" s="145" t="str">
        <f t="shared" si="0"/>
        <v>Termination</v>
      </c>
      <c r="P19" s="145" t="s">
        <v>1632</v>
      </c>
      <c r="Q19" s="145" t="s">
        <v>340</v>
      </c>
      <c r="R19" s="145" t="s">
        <v>1629</v>
      </c>
      <c r="S19" s="145" t="s">
        <v>1369</v>
      </c>
      <c r="T19" s="145" t="s">
        <v>1714</v>
      </c>
    </row>
    <row r="20" spans="1:20">
      <c r="A20" s="145" t="s">
        <v>1407</v>
      </c>
      <c r="B20" s="145" t="s">
        <v>1296</v>
      </c>
      <c r="C20" s="145" t="s">
        <v>1408</v>
      </c>
      <c r="D20" s="145" t="s">
        <v>1620</v>
      </c>
      <c r="E20" s="145">
        <v>202</v>
      </c>
      <c r="F20" s="145" t="s">
        <v>493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1621</v>
      </c>
      <c r="J20" s="215">
        <v>1800</v>
      </c>
      <c r="K20" s="145" t="s">
        <v>597</v>
      </c>
      <c r="L20" s="215">
        <v>21600</v>
      </c>
      <c r="M20" s="145" t="s">
        <v>1626</v>
      </c>
      <c r="N20" s="145" t="s">
        <v>1626</v>
      </c>
      <c r="O20" s="145" t="str">
        <f t="shared" si="0"/>
        <v>Resignation</v>
      </c>
      <c r="P20" s="145" t="s">
        <v>1627</v>
      </c>
      <c r="Q20" s="145" t="s">
        <v>1628</v>
      </c>
      <c r="R20" s="145" t="s">
        <v>1629</v>
      </c>
      <c r="S20" s="145" t="s">
        <v>1348</v>
      </c>
      <c r="T20" s="145" t="s">
        <v>1630</v>
      </c>
    </row>
    <row r="21" spans="1:20">
      <c r="A21" s="145" t="s">
        <v>854</v>
      </c>
      <c r="B21" s="145" t="s">
        <v>19</v>
      </c>
      <c r="C21" s="145" t="s">
        <v>1679</v>
      </c>
      <c r="D21" s="145" t="s">
        <v>1677</v>
      </c>
      <c r="E21" s="145">
        <v>172</v>
      </c>
      <c r="F21" s="145" t="s">
        <v>1477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1621</v>
      </c>
      <c r="J21" s="215">
        <v>1800</v>
      </c>
      <c r="K21" s="145" t="s">
        <v>597</v>
      </c>
      <c r="L21" s="215">
        <v>21600</v>
      </c>
      <c r="M21" s="145" t="s">
        <v>1622</v>
      </c>
      <c r="N21" s="145" t="s">
        <v>1622</v>
      </c>
      <c r="O21" s="145" t="str">
        <f t="shared" si="0"/>
        <v>Termination</v>
      </c>
      <c r="P21" s="145" t="s">
        <v>1632</v>
      </c>
      <c r="Q21" s="145" t="s">
        <v>340</v>
      </c>
      <c r="R21" s="145" t="s">
        <v>1629</v>
      </c>
      <c r="S21" s="145" t="s">
        <v>1348</v>
      </c>
      <c r="T21" s="145" t="s">
        <v>1678</v>
      </c>
    </row>
    <row r="22" spans="1:20">
      <c r="A22" s="145" t="s">
        <v>853</v>
      </c>
      <c r="B22" s="145" t="s">
        <v>19</v>
      </c>
      <c r="C22" s="145" t="s">
        <v>1676</v>
      </c>
      <c r="D22" s="145" t="s">
        <v>1677</v>
      </c>
      <c r="E22" s="145">
        <v>169</v>
      </c>
      <c r="F22" s="145" t="s">
        <v>1405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1621</v>
      </c>
      <c r="J22" s="215">
        <v>950</v>
      </c>
      <c r="K22" s="145" t="s">
        <v>597</v>
      </c>
      <c r="L22" s="215">
        <v>11400</v>
      </c>
      <c r="M22" s="145" t="s">
        <v>1622</v>
      </c>
      <c r="N22" s="145" t="s">
        <v>1622</v>
      </c>
      <c r="O22" s="145" t="str">
        <f t="shared" si="0"/>
        <v>Termination</v>
      </c>
      <c r="P22" s="145" t="s">
        <v>1632</v>
      </c>
      <c r="Q22" s="145" t="s">
        <v>340</v>
      </c>
      <c r="R22" s="145" t="s">
        <v>1629</v>
      </c>
      <c r="S22" s="145" t="s">
        <v>1348</v>
      </c>
      <c r="T22" s="145" t="s">
        <v>1678</v>
      </c>
    </row>
    <row r="23" spans="1:20">
      <c r="A23" s="145" t="s">
        <v>1768</v>
      </c>
      <c r="B23" s="145" t="s">
        <v>1619</v>
      </c>
      <c r="C23" s="145" t="s">
        <v>1769</v>
      </c>
      <c r="D23" s="145" t="s">
        <v>1766</v>
      </c>
      <c r="E23" s="145">
        <v>165</v>
      </c>
      <c r="F23" s="145" t="s">
        <v>493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1621</v>
      </c>
      <c r="J23" s="215">
        <v>1800</v>
      </c>
      <c r="K23" s="145" t="s">
        <v>597</v>
      </c>
      <c r="L23" s="215">
        <v>21600</v>
      </c>
      <c r="M23" s="145" t="s">
        <v>1622</v>
      </c>
      <c r="N23" s="145" t="s">
        <v>1622</v>
      </c>
      <c r="O23" s="145" t="str">
        <f t="shared" si="0"/>
        <v>Termination</v>
      </c>
      <c r="P23" s="145" t="s">
        <v>1632</v>
      </c>
      <c r="Q23" s="145" t="s">
        <v>340</v>
      </c>
      <c r="R23" s="145" t="s">
        <v>1629</v>
      </c>
      <c r="S23" s="145" t="s">
        <v>1348</v>
      </c>
      <c r="T23" s="145" t="s">
        <v>1671</v>
      </c>
    </row>
    <row r="24" spans="1:20">
      <c r="A24" s="145" t="s">
        <v>1667</v>
      </c>
      <c r="B24" s="145" t="s">
        <v>19</v>
      </c>
      <c r="C24" s="145" t="s">
        <v>1668</v>
      </c>
      <c r="D24" s="145" t="s">
        <v>1669</v>
      </c>
      <c r="E24" s="145">
        <v>139</v>
      </c>
      <c r="F24" s="145" t="s">
        <v>1405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1621</v>
      </c>
      <c r="J24" s="215">
        <v>1200</v>
      </c>
      <c r="K24" s="145" t="s">
        <v>597</v>
      </c>
      <c r="L24" s="215">
        <v>14400</v>
      </c>
      <c r="M24" s="145" t="s">
        <v>1622</v>
      </c>
      <c r="N24" s="145" t="s">
        <v>1622</v>
      </c>
      <c r="O24" s="145" t="str">
        <f t="shared" si="0"/>
        <v>Termination</v>
      </c>
      <c r="P24" s="145" t="s">
        <v>1632</v>
      </c>
      <c r="Q24" s="145" t="s">
        <v>340</v>
      </c>
      <c r="R24" s="145" t="s">
        <v>1629</v>
      </c>
      <c r="S24" s="145" t="s">
        <v>1670</v>
      </c>
      <c r="T24" s="145" t="s">
        <v>1671</v>
      </c>
    </row>
    <row r="25" spans="1:20">
      <c r="A25" s="145" t="s">
        <v>1680</v>
      </c>
      <c r="B25" s="145" t="s">
        <v>1681</v>
      </c>
      <c r="C25" s="145" t="s">
        <v>1682</v>
      </c>
      <c r="D25" s="145" t="s">
        <v>1683</v>
      </c>
      <c r="E25" s="145">
        <v>139</v>
      </c>
      <c r="F25" s="145" t="s">
        <v>1684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1621</v>
      </c>
      <c r="J25" s="215">
        <v>2300</v>
      </c>
      <c r="K25" s="145" t="s">
        <v>597</v>
      </c>
      <c r="L25" s="215">
        <v>27600</v>
      </c>
      <c r="M25" s="145" t="s">
        <v>1622</v>
      </c>
      <c r="N25" s="145" t="s">
        <v>1622</v>
      </c>
      <c r="O25" s="145" t="str">
        <f t="shared" si="0"/>
        <v>Termination</v>
      </c>
      <c r="P25" s="145" t="s">
        <v>340</v>
      </c>
      <c r="Q25" s="145" t="s">
        <v>340</v>
      </c>
      <c r="R25" s="145" t="s">
        <v>1629</v>
      </c>
      <c r="S25" s="145" t="s">
        <v>1670</v>
      </c>
      <c r="T25" s="145" t="s">
        <v>1671</v>
      </c>
    </row>
    <row r="26" spans="1:20">
      <c r="A26" s="145" t="s">
        <v>1650</v>
      </c>
      <c r="B26" s="145" t="s">
        <v>485</v>
      </c>
      <c r="C26" s="145" t="s">
        <v>1651</v>
      </c>
      <c r="D26" s="145" t="s">
        <v>1652</v>
      </c>
      <c r="E26" s="145">
        <v>121</v>
      </c>
      <c r="F26" s="145" t="s">
        <v>1347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1621</v>
      </c>
      <c r="J26" s="215">
        <v>1100</v>
      </c>
      <c r="K26" s="145" t="s">
        <v>597</v>
      </c>
      <c r="L26" s="215">
        <v>13200</v>
      </c>
      <c r="M26" s="145" t="s">
        <v>1626</v>
      </c>
      <c r="N26" s="145" t="s">
        <v>1626</v>
      </c>
      <c r="O26" s="145" t="str">
        <f t="shared" si="0"/>
        <v>Resignation</v>
      </c>
      <c r="P26" s="145" t="s">
        <v>1632</v>
      </c>
      <c r="Q26" s="145" t="s">
        <v>1628</v>
      </c>
      <c r="R26" s="145" t="s">
        <v>1629</v>
      </c>
      <c r="S26" s="145" t="s">
        <v>1348</v>
      </c>
      <c r="T26" s="145" t="s">
        <v>1653</v>
      </c>
    </row>
    <row r="27" spans="1:20">
      <c r="A27" s="145" t="s">
        <v>650</v>
      </c>
      <c r="B27" s="145" t="s">
        <v>1619</v>
      </c>
      <c r="C27" s="145" t="s">
        <v>1397</v>
      </c>
      <c r="D27" s="145" t="s">
        <v>1631</v>
      </c>
      <c r="E27" s="145">
        <v>106</v>
      </c>
      <c r="F27" s="145" t="s">
        <v>493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1621</v>
      </c>
      <c r="J27" s="215">
        <v>1800</v>
      </c>
      <c r="K27" s="145" t="s">
        <v>597</v>
      </c>
      <c r="L27" s="215">
        <v>21600</v>
      </c>
      <c r="M27" s="145" t="s">
        <v>1626</v>
      </c>
      <c r="N27" s="145" t="s">
        <v>1626</v>
      </c>
      <c r="O27" s="145" t="str">
        <f t="shared" si="0"/>
        <v>Resignation</v>
      </c>
      <c r="P27" s="145" t="s">
        <v>1632</v>
      </c>
      <c r="Q27" s="145" t="s">
        <v>1628</v>
      </c>
      <c r="R27" s="145" t="s">
        <v>1629</v>
      </c>
      <c r="S27" s="145" t="s">
        <v>1348</v>
      </c>
      <c r="T27" s="145" t="s">
        <v>1633</v>
      </c>
    </row>
    <row r="28" spans="1:20">
      <c r="A28" s="145" t="s">
        <v>1739</v>
      </c>
      <c r="B28" s="145" t="s">
        <v>1619</v>
      </c>
      <c r="C28" s="145" t="s">
        <v>1456</v>
      </c>
      <c r="D28" s="145" t="s">
        <v>1740</v>
      </c>
      <c r="E28" s="145">
        <v>105</v>
      </c>
      <c r="F28" s="145" t="s">
        <v>493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1621</v>
      </c>
      <c r="J28" s="215">
        <v>1800</v>
      </c>
      <c r="K28" s="145" t="s">
        <v>597</v>
      </c>
      <c r="L28" s="215">
        <v>21600</v>
      </c>
      <c r="M28" s="145" t="s">
        <v>1622</v>
      </c>
      <c r="N28" s="145" t="s">
        <v>1622</v>
      </c>
      <c r="O28" s="145" t="str">
        <f t="shared" si="0"/>
        <v>Termination</v>
      </c>
      <c r="P28" s="145" t="s">
        <v>1632</v>
      </c>
      <c r="Q28" s="145" t="s">
        <v>340</v>
      </c>
      <c r="R28" s="145" t="s">
        <v>1629</v>
      </c>
      <c r="S28" s="145" t="s">
        <v>1348</v>
      </c>
      <c r="T28" s="145" t="s">
        <v>1633</v>
      </c>
    </row>
    <row r="29" spans="1:20">
      <c r="A29" s="145" t="s">
        <v>1721</v>
      </c>
      <c r="B29" s="145" t="s">
        <v>485</v>
      </c>
      <c r="C29" s="145" t="s">
        <v>1722</v>
      </c>
      <c r="D29" s="145" t="s">
        <v>1723</v>
      </c>
      <c r="E29" s="145">
        <v>101</v>
      </c>
      <c r="F29" s="145" t="s">
        <v>1699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1621</v>
      </c>
      <c r="J29" s="215">
        <v>900</v>
      </c>
      <c r="K29" s="145" t="s">
        <v>597</v>
      </c>
      <c r="L29" s="215">
        <v>10800</v>
      </c>
      <c r="M29" s="145" t="s">
        <v>1626</v>
      </c>
      <c r="N29" s="145" t="s">
        <v>1626</v>
      </c>
      <c r="O29" s="145" t="str">
        <f t="shared" si="0"/>
        <v>Resignation</v>
      </c>
      <c r="P29" s="145" t="s">
        <v>1627</v>
      </c>
      <c r="Q29" s="145" t="s">
        <v>1628</v>
      </c>
      <c r="R29" s="145" t="s">
        <v>1629</v>
      </c>
      <c r="S29" s="145" t="s">
        <v>1348</v>
      </c>
      <c r="T29" s="145" t="s">
        <v>1633</v>
      </c>
    </row>
    <row r="30" spans="1:20">
      <c r="A30" s="145" t="s">
        <v>1756</v>
      </c>
      <c r="B30" s="145" t="s">
        <v>1296</v>
      </c>
      <c r="C30" s="145" t="s">
        <v>1463</v>
      </c>
      <c r="D30" s="145" t="s">
        <v>1757</v>
      </c>
      <c r="E30" s="145">
        <v>95</v>
      </c>
      <c r="F30" s="145" t="s">
        <v>493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1621</v>
      </c>
      <c r="J30" s="215">
        <v>2500</v>
      </c>
      <c r="K30" s="145" t="s">
        <v>597</v>
      </c>
      <c r="L30" s="215">
        <v>30000</v>
      </c>
      <c r="M30" s="145" t="s">
        <v>1626</v>
      </c>
      <c r="N30" s="145" t="s">
        <v>1626</v>
      </c>
      <c r="O30" s="145" t="str">
        <f t="shared" si="0"/>
        <v>Resignation</v>
      </c>
      <c r="P30" s="145" t="s">
        <v>1627</v>
      </c>
      <c r="Q30" s="145" t="s">
        <v>1247</v>
      </c>
      <c r="R30" s="145" t="s">
        <v>1629</v>
      </c>
      <c r="S30" s="145" t="s">
        <v>1670</v>
      </c>
      <c r="T30" s="145" t="s">
        <v>1633</v>
      </c>
    </row>
    <row r="31" spans="1:20">
      <c r="A31" s="145" t="s">
        <v>835</v>
      </c>
      <c r="B31" s="145" t="s">
        <v>1619</v>
      </c>
      <c r="C31" s="145" t="s">
        <v>1672</v>
      </c>
      <c r="D31" s="145" t="s">
        <v>1673</v>
      </c>
      <c r="E31" s="145">
        <v>78</v>
      </c>
      <c r="F31" s="145" t="s">
        <v>493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1621</v>
      </c>
      <c r="J31" s="215">
        <v>1800</v>
      </c>
      <c r="K31" s="145" t="s">
        <v>597</v>
      </c>
      <c r="L31" s="215">
        <v>21600</v>
      </c>
      <c r="M31" s="145" t="s">
        <v>340</v>
      </c>
      <c r="N31" s="145" t="s">
        <v>1538</v>
      </c>
      <c r="O31" s="145" t="s">
        <v>1538</v>
      </c>
      <c r="P31" s="145" t="s">
        <v>340</v>
      </c>
      <c r="Q31" s="145" t="s">
        <v>340</v>
      </c>
      <c r="R31" s="145" t="s">
        <v>1660</v>
      </c>
      <c r="S31" s="145" t="s">
        <v>1348</v>
      </c>
      <c r="T31" s="145" t="s">
        <v>1633</v>
      </c>
    </row>
    <row r="32" spans="1:20">
      <c r="A32" s="145" t="s">
        <v>1743</v>
      </c>
      <c r="B32" s="145" t="s">
        <v>1619</v>
      </c>
      <c r="C32" s="145" t="s">
        <v>1744</v>
      </c>
      <c r="D32" s="145" t="s">
        <v>1450</v>
      </c>
      <c r="E32" s="145">
        <v>67</v>
      </c>
      <c r="F32" s="145" t="s">
        <v>1414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1621</v>
      </c>
      <c r="J32" s="215">
        <v>1100</v>
      </c>
      <c r="K32" s="145" t="s">
        <v>597</v>
      </c>
      <c r="L32" s="215">
        <v>13200</v>
      </c>
      <c r="M32" s="145" t="s">
        <v>1626</v>
      </c>
      <c r="N32" s="145" t="s">
        <v>1626</v>
      </c>
      <c r="O32" s="145" t="str">
        <f t="shared" si="0"/>
        <v>Resignation</v>
      </c>
      <c r="P32" s="145" t="s">
        <v>1627</v>
      </c>
      <c r="Q32" s="145" t="s">
        <v>1628</v>
      </c>
      <c r="R32" s="145" t="s">
        <v>1660</v>
      </c>
      <c r="S32" s="145" t="s">
        <v>1348</v>
      </c>
      <c r="T32" s="145" t="s">
        <v>1661</v>
      </c>
    </row>
    <row r="33" spans="1:20">
      <c r="A33" s="145" t="s">
        <v>576</v>
      </c>
      <c r="B33" s="145" t="s">
        <v>1619</v>
      </c>
      <c r="C33" s="145" t="s">
        <v>1665</v>
      </c>
      <c r="D33" s="145" t="s">
        <v>1666</v>
      </c>
      <c r="E33" s="145">
        <v>64</v>
      </c>
      <c r="F33" s="145" t="s">
        <v>1353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1621</v>
      </c>
      <c r="J33" s="215">
        <v>950</v>
      </c>
      <c r="K33" s="145" t="s">
        <v>597</v>
      </c>
      <c r="L33" s="215">
        <v>11400</v>
      </c>
      <c r="M33" s="145" t="s">
        <v>340</v>
      </c>
      <c r="N33" s="145" t="s">
        <v>1538</v>
      </c>
      <c r="O33" s="145" t="s">
        <v>1538</v>
      </c>
      <c r="P33" s="145" t="s">
        <v>1627</v>
      </c>
      <c r="Q33" s="145" t="s">
        <v>340</v>
      </c>
      <c r="R33" s="145" t="s">
        <v>1660</v>
      </c>
      <c r="S33" s="145" t="s">
        <v>1348</v>
      </c>
      <c r="T33" s="145" t="s">
        <v>1661</v>
      </c>
    </row>
    <row r="34" spans="1:20">
      <c r="A34" s="145" t="s">
        <v>1730</v>
      </c>
      <c r="B34" s="145" t="s">
        <v>1619</v>
      </c>
      <c r="C34" s="145" t="s">
        <v>1731</v>
      </c>
      <c r="D34" s="145" t="s">
        <v>1732</v>
      </c>
      <c r="E34" s="145">
        <v>58</v>
      </c>
      <c r="F34" s="145" t="s">
        <v>1353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1621</v>
      </c>
      <c r="J34" s="215">
        <v>950</v>
      </c>
      <c r="K34" s="145" t="s">
        <v>597</v>
      </c>
      <c r="L34" s="215">
        <v>11400</v>
      </c>
      <c r="M34" s="145" t="s">
        <v>1622</v>
      </c>
      <c r="N34" s="145" t="s">
        <v>1622</v>
      </c>
      <c r="O34" s="145" t="str">
        <f t="shared" si="0"/>
        <v>Termination</v>
      </c>
      <c r="P34" s="145" t="s">
        <v>1632</v>
      </c>
      <c r="Q34" s="145" t="s">
        <v>340</v>
      </c>
      <c r="R34" s="145" t="s">
        <v>1660</v>
      </c>
      <c r="S34" s="145" t="s">
        <v>1348</v>
      </c>
      <c r="T34" s="145" t="s">
        <v>1661</v>
      </c>
    </row>
    <row r="35" spans="1:20">
      <c r="A35" s="145" t="s">
        <v>1657</v>
      </c>
      <c r="B35" s="145" t="s">
        <v>19</v>
      </c>
      <c r="C35" s="145" t="s">
        <v>1658</v>
      </c>
      <c r="D35" s="145" t="s">
        <v>1659</v>
      </c>
      <c r="E35" s="145">
        <v>57</v>
      </c>
      <c r="F35" s="145" t="s">
        <v>1405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1621</v>
      </c>
      <c r="J35" s="215">
        <v>950</v>
      </c>
      <c r="K35" s="145" t="s">
        <v>597</v>
      </c>
      <c r="L35" s="215">
        <v>11400</v>
      </c>
      <c r="M35" s="145" t="s">
        <v>1626</v>
      </c>
      <c r="N35" s="145" t="s">
        <v>1626</v>
      </c>
      <c r="O35" s="145" t="str">
        <f t="shared" si="0"/>
        <v>Resignation</v>
      </c>
      <c r="P35" s="145" t="s">
        <v>1627</v>
      </c>
      <c r="Q35" s="145" t="s">
        <v>1628</v>
      </c>
      <c r="R35" s="145" t="s">
        <v>1660</v>
      </c>
      <c r="S35" s="145" t="s">
        <v>1348</v>
      </c>
      <c r="T35" s="145" t="s">
        <v>1661</v>
      </c>
    </row>
    <row r="36" spans="1:20">
      <c r="A36" s="145" t="s">
        <v>1692</v>
      </c>
      <c r="B36" s="145" t="s">
        <v>1619</v>
      </c>
      <c r="C36" s="145" t="s">
        <v>1404</v>
      </c>
      <c r="D36" s="145" t="s">
        <v>1693</v>
      </c>
      <c r="E36" s="145">
        <v>52</v>
      </c>
      <c r="F36" s="145" t="s">
        <v>493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1621</v>
      </c>
      <c r="J36" s="215">
        <v>1800</v>
      </c>
      <c r="K36" s="145" t="s">
        <v>597</v>
      </c>
      <c r="L36" s="215">
        <v>21600</v>
      </c>
      <c r="M36" s="145" t="s">
        <v>1626</v>
      </c>
      <c r="N36" s="145" t="s">
        <v>1626</v>
      </c>
      <c r="O36" s="145" t="str">
        <f t="shared" si="0"/>
        <v>Resignation</v>
      </c>
      <c r="P36" s="145" t="s">
        <v>1627</v>
      </c>
      <c r="Q36" s="145" t="s">
        <v>340</v>
      </c>
      <c r="R36" s="145" t="s">
        <v>1660</v>
      </c>
      <c r="S36" s="145" t="s">
        <v>1348</v>
      </c>
      <c r="T36" s="145" t="s">
        <v>1661</v>
      </c>
    </row>
    <row r="37" spans="1:20">
      <c r="A37" s="145" t="s">
        <v>1708</v>
      </c>
      <c r="B37" s="145" t="s">
        <v>485</v>
      </c>
      <c r="C37" s="145" t="s">
        <v>1709</v>
      </c>
      <c r="D37" s="145" t="s">
        <v>1710</v>
      </c>
      <c r="E37" s="145">
        <v>36</v>
      </c>
      <c r="F37" s="145" t="s">
        <v>1699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1621</v>
      </c>
      <c r="J37" s="215">
        <v>1800</v>
      </c>
      <c r="K37" s="145" t="s">
        <v>597</v>
      </c>
      <c r="L37" s="215">
        <v>21600</v>
      </c>
      <c r="M37" s="145" t="s">
        <v>1622</v>
      </c>
      <c r="N37" s="145" t="s">
        <v>1622</v>
      </c>
      <c r="O37" s="145" t="str">
        <f t="shared" si="0"/>
        <v>Termination</v>
      </c>
      <c r="P37" s="145" t="s">
        <v>1632</v>
      </c>
      <c r="Q37" s="145" t="s">
        <v>340</v>
      </c>
      <c r="R37" s="145" t="s">
        <v>1660</v>
      </c>
      <c r="S37" s="145" t="s">
        <v>1670</v>
      </c>
      <c r="T37" s="145" t="s">
        <v>1711</v>
      </c>
    </row>
    <row r="38" spans="1:20">
      <c r="A38" s="145" t="s">
        <v>1728</v>
      </c>
      <c r="B38" s="145" t="s">
        <v>1619</v>
      </c>
      <c r="C38" s="145" t="s">
        <v>1428</v>
      </c>
      <c r="D38" s="145" t="s">
        <v>1729</v>
      </c>
      <c r="E38" s="145">
        <v>35</v>
      </c>
      <c r="F38" s="145" t="s">
        <v>493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1621</v>
      </c>
      <c r="J38" s="215">
        <v>1800</v>
      </c>
      <c r="K38" s="145" t="s">
        <v>597</v>
      </c>
      <c r="L38" s="215">
        <v>21600</v>
      </c>
      <c r="M38" s="145" t="s">
        <v>1622</v>
      </c>
      <c r="N38" s="145" t="s">
        <v>1622</v>
      </c>
      <c r="O38" s="145" t="str">
        <f t="shared" si="0"/>
        <v>Termination</v>
      </c>
      <c r="P38" s="145" t="s">
        <v>1632</v>
      </c>
      <c r="Q38" s="145" t="s">
        <v>340</v>
      </c>
      <c r="R38" s="145" t="s">
        <v>1660</v>
      </c>
      <c r="S38" s="145" t="s">
        <v>1348</v>
      </c>
      <c r="T38" s="145" t="s">
        <v>1711</v>
      </c>
    </row>
    <row r="39" spans="1:20">
      <c r="A39" s="145" t="s">
        <v>1715</v>
      </c>
      <c r="B39" s="145" t="s">
        <v>19</v>
      </c>
      <c r="C39" s="145" t="s">
        <v>1419</v>
      </c>
      <c r="D39" s="145" t="s">
        <v>1716</v>
      </c>
      <c r="E39" s="145">
        <v>18</v>
      </c>
      <c r="F39" s="145" t="s">
        <v>1378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1621</v>
      </c>
      <c r="J39" s="215">
        <v>1350</v>
      </c>
      <c r="K39" s="145" t="s">
        <v>597</v>
      </c>
      <c r="L39" s="215">
        <v>16200</v>
      </c>
      <c r="M39" s="145" t="s">
        <v>1622</v>
      </c>
      <c r="N39" s="145" t="s">
        <v>1622</v>
      </c>
      <c r="O39" s="145" t="str">
        <f t="shared" si="0"/>
        <v>Termination</v>
      </c>
      <c r="P39" s="145" t="s">
        <v>1632</v>
      </c>
      <c r="Q39" s="145" t="s">
        <v>340</v>
      </c>
      <c r="R39" s="145" t="s">
        <v>1717</v>
      </c>
      <c r="S39" s="145" t="s">
        <v>1348</v>
      </c>
      <c r="T39" s="145" t="s">
        <v>1625</v>
      </c>
    </row>
    <row r="40" spans="1:20">
      <c r="A40" s="145" t="s">
        <v>1754</v>
      </c>
      <c r="B40" s="145" t="s">
        <v>1619</v>
      </c>
      <c r="C40" s="145" t="s">
        <v>1755</v>
      </c>
      <c r="D40" s="145" t="s">
        <v>1456</v>
      </c>
      <c r="E40" s="145">
        <v>14</v>
      </c>
      <c r="F40" s="145" t="s">
        <v>492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1621</v>
      </c>
      <c r="J40" s="215">
        <v>900</v>
      </c>
      <c r="K40" s="145" t="s">
        <v>597</v>
      </c>
      <c r="L40" s="215">
        <v>10800</v>
      </c>
      <c r="M40" s="145" t="s">
        <v>1622</v>
      </c>
      <c r="N40" s="145" t="s">
        <v>1622</v>
      </c>
      <c r="O40" s="145" t="str">
        <f t="shared" si="0"/>
        <v>Termination</v>
      </c>
      <c r="P40" s="145" t="s">
        <v>1632</v>
      </c>
      <c r="Q40" s="145" t="s">
        <v>340</v>
      </c>
      <c r="R40" s="145" t="s">
        <v>1624</v>
      </c>
      <c r="S40" s="145" t="s">
        <v>1348</v>
      </c>
      <c r="T40" s="145" t="s">
        <v>1625</v>
      </c>
    </row>
    <row r="41" spans="1:20">
      <c r="A41" s="145" t="s">
        <v>1760</v>
      </c>
      <c r="B41" s="145" t="s">
        <v>1619</v>
      </c>
      <c r="C41" s="145" t="s">
        <v>1761</v>
      </c>
      <c r="D41" s="145" t="s">
        <v>1755</v>
      </c>
      <c r="E41" s="145">
        <v>14</v>
      </c>
      <c r="F41" s="145" t="s">
        <v>1636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1621</v>
      </c>
      <c r="J41" s="215">
        <v>1400</v>
      </c>
      <c r="K41" s="145" t="s">
        <v>597</v>
      </c>
      <c r="L41" s="215">
        <v>16800</v>
      </c>
      <c r="M41" s="145" t="s">
        <v>1622</v>
      </c>
      <c r="N41" s="145" t="s">
        <v>1622</v>
      </c>
      <c r="O41" s="145" t="str">
        <f t="shared" si="0"/>
        <v>Termination</v>
      </c>
      <c r="P41" s="145" t="s">
        <v>1632</v>
      </c>
      <c r="Q41" s="145" t="s">
        <v>340</v>
      </c>
      <c r="R41" s="145" t="s">
        <v>1624</v>
      </c>
      <c r="S41" s="145" t="s">
        <v>1348</v>
      </c>
      <c r="T41" s="145" t="s">
        <v>1625</v>
      </c>
    </row>
    <row r="42" spans="1:20">
      <c r="A42" s="145" t="s">
        <v>1685</v>
      </c>
      <c r="B42" s="145" t="s">
        <v>19</v>
      </c>
      <c r="C42" s="145" t="s">
        <v>1686</v>
      </c>
      <c r="D42" s="145" t="s">
        <v>1397</v>
      </c>
      <c r="E42" s="145">
        <v>13</v>
      </c>
      <c r="F42" s="145" t="s">
        <v>1405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1621</v>
      </c>
      <c r="J42" s="215">
        <v>950</v>
      </c>
      <c r="K42" s="145" t="s">
        <v>597</v>
      </c>
      <c r="L42" s="215">
        <v>11400</v>
      </c>
      <c r="M42" s="145" t="s">
        <v>1622</v>
      </c>
      <c r="N42" s="145" t="s">
        <v>1622</v>
      </c>
      <c r="O42" s="145" t="str">
        <f t="shared" si="0"/>
        <v>Termination</v>
      </c>
      <c r="P42" s="145" t="s">
        <v>1642</v>
      </c>
      <c r="Q42" s="145" t="s">
        <v>340</v>
      </c>
      <c r="R42" s="145" t="s">
        <v>1624</v>
      </c>
      <c r="S42" s="145" t="s">
        <v>1348</v>
      </c>
      <c r="T42" s="145" t="s">
        <v>1625</v>
      </c>
    </row>
    <row r="43" spans="1:20">
      <c r="A43" s="145" t="s">
        <v>1751</v>
      </c>
      <c r="B43" s="145" t="s">
        <v>1619</v>
      </c>
      <c r="C43" s="145" t="s">
        <v>1752</v>
      </c>
      <c r="D43" s="145" t="s">
        <v>1456</v>
      </c>
      <c r="E43" s="145">
        <v>12</v>
      </c>
      <c r="F43" s="145" t="s">
        <v>1368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1640</v>
      </c>
      <c r="J43" s="215">
        <v>108000</v>
      </c>
      <c r="K43" s="145" t="s">
        <v>1372</v>
      </c>
      <c r="L43" s="215">
        <v>108000</v>
      </c>
      <c r="M43" s="145" t="s">
        <v>1622</v>
      </c>
      <c r="N43" s="145" t="s">
        <v>1622</v>
      </c>
      <c r="O43" s="145" t="str">
        <f t="shared" si="0"/>
        <v>Termination</v>
      </c>
      <c r="P43" s="145" t="s">
        <v>1632</v>
      </c>
      <c r="Q43" s="145" t="s">
        <v>340</v>
      </c>
      <c r="R43" s="145" t="s">
        <v>1753</v>
      </c>
      <c r="S43" s="145" t="s">
        <v>1369</v>
      </c>
      <c r="T43" s="145" t="s">
        <v>1625</v>
      </c>
    </row>
    <row r="44" spans="1:20">
      <c r="A44" s="145" t="s">
        <v>1358</v>
      </c>
      <c r="B44" s="145" t="s">
        <v>1619</v>
      </c>
      <c r="C44" s="145" t="s">
        <v>1359</v>
      </c>
      <c r="D44" s="145" t="s">
        <v>1634</v>
      </c>
      <c r="E44" s="145">
        <v>11</v>
      </c>
      <c r="F44" s="145" t="s">
        <v>1353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1621</v>
      </c>
      <c r="J44" s="215">
        <v>950</v>
      </c>
      <c r="K44" s="145" t="s">
        <v>597</v>
      </c>
      <c r="L44" s="215">
        <v>11400</v>
      </c>
      <c r="M44" s="145" t="s">
        <v>1622</v>
      </c>
      <c r="N44" s="145" t="s">
        <v>1622</v>
      </c>
      <c r="O44" s="145" t="str">
        <f t="shared" si="0"/>
        <v>Termination</v>
      </c>
      <c r="P44" s="145" t="s">
        <v>340</v>
      </c>
      <c r="Q44" s="145" t="s">
        <v>340</v>
      </c>
      <c r="R44" s="145" t="s">
        <v>1624</v>
      </c>
      <c r="S44" s="145" t="s">
        <v>1348</v>
      </c>
      <c r="T44" s="145" t="s">
        <v>1625</v>
      </c>
    </row>
    <row r="45" spans="1:20">
      <c r="A45" s="145" t="s">
        <v>1748</v>
      </c>
      <c r="B45" s="145" t="s">
        <v>1619</v>
      </c>
      <c r="C45" s="145" t="s">
        <v>1749</v>
      </c>
      <c r="D45" s="145" t="s">
        <v>1750</v>
      </c>
      <c r="E45" s="145">
        <v>11</v>
      </c>
      <c r="F45" s="145" t="s">
        <v>492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1621</v>
      </c>
      <c r="J45" s="215">
        <v>900</v>
      </c>
      <c r="K45" s="145" t="s">
        <v>597</v>
      </c>
      <c r="L45" s="215">
        <v>10800</v>
      </c>
      <c r="M45" s="145" t="s">
        <v>1622</v>
      </c>
      <c r="N45" s="145" t="s">
        <v>1622</v>
      </c>
      <c r="O45" s="145" t="str">
        <f t="shared" si="0"/>
        <v>Termination</v>
      </c>
      <c r="P45" s="145" t="s">
        <v>1632</v>
      </c>
      <c r="Q45" s="145" t="s">
        <v>340</v>
      </c>
      <c r="R45" s="145" t="s">
        <v>1624</v>
      </c>
      <c r="S45" s="145" t="s">
        <v>1348</v>
      </c>
      <c r="T45" s="145" t="s">
        <v>1625</v>
      </c>
    </row>
    <row r="46" spans="1:20">
      <c r="A46" s="145" t="s">
        <v>1654</v>
      </c>
      <c r="B46" s="145" t="s">
        <v>1619</v>
      </c>
      <c r="C46" s="145" t="s">
        <v>1655</v>
      </c>
      <c r="D46" s="145" t="s">
        <v>1656</v>
      </c>
      <c r="E46" s="145">
        <v>9</v>
      </c>
      <c r="F46" s="145" t="s">
        <v>1353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1621</v>
      </c>
      <c r="J46" s="215">
        <v>950</v>
      </c>
      <c r="K46" s="145" t="s">
        <v>597</v>
      </c>
      <c r="L46" s="215">
        <v>11400</v>
      </c>
      <c r="M46" s="145" t="s">
        <v>340</v>
      </c>
      <c r="N46" s="145" t="s">
        <v>1538</v>
      </c>
      <c r="O46" s="145" t="s">
        <v>1538</v>
      </c>
      <c r="P46" s="145" t="s">
        <v>340</v>
      </c>
      <c r="Q46" s="145" t="s">
        <v>340</v>
      </c>
      <c r="R46" s="145" t="s">
        <v>1624</v>
      </c>
      <c r="S46" s="145" t="s">
        <v>1348</v>
      </c>
      <c r="T46" s="145" t="s">
        <v>1625</v>
      </c>
    </row>
    <row r="47" spans="1:20">
      <c r="A47" s="145" t="s">
        <v>1737</v>
      </c>
      <c r="B47" s="145" t="s">
        <v>1619</v>
      </c>
      <c r="C47" s="145" t="s">
        <v>1437</v>
      </c>
      <c r="D47" s="145" t="s">
        <v>1738</v>
      </c>
      <c r="E47" s="145">
        <v>9</v>
      </c>
      <c r="F47" s="145" t="s">
        <v>1353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1621</v>
      </c>
      <c r="J47" s="215">
        <v>950</v>
      </c>
      <c r="K47" s="145" t="s">
        <v>597</v>
      </c>
      <c r="L47" s="215">
        <v>11400</v>
      </c>
      <c r="M47" s="145" t="s">
        <v>1622</v>
      </c>
      <c r="N47" s="145" t="s">
        <v>1622</v>
      </c>
      <c r="O47" s="145" t="str">
        <f t="shared" si="0"/>
        <v>Termination</v>
      </c>
      <c r="P47" s="145" t="s">
        <v>1632</v>
      </c>
      <c r="Q47" s="145" t="s">
        <v>340</v>
      </c>
      <c r="R47" s="145" t="s">
        <v>1624</v>
      </c>
      <c r="S47" s="145" t="s">
        <v>1348</v>
      </c>
      <c r="T47" s="145" t="s">
        <v>1625</v>
      </c>
    </row>
    <row r="48" spans="1:20">
      <c r="A48" s="145" t="s">
        <v>1662</v>
      </c>
      <c r="B48" s="145" t="s">
        <v>19</v>
      </c>
      <c r="C48" s="145" t="s">
        <v>1663</v>
      </c>
      <c r="D48" s="145" t="s">
        <v>1664</v>
      </c>
      <c r="E48" s="145">
        <v>6</v>
      </c>
      <c r="F48" s="145" t="s">
        <v>1477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1621</v>
      </c>
      <c r="J48" s="215">
        <v>1300</v>
      </c>
      <c r="K48" s="145" t="s">
        <v>597</v>
      </c>
      <c r="L48" s="215">
        <v>15600</v>
      </c>
      <c r="M48" s="145" t="s">
        <v>1626</v>
      </c>
      <c r="N48" s="145" t="s">
        <v>1626</v>
      </c>
      <c r="O48" s="145" t="str">
        <f t="shared" si="0"/>
        <v>Resignation</v>
      </c>
      <c r="P48" s="145" t="s">
        <v>1627</v>
      </c>
      <c r="Q48" s="145" t="s">
        <v>1628</v>
      </c>
      <c r="R48" s="145" t="s">
        <v>1624</v>
      </c>
      <c r="S48" s="145" t="s">
        <v>1348</v>
      </c>
      <c r="T48" s="145" t="s">
        <v>1625</v>
      </c>
    </row>
    <row r="49" spans="1:20">
      <c r="A49" s="145" t="s">
        <v>1618</v>
      </c>
      <c r="B49" s="145" t="s">
        <v>1619</v>
      </c>
      <c r="C49" s="145" t="s">
        <v>1356</v>
      </c>
      <c r="D49" s="145" t="s">
        <v>1620</v>
      </c>
      <c r="E49" s="145">
        <v>4</v>
      </c>
      <c r="F49" s="145" t="s">
        <v>1353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1621</v>
      </c>
      <c r="J49" s="215">
        <v>950</v>
      </c>
      <c r="K49" s="145" t="s">
        <v>597</v>
      </c>
      <c r="L49" s="215">
        <v>11400</v>
      </c>
      <c r="M49" s="145" t="s">
        <v>1622</v>
      </c>
      <c r="N49" s="145" t="s">
        <v>1622</v>
      </c>
      <c r="O49" s="145" t="str">
        <f t="shared" si="0"/>
        <v>Termination</v>
      </c>
      <c r="P49" s="145" t="s">
        <v>1623</v>
      </c>
      <c r="Q49" s="145" t="s">
        <v>340</v>
      </c>
      <c r="R49" s="145" t="s">
        <v>1624</v>
      </c>
      <c r="S49" s="145" t="s">
        <v>1348</v>
      </c>
      <c r="T49" s="145" t="s">
        <v>1625</v>
      </c>
    </row>
    <row r="50" spans="1:20">
      <c r="A50" s="145" t="s">
        <v>1765</v>
      </c>
      <c r="B50" s="145" t="s">
        <v>1619</v>
      </c>
      <c r="C50" s="145" t="s">
        <v>1766</v>
      </c>
      <c r="D50" s="145" t="s">
        <v>1767</v>
      </c>
      <c r="E50" s="145">
        <v>3</v>
      </c>
      <c r="F50" s="145" t="s">
        <v>492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1621</v>
      </c>
      <c r="J50" s="215">
        <v>900</v>
      </c>
      <c r="K50" s="145" t="s">
        <v>597</v>
      </c>
      <c r="L50" s="215">
        <v>10800</v>
      </c>
      <c r="M50" s="145" t="s">
        <v>1622</v>
      </c>
      <c r="N50" s="145" t="s">
        <v>1622</v>
      </c>
      <c r="O50" s="145" t="str">
        <f t="shared" si="0"/>
        <v>Termination</v>
      </c>
      <c r="P50" s="145" t="s">
        <v>1627</v>
      </c>
      <c r="Q50" s="145" t="s">
        <v>340</v>
      </c>
      <c r="R50" s="145" t="s">
        <v>1624</v>
      </c>
      <c r="S50" s="145" t="s">
        <v>1348</v>
      </c>
      <c r="T50" s="145" t="s">
        <v>1625</v>
      </c>
    </row>
    <row r="51" spans="1:20">
      <c r="A51" s="145" t="s">
        <v>1741</v>
      </c>
      <c r="B51" s="145" t="s">
        <v>1619</v>
      </c>
      <c r="C51" s="145" t="s">
        <v>1450</v>
      </c>
      <c r="D51" s="145" t="s">
        <v>1742</v>
      </c>
      <c r="E51" s="145">
        <v>2</v>
      </c>
      <c r="F51" s="145" t="s">
        <v>492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1621</v>
      </c>
      <c r="J51" s="215">
        <v>900</v>
      </c>
      <c r="K51" s="145" t="s">
        <v>597</v>
      </c>
      <c r="L51" s="215">
        <v>10800</v>
      </c>
      <c r="M51" s="145" t="s">
        <v>1622</v>
      </c>
      <c r="N51" s="145" t="s">
        <v>1622</v>
      </c>
      <c r="O51" s="145" t="str">
        <f t="shared" si="0"/>
        <v>Termination</v>
      </c>
      <c r="P51" s="145" t="s">
        <v>1623</v>
      </c>
      <c r="Q51" s="145" t="s">
        <v>340</v>
      </c>
      <c r="R51" s="145" t="s">
        <v>1624</v>
      </c>
      <c r="S51" s="145" t="s">
        <v>1348</v>
      </c>
      <c r="T51" s="145" t="s">
        <v>1625</v>
      </c>
    </row>
    <row r="52" spans="1:20">
      <c r="A52" s="145" t="s">
        <v>1675</v>
      </c>
      <c r="B52" s="145" t="s">
        <v>1619</v>
      </c>
      <c r="C52" s="145" t="s">
        <v>1394</v>
      </c>
      <c r="D52" s="145" t="s">
        <v>1394</v>
      </c>
      <c r="E52" s="145">
        <v>0</v>
      </c>
      <c r="F52" s="145" t="s">
        <v>1353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1621</v>
      </c>
      <c r="J52" s="215">
        <v>950</v>
      </c>
      <c r="K52" s="145" t="s">
        <v>597</v>
      </c>
      <c r="L52" s="215">
        <v>11400</v>
      </c>
      <c r="M52" s="145" t="s">
        <v>1622</v>
      </c>
      <c r="N52" s="145" t="s">
        <v>1622</v>
      </c>
      <c r="O52" s="145" t="str">
        <f t="shared" si="0"/>
        <v>Termination</v>
      </c>
      <c r="P52" s="145" t="s">
        <v>340</v>
      </c>
      <c r="Q52" s="145" t="s">
        <v>340</v>
      </c>
      <c r="R52" s="145" t="s">
        <v>1624</v>
      </c>
      <c r="S52" s="145" t="s">
        <v>1348</v>
      </c>
      <c r="T52" s="145" t="s">
        <v>1625</v>
      </c>
    </row>
    <row r="53" spans="1:20">
      <c r="J53" s="215"/>
      <c r="L53" s="215"/>
    </row>
    <row r="54" spans="1:20">
      <c r="J54" s="215"/>
      <c r="L54" s="215"/>
    </row>
    <row r="55" spans="1:20">
      <c r="J55" s="215"/>
      <c r="L55" s="215"/>
    </row>
    <row r="56" spans="1:20">
      <c r="A56" s="145" t="s">
        <v>1648</v>
      </c>
      <c r="B56" s="145" t="s">
        <v>1619</v>
      </c>
      <c r="C56" s="145" t="s">
        <v>1367</v>
      </c>
      <c r="D56" s="304"/>
      <c r="E56" s="145">
        <v>-3</v>
      </c>
      <c r="F56" s="145" t="s">
        <v>1353</v>
      </c>
      <c r="I56" s="145" t="s">
        <v>1621</v>
      </c>
      <c r="J56" s="215">
        <v>950</v>
      </c>
      <c r="K56" s="145" t="s">
        <v>597</v>
      </c>
      <c r="L56" s="215">
        <v>11400</v>
      </c>
      <c r="M56" s="304" t="s">
        <v>1808</v>
      </c>
      <c r="N56" s="304"/>
      <c r="O56" s="304"/>
      <c r="P56" s="145" t="s">
        <v>340</v>
      </c>
      <c r="Q56" s="145" t="s">
        <v>340</v>
      </c>
      <c r="R56" s="145" t="s">
        <v>1649</v>
      </c>
      <c r="S56" s="145" t="s">
        <v>1348</v>
      </c>
      <c r="T56" s="145" t="s">
        <v>1625</v>
      </c>
    </row>
    <row r="57" spans="1:20">
      <c r="A57" s="145" t="s">
        <v>1697</v>
      </c>
      <c r="B57" s="145" t="s">
        <v>485</v>
      </c>
      <c r="C57" s="145" t="s">
        <v>1698</v>
      </c>
      <c r="D57" s="304"/>
      <c r="E57" s="145">
        <v>-260</v>
      </c>
      <c r="F57" s="145" t="s">
        <v>1699</v>
      </c>
      <c r="I57" s="145" t="s">
        <v>1621</v>
      </c>
      <c r="J57" s="215">
        <v>900</v>
      </c>
      <c r="K57" s="145" t="s">
        <v>597</v>
      </c>
      <c r="L57" s="215">
        <v>10800</v>
      </c>
      <c r="M57" s="304" t="s">
        <v>1808</v>
      </c>
      <c r="N57" s="304"/>
      <c r="O57" s="304"/>
      <c r="P57" s="145" t="s">
        <v>1632</v>
      </c>
      <c r="Q57" s="145" t="s">
        <v>340</v>
      </c>
      <c r="R57" s="145" t="s">
        <v>1649</v>
      </c>
      <c r="S57" s="145" t="s">
        <v>1348</v>
      </c>
      <c r="T57" s="145" t="s">
        <v>1633</v>
      </c>
    </row>
    <row r="60" spans="1:20">
      <c r="B60" s="30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5" customWidth="1"/>
    <col min="2" max="2" width="40.140625" style="305" bestFit="1" customWidth="1"/>
    <col min="3" max="3" width="18.7109375" style="305" bestFit="1" customWidth="1"/>
    <col min="4" max="4" width="23.42578125" style="305" bestFit="1" customWidth="1"/>
    <col min="5" max="16384" width="9.140625" style="305"/>
  </cols>
  <sheetData>
    <row r="2" spans="2:8" ht="16.5">
      <c r="B2" s="37" t="str">
        <f>+'Employee Overview'!B2</f>
        <v>Keystone Bookkeepers</v>
      </c>
    </row>
    <row r="3" spans="2:8">
      <c r="B3" s="38" t="s">
        <v>1809</v>
      </c>
      <c r="C3" s="306"/>
      <c r="D3" s="306"/>
      <c r="E3" s="306"/>
      <c r="F3" s="306"/>
      <c r="G3" s="306"/>
      <c r="H3" s="306"/>
    </row>
    <row r="5" spans="2:8">
      <c r="B5" s="286" t="s">
        <v>1337</v>
      </c>
      <c r="C5" s="286" t="s">
        <v>1513</v>
      </c>
      <c r="D5" s="286" t="s">
        <v>1522</v>
      </c>
    </row>
    <row r="6" spans="2:8">
      <c r="B6" s="227" t="s">
        <v>1353</v>
      </c>
      <c r="C6" s="227" t="s">
        <v>492</v>
      </c>
      <c r="D6" s="227" t="s">
        <v>34</v>
      </c>
    </row>
    <row r="7" spans="2:8">
      <c r="B7" s="227" t="s">
        <v>493</v>
      </c>
      <c r="C7" s="227" t="s">
        <v>493</v>
      </c>
      <c r="D7" s="227" t="s">
        <v>35</v>
      </c>
    </row>
    <row r="8" spans="2:8">
      <c r="B8" s="227" t="s">
        <v>1414</v>
      </c>
      <c r="C8" s="227" t="s">
        <v>492</v>
      </c>
      <c r="D8" s="227" t="s">
        <v>34</v>
      </c>
    </row>
    <row r="9" spans="2:8">
      <c r="B9" s="227" t="s">
        <v>1484</v>
      </c>
      <c r="C9" s="227" t="s">
        <v>493</v>
      </c>
      <c r="D9" s="227" t="s">
        <v>38</v>
      </c>
    </row>
    <row r="10" spans="2:8">
      <c r="B10" s="227" t="s">
        <v>1507</v>
      </c>
      <c r="C10" s="227" t="s">
        <v>1507</v>
      </c>
      <c r="D10" s="227" t="s">
        <v>80</v>
      </c>
    </row>
    <row r="11" spans="2:8">
      <c r="B11" s="227" t="s">
        <v>1412</v>
      </c>
      <c r="C11" s="227" t="s">
        <v>1515</v>
      </c>
      <c r="D11" s="227" t="s">
        <v>36</v>
      </c>
    </row>
    <row r="12" spans="2:8">
      <c r="B12" s="227" t="s">
        <v>1498</v>
      </c>
      <c r="C12" s="227" t="s">
        <v>1514</v>
      </c>
      <c r="D12" s="227" t="s">
        <v>63</v>
      </c>
    </row>
    <row r="13" spans="2:8">
      <c r="B13" s="227" t="s">
        <v>1374</v>
      </c>
      <c r="C13" s="227" t="s">
        <v>495</v>
      </c>
      <c r="D13" s="227" t="s">
        <v>63</v>
      </c>
    </row>
    <row r="14" spans="2:8">
      <c r="B14" s="227" t="s">
        <v>1471</v>
      </c>
      <c r="C14" s="227" t="s">
        <v>495</v>
      </c>
      <c r="D14" s="227" t="s">
        <v>63</v>
      </c>
    </row>
    <row r="15" spans="2:8">
      <c r="B15" s="227" t="s">
        <v>492</v>
      </c>
      <c r="C15" s="227" t="s">
        <v>492</v>
      </c>
      <c r="D15" s="227" t="s">
        <v>34</v>
      </c>
    </row>
    <row r="16" spans="2:8">
      <c r="B16" s="227" t="s">
        <v>1420</v>
      </c>
      <c r="C16" s="227" t="s">
        <v>81</v>
      </c>
      <c r="D16" s="227" t="s">
        <v>87</v>
      </c>
    </row>
    <row r="17" spans="2:4">
      <c r="B17" s="227" t="s">
        <v>1368</v>
      </c>
      <c r="C17" s="227" t="s">
        <v>1368</v>
      </c>
      <c r="D17" s="227" t="s">
        <v>63</v>
      </c>
    </row>
    <row r="18" spans="2:4">
      <c r="B18" s="227" t="s">
        <v>1477</v>
      </c>
      <c r="C18" s="227" t="s">
        <v>1516</v>
      </c>
      <c r="D18" s="227" t="s">
        <v>37</v>
      </c>
    </row>
    <row r="19" spans="2:4">
      <c r="B19" s="227" t="s">
        <v>1505</v>
      </c>
      <c r="C19" s="227" t="s">
        <v>1514</v>
      </c>
      <c r="D19" s="227" t="s">
        <v>63</v>
      </c>
    </row>
    <row r="20" spans="2:4">
      <c r="B20" s="227" t="s">
        <v>1503</v>
      </c>
      <c r="C20" s="227" t="s">
        <v>1514</v>
      </c>
      <c r="D20" s="227" t="s">
        <v>63</v>
      </c>
    </row>
    <row r="21" spans="2:4">
      <c r="B21" s="227" t="s">
        <v>1347</v>
      </c>
      <c r="C21" s="227" t="s">
        <v>1515</v>
      </c>
      <c r="D21" s="227" t="s">
        <v>36</v>
      </c>
    </row>
    <row r="22" spans="2:4" s="227" customFormat="1">
      <c r="B22" s="227" t="s">
        <v>1378</v>
      </c>
      <c r="C22" s="227" t="s">
        <v>1516</v>
      </c>
      <c r="D22" s="227" t="s">
        <v>37</v>
      </c>
    </row>
    <row r="23" spans="2:4" s="227" customFormat="1">
      <c r="B23" s="227" t="s">
        <v>1489</v>
      </c>
      <c r="C23" s="227" t="s">
        <v>495</v>
      </c>
      <c r="D23" s="227" t="s">
        <v>63</v>
      </c>
    </row>
    <row r="24" spans="2:4" s="227" customFormat="1">
      <c r="B24" s="227" t="s">
        <v>1417</v>
      </c>
      <c r="C24" s="227" t="s">
        <v>1515</v>
      </c>
      <c r="D24" s="227" t="s">
        <v>36</v>
      </c>
    </row>
    <row r="25" spans="2:4" s="227" customFormat="1">
      <c r="B25" s="227" t="s">
        <v>1451</v>
      </c>
      <c r="C25" s="227" t="s">
        <v>81</v>
      </c>
      <c r="D25" s="227" t="s">
        <v>87</v>
      </c>
    </row>
    <row r="26" spans="2:4" s="227" customFormat="1">
      <c r="B26" s="227" t="s">
        <v>1405</v>
      </c>
      <c r="C26" s="227" t="s">
        <v>1517</v>
      </c>
      <c r="D26" s="227" t="s">
        <v>37</v>
      </c>
    </row>
    <row r="27" spans="2:4" s="227" customFormat="1">
      <c r="B27" s="227" t="s">
        <v>1434</v>
      </c>
      <c r="C27" s="227" t="s">
        <v>1517</v>
      </c>
      <c r="D27" s="227" t="s">
        <v>37</v>
      </c>
    </row>
    <row r="28" spans="2:4" s="227" customFormat="1">
      <c r="B28" s="227" t="s">
        <v>1454</v>
      </c>
      <c r="C28" s="227" t="s">
        <v>495</v>
      </c>
      <c r="D28" s="227" t="s">
        <v>63</v>
      </c>
    </row>
    <row r="29" spans="2:4" s="227" customFormat="1">
      <c r="B29" s="227" t="s">
        <v>1773</v>
      </c>
      <c r="C29" s="227" t="s">
        <v>1516</v>
      </c>
      <c r="D29" s="227" t="s">
        <v>37</v>
      </c>
    </row>
    <row r="30" spans="2:4" s="227" customFormat="1">
      <c r="B30" s="227" t="s">
        <v>1706</v>
      </c>
      <c r="C30" s="227" t="s">
        <v>1515</v>
      </c>
      <c r="D30" s="227" t="s">
        <v>36</v>
      </c>
    </row>
    <row r="31" spans="2:4" s="227" customFormat="1">
      <c r="B31" s="227" t="s">
        <v>1636</v>
      </c>
      <c r="C31" s="227" t="s">
        <v>492</v>
      </c>
      <c r="D31" s="227" t="s">
        <v>34</v>
      </c>
    </row>
    <row r="32" spans="2:4" s="227" customFormat="1">
      <c r="B32" s="227" t="s">
        <v>1764</v>
      </c>
      <c r="C32" s="227" t="s">
        <v>1514</v>
      </c>
      <c r="D32" s="227" t="s">
        <v>63</v>
      </c>
    </row>
    <row r="33" spans="2:4" s="227" customFormat="1">
      <c r="B33" s="227" t="s">
        <v>1684</v>
      </c>
      <c r="C33" s="227" t="s">
        <v>495</v>
      </c>
      <c r="D33" s="227" t="s">
        <v>63</v>
      </c>
    </row>
    <row r="34" spans="2:4" s="227" customFormat="1">
      <c r="B34" s="227" t="s">
        <v>1699</v>
      </c>
      <c r="C34" s="227" t="s">
        <v>1515</v>
      </c>
      <c r="D34" s="227" t="s">
        <v>36</v>
      </c>
    </row>
    <row r="35" spans="2:4" s="227" customFormat="1"/>
    <row r="36" spans="2:4" s="227" customFormat="1"/>
    <row r="37" spans="2:4" s="227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1774</v>
      </c>
    </row>
    <row r="2" spans="1:3">
      <c r="A2" s="145" t="s">
        <v>1775</v>
      </c>
      <c r="B2" s="145">
        <v>70</v>
      </c>
    </row>
    <row r="3" spans="1:3">
      <c r="A3" s="145" t="s">
        <v>1776</v>
      </c>
      <c r="B3" s="145">
        <v>55</v>
      </c>
    </row>
    <row r="4" spans="1:3">
      <c r="A4" s="145" t="s">
        <v>1777</v>
      </c>
      <c r="B4" s="145">
        <v>15</v>
      </c>
    </row>
    <row r="5" spans="1:3">
      <c r="A5" s="145" t="s">
        <v>1778</v>
      </c>
      <c r="B5" s="145" t="s">
        <v>1462</v>
      </c>
    </row>
    <row r="6" spans="1:3">
      <c r="A6" s="145" t="s">
        <v>1779</v>
      </c>
      <c r="B6" s="145" t="s">
        <v>1620</v>
      </c>
    </row>
    <row r="8" spans="1:3">
      <c r="A8" s="145" t="s">
        <v>1780</v>
      </c>
      <c r="B8" s="145" t="s">
        <v>1066</v>
      </c>
      <c r="C8" s="145" t="s">
        <v>1781</v>
      </c>
    </row>
    <row r="9" spans="1:3">
      <c r="A9" s="145" t="s">
        <v>492</v>
      </c>
      <c r="B9" s="145">
        <v>17</v>
      </c>
      <c r="C9" s="170">
        <v>0.24285714285714285</v>
      </c>
    </row>
    <row r="10" spans="1:3">
      <c r="A10" s="145" t="s">
        <v>1353</v>
      </c>
      <c r="B10" s="145">
        <v>11</v>
      </c>
      <c r="C10" s="170">
        <v>0.15714285714285714</v>
      </c>
    </row>
    <row r="11" spans="1:3">
      <c r="A11" s="145" t="s">
        <v>493</v>
      </c>
      <c r="B11" s="145">
        <v>10</v>
      </c>
      <c r="C11" s="170">
        <v>0.14285714285714285</v>
      </c>
    </row>
    <row r="12" spans="1:3">
      <c r="A12" s="145" t="s">
        <v>1405</v>
      </c>
      <c r="B12" s="145">
        <v>6</v>
      </c>
      <c r="C12" s="170">
        <v>8.5714285714285715E-2</v>
      </c>
    </row>
    <row r="13" spans="1:3">
      <c r="A13" s="145" t="s">
        <v>1782</v>
      </c>
      <c r="B13" s="145">
        <v>5</v>
      </c>
      <c r="C13" s="170">
        <v>7.1428571428571425E-2</v>
      </c>
    </row>
    <row r="14" spans="1:3">
      <c r="A14" s="145" t="s">
        <v>1368</v>
      </c>
      <c r="B14" s="145">
        <v>4</v>
      </c>
      <c r="C14" s="170">
        <v>5.7142857142857141E-2</v>
      </c>
    </row>
    <row r="15" spans="1:3">
      <c r="A15" s="145" t="s">
        <v>1699</v>
      </c>
      <c r="B15" s="145">
        <v>3</v>
      </c>
      <c r="C15" s="170">
        <v>4.2857142857142858E-2</v>
      </c>
    </row>
    <row r="16" spans="1:3">
      <c r="A16" s="145" t="s">
        <v>1378</v>
      </c>
      <c r="B16" s="145">
        <v>3</v>
      </c>
      <c r="C16" s="170">
        <v>4.2857142857142858E-2</v>
      </c>
    </row>
    <row r="17" spans="1:3">
      <c r="A17" s="145" t="s">
        <v>1636</v>
      </c>
      <c r="B17" s="145">
        <v>2</v>
      </c>
      <c r="C17" s="170">
        <v>2.8571428571428571E-2</v>
      </c>
    </row>
    <row r="18" spans="1:3">
      <c r="A18" s="145" t="s">
        <v>1414</v>
      </c>
      <c r="B18" s="145">
        <v>2</v>
      </c>
      <c r="C18" s="170">
        <v>2.8571428571428571E-2</v>
      </c>
    </row>
    <row r="19" spans="1:3">
      <c r="A19" s="145" t="s">
        <v>1477</v>
      </c>
      <c r="B19" s="145">
        <v>2</v>
      </c>
      <c r="C19" s="170">
        <v>2.8571428571428571E-2</v>
      </c>
    </row>
    <row r="20" spans="1:3">
      <c r="A20" s="145" t="s">
        <v>1347</v>
      </c>
      <c r="B20" s="145">
        <v>1</v>
      </c>
      <c r="C20" s="170">
        <v>1.4285714285714285E-2</v>
      </c>
    </row>
    <row r="21" spans="1:3">
      <c r="A21" s="145" t="s">
        <v>1684</v>
      </c>
      <c r="B21" s="145">
        <v>1</v>
      </c>
      <c r="C21" s="170">
        <v>1.4285714285714285E-2</v>
      </c>
    </row>
    <row r="22" spans="1:3">
      <c r="A22" s="145" t="s">
        <v>1706</v>
      </c>
      <c r="B22" s="145">
        <v>1</v>
      </c>
      <c r="C22" s="170">
        <v>1.4285714285714285E-2</v>
      </c>
    </row>
    <row r="23" spans="1:3">
      <c r="A23" s="145" t="s">
        <v>1764</v>
      </c>
      <c r="B23" s="145">
        <v>1</v>
      </c>
      <c r="C23" s="170">
        <v>1.4285714285714285E-2</v>
      </c>
    </row>
    <row r="24" spans="1:3">
      <c r="A24" s="145" t="s">
        <v>1773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1783</v>
      </c>
      <c r="B27" s="145" t="s">
        <v>1066</v>
      </c>
      <c r="C27" s="145" t="s">
        <v>1781</v>
      </c>
    </row>
    <row r="28" spans="1:3">
      <c r="A28" s="145" t="s">
        <v>1621</v>
      </c>
      <c r="B28" s="145">
        <v>64</v>
      </c>
      <c r="C28" s="170">
        <v>0.91428571428571426</v>
      </c>
    </row>
    <row r="29" spans="1:3">
      <c r="A29" s="145" t="s">
        <v>1640</v>
      </c>
      <c r="B29" s="145">
        <v>5</v>
      </c>
      <c r="C29" s="170">
        <v>7.1428571428571425E-2</v>
      </c>
    </row>
    <row r="30" spans="1:3">
      <c r="A30" s="145" t="s">
        <v>1784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1785</v>
      </c>
      <c r="B33" s="145" t="s">
        <v>1066</v>
      </c>
      <c r="C33" s="145" t="s">
        <v>1781</v>
      </c>
    </row>
    <row r="34" spans="1:3">
      <c r="A34" s="145" t="s">
        <v>1622</v>
      </c>
      <c r="B34" s="145">
        <v>27</v>
      </c>
      <c r="C34" s="170">
        <v>0.49090909090909091</v>
      </c>
    </row>
    <row r="35" spans="1:3">
      <c r="A35" s="145" t="s">
        <v>1626</v>
      </c>
      <c r="B35" s="145">
        <v>22</v>
      </c>
      <c r="C35" s="170">
        <v>0.4</v>
      </c>
    </row>
    <row r="36" spans="1:3">
      <c r="A36" s="145" t="s">
        <v>1784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1786</v>
      </c>
      <c r="B39" s="145" t="s">
        <v>1066</v>
      </c>
      <c r="C39" s="145" t="s">
        <v>1781</v>
      </c>
    </row>
    <row r="40" spans="1:3">
      <c r="A40" s="145" t="s">
        <v>1632</v>
      </c>
      <c r="B40" s="145">
        <v>22</v>
      </c>
      <c r="C40" s="170">
        <v>0.4</v>
      </c>
    </row>
    <row r="41" spans="1:3">
      <c r="A41" s="145" t="s">
        <v>1627</v>
      </c>
      <c r="B41" s="145">
        <v>18</v>
      </c>
      <c r="C41" s="170">
        <v>0.32727272727272727</v>
      </c>
    </row>
    <row r="42" spans="1:3">
      <c r="A42" s="145" t="s">
        <v>1784</v>
      </c>
      <c r="B42" s="145">
        <v>7</v>
      </c>
      <c r="C42" s="170">
        <v>0.12727272727272726</v>
      </c>
    </row>
    <row r="43" spans="1:3">
      <c r="A43" s="145" t="s">
        <v>1642</v>
      </c>
      <c r="B43" s="145">
        <v>5</v>
      </c>
      <c r="C43" s="170">
        <v>9.0909090909090912E-2</v>
      </c>
    </row>
    <row r="44" spans="1:3">
      <c r="A44" s="145" t="s">
        <v>1623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1787</v>
      </c>
      <c r="B47" s="145" t="s">
        <v>1066</v>
      </c>
      <c r="C47" s="145" t="s">
        <v>1781</v>
      </c>
    </row>
    <row r="48" spans="1:3">
      <c r="A48" s="145" t="s">
        <v>1788</v>
      </c>
      <c r="B48" s="145">
        <v>34</v>
      </c>
      <c r="C48" s="170">
        <v>0.48571428571428571</v>
      </c>
    </row>
    <row r="49" spans="1:3">
      <c r="A49" s="145" t="s">
        <v>1784</v>
      </c>
      <c r="B49" s="145">
        <v>17</v>
      </c>
      <c r="C49" s="170">
        <v>0.24285714285714285</v>
      </c>
    </row>
    <row r="50" spans="1:3">
      <c r="A50" s="145" t="s">
        <v>1789</v>
      </c>
      <c r="B50" s="145">
        <v>9</v>
      </c>
      <c r="C50" s="170">
        <v>0.12857142857142856</v>
      </c>
    </row>
    <row r="51" spans="1:3">
      <c r="A51" s="145" t="s">
        <v>1790</v>
      </c>
      <c r="B51" s="145">
        <v>9</v>
      </c>
      <c r="C51" s="170">
        <v>0.12857142857142856</v>
      </c>
    </row>
    <row r="52" spans="1:3">
      <c r="A52" s="145" t="s">
        <v>1791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1792</v>
      </c>
      <c r="B55" s="145" t="s">
        <v>1793</v>
      </c>
      <c r="C55" s="145" t="s">
        <v>340</v>
      </c>
    </row>
    <row r="56" spans="1:3">
      <c r="A56" s="145" t="s">
        <v>1794</v>
      </c>
      <c r="B56" s="145">
        <v>38</v>
      </c>
      <c r="C56" s="145" t="s">
        <v>340</v>
      </c>
    </row>
    <row r="58" spans="1:3">
      <c r="A58" s="145" t="s">
        <v>1795</v>
      </c>
      <c r="B58" s="145" t="s">
        <v>1066</v>
      </c>
      <c r="C58" s="145" t="s">
        <v>1781</v>
      </c>
    </row>
    <row r="59" spans="1:3">
      <c r="A59" s="145" t="s">
        <v>1627</v>
      </c>
      <c r="B59" s="145">
        <v>13</v>
      </c>
      <c r="C59" s="170">
        <v>0.34210526315789475</v>
      </c>
    </row>
    <row r="60" spans="1:3">
      <c r="A60" s="145" t="s">
        <v>1632</v>
      </c>
      <c r="B60" s="145">
        <v>12</v>
      </c>
      <c r="C60" s="170">
        <v>0.31578947368421051</v>
      </c>
    </row>
    <row r="61" spans="1:3">
      <c r="A61" s="145" t="s">
        <v>1784</v>
      </c>
      <c r="B61" s="145">
        <v>6</v>
      </c>
      <c r="C61" s="170">
        <v>0.15789473684210525</v>
      </c>
    </row>
    <row r="62" spans="1:3">
      <c r="A62" s="145" t="s">
        <v>1642</v>
      </c>
      <c r="B62" s="145">
        <v>5</v>
      </c>
      <c r="C62" s="170">
        <v>0.13157894736842105</v>
      </c>
    </row>
    <row r="63" spans="1:3">
      <c r="A63" s="145" t="s">
        <v>1623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1796</v>
      </c>
    </row>
    <row r="67" spans="1:3">
      <c r="A67" s="145" t="s">
        <v>1797</v>
      </c>
    </row>
    <row r="69" spans="1:3">
      <c r="A69" s="145" t="s">
        <v>1798</v>
      </c>
      <c r="B69" s="145" t="s">
        <v>1066</v>
      </c>
      <c r="C69" s="145" t="s">
        <v>1781</v>
      </c>
    </row>
    <row r="70" spans="1:3">
      <c r="A70" s="145" t="s">
        <v>1629</v>
      </c>
      <c r="B70" s="145">
        <v>19</v>
      </c>
      <c r="C70" s="170">
        <v>0.27142857142857141</v>
      </c>
    </row>
    <row r="71" spans="1:3">
      <c r="A71" s="145" t="s">
        <v>1649</v>
      </c>
      <c r="B71" s="145">
        <v>17</v>
      </c>
      <c r="C71" s="170">
        <v>0.24285714285714285</v>
      </c>
    </row>
    <row r="72" spans="1:3">
      <c r="A72" s="145" t="s">
        <v>1624</v>
      </c>
      <c r="B72" s="145">
        <v>13</v>
      </c>
      <c r="C72" s="170">
        <v>0.18571428571428572</v>
      </c>
    </row>
    <row r="73" spans="1:3">
      <c r="A73" s="145" t="s">
        <v>1637</v>
      </c>
      <c r="B73" s="145">
        <v>10</v>
      </c>
      <c r="C73" s="170">
        <v>0.14285714285714285</v>
      </c>
    </row>
    <row r="74" spans="1:3">
      <c r="A74" s="145" t="s">
        <v>1660</v>
      </c>
      <c r="B74" s="145">
        <v>8</v>
      </c>
      <c r="C74" s="170">
        <v>0.11428571428571428</v>
      </c>
    </row>
    <row r="75" spans="1:3">
      <c r="A75" s="145" t="s">
        <v>1799</v>
      </c>
      <c r="B75" s="145">
        <v>1</v>
      </c>
      <c r="C75" s="170">
        <v>1.4285714285714285E-2</v>
      </c>
    </row>
    <row r="76" spans="1:3">
      <c r="A76" s="145" t="s">
        <v>1717</v>
      </c>
      <c r="B76" s="145">
        <v>1</v>
      </c>
      <c r="C76" s="170">
        <v>1.4285714285714285E-2</v>
      </c>
    </row>
    <row r="77" spans="1:3">
      <c r="A77" s="145" t="s">
        <v>1753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1800</v>
      </c>
      <c r="B80" s="145" t="s">
        <v>340</v>
      </c>
      <c r="C80" s="145" t="s">
        <v>340</v>
      </c>
    </row>
    <row r="81" spans="1:3">
      <c r="A81" s="145" t="s">
        <v>1801</v>
      </c>
      <c r="B81" s="145">
        <v>38</v>
      </c>
      <c r="C81" s="145" t="s">
        <v>340</v>
      </c>
    </row>
    <row r="82" spans="1:3">
      <c r="A82" s="145" t="s">
        <v>1802</v>
      </c>
      <c r="B82" s="145">
        <v>-1</v>
      </c>
      <c r="C82" s="145" t="s">
        <v>340</v>
      </c>
    </row>
    <row r="83" spans="1:3">
      <c r="A83" s="145" t="s">
        <v>1803</v>
      </c>
      <c r="B83" s="145">
        <v>0</v>
      </c>
      <c r="C83" s="145" t="s">
        <v>340</v>
      </c>
    </row>
    <row r="84" spans="1:3">
      <c r="A84" s="145" t="s">
        <v>1804</v>
      </c>
      <c r="B84" s="145">
        <v>37</v>
      </c>
      <c r="C84" s="145" t="s">
        <v>340</v>
      </c>
    </row>
    <row r="86" spans="1:3">
      <c r="A86" s="145" t="s">
        <v>1805</v>
      </c>
      <c r="B86" s="145" t="s">
        <v>340</v>
      </c>
      <c r="C86" s="145" t="s">
        <v>340</v>
      </c>
    </row>
    <row r="87" spans="1:3">
      <c r="A87" s="145" t="s">
        <v>1335</v>
      </c>
      <c r="B87" s="145" t="s">
        <v>1612</v>
      </c>
      <c r="C87" s="145" t="s">
        <v>1061</v>
      </c>
    </row>
    <row r="88" spans="1:3">
      <c r="A88" s="145" t="s">
        <v>1762</v>
      </c>
      <c r="B88" s="145" t="s">
        <v>1764</v>
      </c>
      <c r="C88" s="170">
        <v>130000</v>
      </c>
    </row>
    <row r="89" spans="1:3">
      <c r="A89" s="145" t="s">
        <v>1712</v>
      </c>
      <c r="B89" s="145" t="s">
        <v>1368</v>
      </c>
      <c r="C89" s="170">
        <v>115000</v>
      </c>
    </row>
    <row r="90" spans="1:3">
      <c r="A90" s="145" t="s">
        <v>1751</v>
      </c>
      <c r="B90" s="145" t="s">
        <v>1368</v>
      </c>
      <c r="C90" s="170">
        <v>108000</v>
      </c>
    </row>
    <row r="91" spans="1:3">
      <c r="A91" s="145" t="s">
        <v>1806</v>
      </c>
      <c r="B91" s="145" t="s">
        <v>1368</v>
      </c>
      <c r="C91" s="170">
        <v>100000</v>
      </c>
    </row>
    <row r="92" spans="1:3">
      <c r="A92" s="145" t="s">
        <v>640</v>
      </c>
      <c r="B92" s="145" t="s">
        <v>1368</v>
      </c>
      <c r="C92" s="170">
        <v>88000</v>
      </c>
    </row>
    <row r="94" spans="1:3">
      <c r="A94" s="145" t="s">
        <v>1335</v>
      </c>
      <c r="B94" s="145" t="s">
        <v>1611</v>
      </c>
      <c r="C94" s="145" t="s">
        <v>1807</v>
      </c>
    </row>
    <row r="95" spans="1:3">
      <c r="A95" s="145" t="s">
        <v>1762</v>
      </c>
      <c r="B95" s="145">
        <v>264</v>
      </c>
      <c r="C95" s="145" t="s">
        <v>1629</v>
      </c>
    </row>
    <row r="96" spans="1:3">
      <c r="A96" s="145" t="s">
        <v>1712</v>
      </c>
      <c r="B96" s="145">
        <v>267</v>
      </c>
      <c r="C96" s="145" t="s">
        <v>1629</v>
      </c>
    </row>
    <row r="97" spans="1:3">
      <c r="A97" s="145" t="s">
        <v>1751</v>
      </c>
      <c r="B97" s="145">
        <v>12</v>
      </c>
      <c r="C97" s="145" t="s">
        <v>1753</v>
      </c>
    </row>
    <row r="98" spans="1:3">
      <c r="A98" s="145" t="s">
        <v>1806</v>
      </c>
      <c r="B98" s="145">
        <v>0</v>
      </c>
      <c r="C98" s="145" t="s">
        <v>1799</v>
      </c>
    </row>
    <row r="99" spans="1:3">
      <c r="A99" s="145" t="s">
        <v>640</v>
      </c>
      <c r="B99" s="145">
        <v>1337</v>
      </c>
      <c r="C99" s="145" t="s">
        <v>1637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1335</v>
      </c>
      <c r="B1" t="s">
        <v>1336</v>
      </c>
      <c r="C1" t="s">
        <v>1510</v>
      </c>
      <c r="D1" t="s">
        <v>1337</v>
      </c>
      <c r="E1" t="s">
        <v>1513</v>
      </c>
      <c r="F1" t="s">
        <v>1522</v>
      </c>
      <c r="G1" t="s">
        <v>1338</v>
      </c>
      <c r="H1" t="s">
        <v>116</v>
      </c>
      <c r="I1" t="s">
        <v>1339</v>
      </c>
      <c r="J1" t="s">
        <v>1340</v>
      </c>
      <c r="K1" t="s">
        <v>1341</v>
      </c>
      <c r="L1" t="s">
        <v>1342</v>
      </c>
      <c r="M1" t="s">
        <v>1343</v>
      </c>
      <c r="N1" t="s">
        <v>1344</v>
      </c>
      <c r="O1" t="s">
        <v>1251</v>
      </c>
      <c r="P1" t="s">
        <v>1560</v>
      </c>
    </row>
    <row r="2" spans="1:16">
      <c r="A2" t="s">
        <v>1435</v>
      </c>
      <c r="B2" t="s">
        <v>1436</v>
      </c>
      <c r="C2" t="s">
        <v>499</v>
      </c>
      <c r="D2" t="s">
        <v>1353</v>
      </c>
      <c r="E2" t="s">
        <v>492</v>
      </c>
      <c r="F2" t="s">
        <v>34</v>
      </c>
      <c r="G2" t="s">
        <v>1348</v>
      </c>
      <c r="H2" t="s">
        <v>733</v>
      </c>
      <c r="I2" t="s">
        <v>1396</v>
      </c>
      <c r="J2">
        <v>950</v>
      </c>
      <c r="K2" t="s">
        <v>597</v>
      </c>
      <c r="L2">
        <v>11400</v>
      </c>
      <c r="M2" t="s">
        <v>506</v>
      </c>
      <c r="N2" t="s">
        <v>506</v>
      </c>
      <c r="O2" t="s">
        <v>340</v>
      </c>
      <c r="P2" t="s">
        <v>340</v>
      </c>
    </row>
    <row r="3" spans="1:16">
      <c r="A3" t="s">
        <v>1363</v>
      </c>
      <c r="B3" t="s">
        <v>1500</v>
      </c>
      <c r="C3" t="s">
        <v>499</v>
      </c>
      <c r="D3" t="s">
        <v>493</v>
      </c>
      <c r="E3" t="s">
        <v>493</v>
      </c>
      <c r="F3" t="s">
        <v>35</v>
      </c>
      <c r="G3" t="s">
        <v>1348</v>
      </c>
      <c r="H3" t="s">
        <v>733</v>
      </c>
      <c r="I3" t="s">
        <v>1383</v>
      </c>
      <c r="J3">
        <v>1925</v>
      </c>
      <c r="K3" t="s">
        <v>597</v>
      </c>
      <c r="L3">
        <v>23100</v>
      </c>
      <c r="M3" t="s">
        <v>506</v>
      </c>
      <c r="N3" t="s">
        <v>506</v>
      </c>
      <c r="O3" t="s">
        <v>340</v>
      </c>
      <c r="P3" t="s">
        <v>340</v>
      </c>
    </row>
    <row r="4" spans="1:16">
      <c r="A4" t="s">
        <v>666</v>
      </c>
      <c r="B4" t="s">
        <v>1391</v>
      </c>
      <c r="C4" t="s">
        <v>499</v>
      </c>
      <c r="D4" t="s">
        <v>1353</v>
      </c>
      <c r="E4" t="s">
        <v>492</v>
      </c>
      <c r="F4" t="s">
        <v>34</v>
      </c>
      <c r="G4" t="s">
        <v>1348</v>
      </c>
      <c r="H4" t="s">
        <v>733</v>
      </c>
      <c r="I4" t="s">
        <v>1392</v>
      </c>
      <c r="J4">
        <v>950</v>
      </c>
      <c r="K4" t="s">
        <v>597</v>
      </c>
      <c r="L4">
        <v>11400</v>
      </c>
      <c r="M4" t="s">
        <v>506</v>
      </c>
      <c r="N4" t="s">
        <v>506</v>
      </c>
      <c r="O4" t="s">
        <v>340</v>
      </c>
      <c r="P4" t="s">
        <v>340</v>
      </c>
    </row>
    <row r="5" spans="1:16">
      <c r="A5" t="s">
        <v>545</v>
      </c>
      <c r="B5" t="s">
        <v>1437</v>
      </c>
      <c r="C5" t="s">
        <v>499</v>
      </c>
      <c r="D5" t="s">
        <v>1414</v>
      </c>
      <c r="E5" t="s">
        <v>492</v>
      </c>
      <c r="F5" t="s">
        <v>34</v>
      </c>
      <c r="G5" t="s">
        <v>1348</v>
      </c>
      <c r="H5" t="s">
        <v>733</v>
      </c>
      <c r="I5" t="s">
        <v>1363</v>
      </c>
      <c r="J5">
        <v>1400</v>
      </c>
      <c r="K5" t="s">
        <v>597</v>
      </c>
      <c r="L5">
        <v>16800</v>
      </c>
      <c r="M5" t="s">
        <v>506</v>
      </c>
      <c r="N5" t="s">
        <v>506</v>
      </c>
      <c r="O5" t="s">
        <v>340</v>
      </c>
      <c r="P5" t="s">
        <v>340</v>
      </c>
    </row>
    <row r="6" spans="1:16">
      <c r="A6" t="s">
        <v>1381</v>
      </c>
      <c r="B6" t="s">
        <v>1382</v>
      </c>
      <c r="C6" t="s">
        <v>499</v>
      </c>
      <c r="D6" t="s">
        <v>493</v>
      </c>
      <c r="E6" t="s">
        <v>493</v>
      </c>
      <c r="F6" t="s">
        <v>35</v>
      </c>
      <c r="G6" t="s">
        <v>1348</v>
      </c>
      <c r="H6" t="s">
        <v>733</v>
      </c>
      <c r="I6" t="s">
        <v>1383</v>
      </c>
      <c r="J6">
        <v>1800</v>
      </c>
      <c r="K6" t="s">
        <v>597</v>
      </c>
      <c r="L6">
        <v>21600</v>
      </c>
      <c r="M6" t="s">
        <v>506</v>
      </c>
      <c r="N6" t="s">
        <v>506</v>
      </c>
      <c r="O6" t="s">
        <v>340</v>
      </c>
      <c r="P6" t="s">
        <v>340</v>
      </c>
    </row>
    <row r="7" spans="1:16">
      <c r="A7" t="s">
        <v>1399</v>
      </c>
      <c r="B7" t="s">
        <v>1400</v>
      </c>
      <c r="C7" t="s">
        <v>499</v>
      </c>
      <c r="D7" t="s">
        <v>1353</v>
      </c>
      <c r="E7" t="s">
        <v>492</v>
      </c>
      <c r="F7" t="s">
        <v>34</v>
      </c>
      <c r="G7" t="s">
        <v>1348</v>
      </c>
      <c r="H7" t="s">
        <v>733</v>
      </c>
      <c r="I7" t="s">
        <v>1385</v>
      </c>
      <c r="J7">
        <v>950</v>
      </c>
      <c r="K7" t="s">
        <v>597</v>
      </c>
      <c r="L7">
        <v>11400</v>
      </c>
      <c r="M7" t="s">
        <v>506</v>
      </c>
      <c r="N7" t="s">
        <v>506</v>
      </c>
      <c r="O7" t="s">
        <v>340</v>
      </c>
      <c r="P7" t="s">
        <v>340</v>
      </c>
    </row>
    <row r="8" spans="1:16">
      <c r="A8" t="s">
        <v>1490</v>
      </c>
      <c r="B8" t="s">
        <v>1491</v>
      </c>
      <c r="C8" t="s">
        <v>499</v>
      </c>
      <c r="D8" t="s">
        <v>1484</v>
      </c>
      <c r="E8" t="s">
        <v>493</v>
      </c>
      <c r="F8" t="s">
        <v>38</v>
      </c>
      <c r="G8" t="s">
        <v>1348</v>
      </c>
      <c r="H8" t="s">
        <v>733</v>
      </c>
      <c r="I8" t="s">
        <v>1383</v>
      </c>
      <c r="J8">
        <v>2500</v>
      </c>
      <c r="K8" t="s">
        <v>597</v>
      </c>
      <c r="L8">
        <v>30000</v>
      </c>
      <c r="M8" t="s">
        <v>506</v>
      </c>
      <c r="N8" t="s">
        <v>506</v>
      </c>
      <c r="O8" t="s">
        <v>340</v>
      </c>
      <c r="P8" t="s">
        <v>340</v>
      </c>
    </row>
    <row r="9" spans="1:16">
      <c r="A9" t="s">
        <v>548</v>
      </c>
      <c r="B9" t="s">
        <v>1464</v>
      </c>
      <c r="C9" t="s">
        <v>499</v>
      </c>
      <c r="D9" t="s">
        <v>493</v>
      </c>
      <c r="E9" t="s">
        <v>493</v>
      </c>
      <c r="F9" t="s">
        <v>35</v>
      </c>
      <c r="G9" t="s">
        <v>1348</v>
      </c>
      <c r="H9" t="s">
        <v>733</v>
      </c>
      <c r="I9" t="s">
        <v>535</v>
      </c>
      <c r="J9">
        <v>2000</v>
      </c>
      <c r="K9" t="s">
        <v>597</v>
      </c>
      <c r="L9">
        <v>24000</v>
      </c>
      <c r="M9" t="s">
        <v>506</v>
      </c>
      <c r="N9" t="s">
        <v>506</v>
      </c>
      <c r="O9" t="s">
        <v>340</v>
      </c>
      <c r="P9" t="s">
        <v>340</v>
      </c>
    </row>
    <row r="10" spans="1:16">
      <c r="A10" t="s">
        <v>1371</v>
      </c>
      <c r="B10" t="s">
        <v>1506</v>
      </c>
      <c r="C10" t="s">
        <v>499</v>
      </c>
      <c r="D10" t="s">
        <v>1507</v>
      </c>
      <c r="E10" t="s">
        <v>1507</v>
      </c>
      <c r="F10" t="s">
        <v>80</v>
      </c>
      <c r="G10" t="s">
        <v>1369</v>
      </c>
      <c r="H10" t="s">
        <v>1370</v>
      </c>
      <c r="I10" t="s">
        <v>340</v>
      </c>
      <c r="K10" t="s">
        <v>340</v>
      </c>
      <c r="L10">
        <v>228245</v>
      </c>
      <c r="M10" t="s">
        <v>506</v>
      </c>
      <c r="N10" t="s">
        <v>506</v>
      </c>
      <c r="O10" t="s">
        <v>340</v>
      </c>
      <c r="P10" t="s">
        <v>1561</v>
      </c>
    </row>
    <row r="11" spans="1:16">
      <c r="A11" t="s">
        <v>610</v>
      </c>
      <c r="B11" t="s">
        <v>1478</v>
      </c>
      <c r="C11" t="s">
        <v>499</v>
      </c>
      <c r="D11" t="s">
        <v>1353</v>
      </c>
      <c r="E11" t="s">
        <v>492</v>
      </c>
      <c r="F11" t="s">
        <v>34</v>
      </c>
      <c r="G11" t="s">
        <v>1348</v>
      </c>
      <c r="H11" t="s">
        <v>733</v>
      </c>
      <c r="I11" t="s">
        <v>1385</v>
      </c>
      <c r="J11">
        <v>975</v>
      </c>
      <c r="K11" t="s">
        <v>597</v>
      </c>
      <c r="L11">
        <v>11700</v>
      </c>
      <c r="M11" t="s">
        <v>506</v>
      </c>
      <c r="N11" t="s">
        <v>506</v>
      </c>
      <c r="O11" t="s">
        <v>340</v>
      </c>
      <c r="P11" t="s">
        <v>340</v>
      </c>
    </row>
    <row r="12" spans="1:16">
      <c r="A12" t="s">
        <v>1357</v>
      </c>
      <c r="B12" t="s">
        <v>1403</v>
      </c>
      <c r="C12" t="s">
        <v>499</v>
      </c>
      <c r="D12" t="s">
        <v>493</v>
      </c>
      <c r="E12" t="s">
        <v>493</v>
      </c>
      <c r="F12" t="s">
        <v>35</v>
      </c>
      <c r="G12" t="s">
        <v>1348</v>
      </c>
      <c r="H12" t="s">
        <v>733</v>
      </c>
      <c r="I12" t="s">
        <v>535</v>
      </c>
      <c r="J12">
        <v>1800</v>
      </c>
      <c r="K12" t="s">
        <v>597</v>
      </c>
      <c r="L12">
        <v>21600</v>
      </c>
      <c r="M12" t="s">
        <v>506</v>
      </c>
      <c r="N12" t="s">
        <v>506</v>
      </c>
      <c r="O12" t="s">
        <v>340</v>
      </c>
      <c r="P12" t="s">
        <v>340</v>
      </c>
    </row>
    <row r="13" spans="1:16">
      <c r="A13" t="s">
        <v>1410</v>
      </c>
      <c r="B13" t="s">
        <v>1411</v>
      </c>
      <c r="C13" t="s">
        <v>499</v>
      </c>
      <c r="D13" t="s">
        <v>1412</v>
      </c>
      <c r="E13" t="s">
        <v>1515</v>
      </c>
      <c r="F13" t="s">
        <v>36</v>
      </c>
      <c r="G13" t="s">
        <v>1348</v>
      </c>
      <c r="H13" t="s">
        <v>733</v>
      </c>
      <c r="I13" t="s">
        <v>1349</v>
      </c>
      <c r="J13">
        <v>850</v>
      </c>
      <c r="K13" t="s">
        <v>597</v>
      </c>
      <c r="L13">
        <v>10200</v>
      </c>
      <c r="M13" t="s">
        <v>506</v>
      </c>
      <c r="N13" t="s">
        <v>506</v>
      </c>
      <c r="O13" t="s">
        <v>340</v>
      </c>
      <c r="P13" t="s">
        <v>1562</v>
      </c>
    </row>
    <row r="14" spans="1:16">
      <c r="A14" t="s">
        <v>523</v>
      </c>
      <c r="B14" t="s">
        <v>1499</v>
      </c>
      <c r="C14" t="s">
        <v>499</v>
      </c>
      <c r="D14" t="s">
        <v>1414</v>
      </c>
      <c r="E14" t="s">
        <v>492</v>
      </c>
      <c r="F14" t="s">
        <v>34</v>
      </c>
      <c r="G14" t="s">
        <v>1348</v>
      </c>
      <c r="H14" t="s">
        <v>733</v>
      </c>
      <c r="I14" t="s">
        <v>524</v>
      </c>
      <c r="J14">
        <v>1200</v>
      </c>
      <c r="K14" t="s">
        <v>597</v>
      </c>
      <c r="L14">
        <v>14400</v>
      </c>
      <c r="M14" t="s">
        <v>506</v>
      </c>
      <c r="N14" t="s">
        <v>506</v>
      </c>
      <c r="O14" t="s">
        <v>340</v>
      </c>
      <c r="P14" t="s">
        <v>340</v>
      </c>
    </row>
    <row r="15" spans="1:16">
      <c r="A15" t="s">
        <v>555</v>
      </c>
      <c r="B15" t="s">
        <v>1494</v>
      </c>
      <c r="C15" t="s">
        <v>499</v>
      </c>
      <c r="D15" t="s">
        <v>1353</v>
      </c>
      <c r="E15" t="s">
        <v>492</v>
      </c>
      <c r="F15" t="s">
        <v>34</v>
      </c>
      <c r="G15" t="s">
        <v>1348</v>
      </c>
      <c r="H15" t="s">
        <v>733</v>
      </c>
      <c r="I15" t="s">
        <v>538</v>
      </c>
      <c r="J15">
        <v>1100</v>
      </c>
      <c r="K15" t="s">
        <v>597</v>
      </c>
      <c r="L15">
        <v>13200</v>
      </c>
      <c r="M15" t="s">
        <v>506</v>
      </c>
      <c r="N15" t="s">
        <v>506</v>
      </c>
      <c r="O15" t="s">
        <v>340</v>
      </c>
      <c r="P15" t="s">
        <v>340</v>
      </c>
    </row>
    <row r="16" spans="1:16">
      <c r="A16" t="s">
        <v>650</v>
      </c>
      <c r="B16" t="s">
        <v>1397</v>
      </c>
      <c r="C16" t="s">
        <v>507</v>
      </c>
      <c r="D16" t="s">
        <v>493</v>
      </c>
      <c r="E16" t="s">
        <v>493</v>
      </c>
      <c r="F16" t="s">
        <v>35</v>
      </c>
      <c r="G16" t="s">
        <v>1348</v>
      </c>
      <c r="H16" t="s">
        <v>733</v>
      </c>
      <c r="I16" t="s">
        <v>340</v>
      </c>
      <c r="K16" t="s">
        <v>340</v>
      </c>
      <c r="M16" t="s">
        <v>506</v>
      </c>
      <c r="N16" t="s">
        <v>507</v>
      </c>
      <c r="O16" t="s">
        <v>1398</v>
      </c>
      <c r="P16" t="s">
        <v>340</v>
      </c>
    </row>
    <row r="17" spans="1:16">
      <c r="A17" t="s">
        <v>1460</v>
      </c>
      <c r="B17" t="s">
        <v>1497</v>
      </c>
      <c r="C17" t="s">
        <v>499</v>
      </c>
      <c r="D17" t="s">
        <v>1498</v>
      </c>
      <c r="E17" t="s">
        <v>1514</v>
      </c>
      <c r="F17" t="s">
        <v>63</v>
      </c>
      <c r="G17" t="s">
        <v>1348</v>
      </c>
      <c r="H17" t="s">
        <v>733</v>
      </c>
      <c r="I17" t="s">
        <v>1371</v>
      </c>
      <c r="J17">
        <v>2450</v>
      </c>
      <c r="K17" t="s">
        <v>597</v>
      </c>
      <c r="L17">
        <v>29400</v>
      </c>
      <c r="M17" t="s">
        <v>506</v>
      </c>
      <c r="N17" t="s">
        <v>506</v>
      </c>
      <c r="O17" t="s">
        <v>340</v>
      </c>
      <c r="P17" t="s">
        <v>340</v>
      </c>
    </row>
    <row r="18" spans="1:16">
      <c r="A18" t="s">
        <v>1465</v>
      </c>
      <c r="B18" t="s">
        <v>1466</v>
      </c>
      <c r="C18" t="s">
        <v>499</v>
      </c>
      <c r="D18" t="s">
        <v>1374</v>
      </c>
      <c r="E18" t="s">
        <v>495</v>
      </c>
      <c r="F18" t="s">
        <v>63</v>
      </c>
      <c r="G18" t="s">
        <v>1348</v>
      </c>
      <c r="H18" t="s">
        <v>733</v>
      </c>
      <c r="I18" t="s">
        <v>1375</v>
      </c>
      <c r="J18">
        <v>900</v>
      </c>
      <c r="K18" t="s">
        <v>597</v>
      </c>
      <c r="L18">
        <v>10800</v>
      </c>
      <c r="M18" t="s">
        <v>506</v>
      </c>
      <c r="N18" t="s">
        <v>506</v>
      </c>
      <c r="O18" t="s">
        <v>340</v>
      </c>
      <c r="P18" t="s">
        <v>340</v>
      </c>
    </row>
    <row r="19" spans="1:16">
      <c r="A19" t="s">
        <v>1469</v>
      </c>
      <c r="B19" t="s">
        <v>1470</v>
      </c>
      <c r="C19" t="s">
        <v>499</v>
      </c>
      <c r="D19" t="s">
        <v>1471</v>
      </c>
      <c r="E19" t="s">
        <v>495</v>
      </c>
      <c r="F19" t="s">
        <v>63</v>
      </c>
      <c r="G19" t="s">
        <v>1348</v>
      </c>
      <c r="H19" t="s">
        <v>733</v>
      </c>
      <c r="I19" t="s">
        <v>1460</v>
      </c>
      <c r="J19">
        <v>1800</v>
      </c>
      <c r="K19" t="s">
        <v>597</v>
      </c>
      <c r="L19">
        <v>21600</v>
      </c>
      <c r="M19" t="s">
        <v>506</v>
      </c>
      <c r="N19" t="s">
        <v>506</v>
      </c>
      <c r="O19" t="s">
        <v>340</v>
      </c>
      <c r="P19" t="s">
        <v>340</v>
      </c>
    </row>
    <row r="20" spans="1:16">
      <c r="A20" t="s">
        <v>1351</v>
      </c>
      <c r="B20" t="s">
        <v>1352</v>
      </c>
      <c r="C20" t="s">
        <v>499</v>
      </c>
      <c r="D20" t="s">
        <v>1353</v>
      </c>
      <c r="E20" t="s">
        <v>492</v>
      </c>
      <c r="F20" t="s">
        <v>34</v>
      </c>
      <c r="G20" t="s">
        <v>1348</v>
      </c>
      <c r="H20" t="s">
        <v>733</v>
      </c>
      <c r="I20" t="s">
        <v>340</v>
      </c>
      <c r="J20">
        <v>950</v>
      </c>
      <c r="K20" t="s">
        <v>597</v>
      </c>
      <c r="L20">
        <v>11400</v>
      </c>
      <c r="M20" t="s">
        <v>507</v>
      </c>
      <c r="N20" t="s">
        <v>506</v>
      </c>
      <c r="O20" t="s">
        <v>1354</v>
      </c>
      <c r="P20" t="s">
        <v>340</v>
      </c>
    </row>
    <row r="21" spans="1:16">
      <c r="A21" t="s">
        <v>1474</v>
      </c>
      <c r="B21" t="s">
        <v>1475</v>
      </c>
      <c r="C21" t="s">
        <v>499</v>
      </c>
      <c r="D21" t="s">
        <v>1374</v>
      </c>
      <c r="E21" t="s">
        <v>495</v>
      </c>
      <c r="F21" t="s">
        <v>63</v>
      </c>
      <c r="G21" t="s">
        <v>1348</v>
      </c>
      <c r="H21" t="s">
        <v>733</v>
      </c>
      <c r="I21" t="s">
        <v>1375</v>
      </c>
      <c r="J21">
        <v>900</v>
      </c>
      <c r="K21" t="s">
        <v>597</v>
      </c>
      <c r="L21">
        <v>10800</v>
      </c>
      <c r="M21" t="s">
        <v>506</v>
      </c>
      <c r="N21" t="s">
        <v>506</v>
      </c>
      <c r="O21" t="s">
        <v>340</v>
      </c>
      <c r="P21" t="s">
        <v>340</v>
      </c>
    </row>
    <row r="22" spans="1:16">
      <c r="A22" t="s">
        <v>904</v>
      </c>
      <c r="B22" t="s">
        <v>1364</v>
      </c>
      <c r="C22" t="s">
        <v>499</v>
      </c>
      <c r="D22" t="s">
        <v>492</v>
      </c>
      <c r="E22" t="s">
        <v>492</v>
      </c>
      <c r="F22" t="s">
        <v>34</v>
      </c>
      <c r="G22" t="s">
        <v>1348</v>
      </c>
      <c r="H22" t="s">
        <v>733</v>
      </c>
      <c r="I22" t="s">
        <v>535</v>
      </c>
      <c r="J22">
        <v>950</v>
      </c>
      <c r="K22" t="s">
        <v>597</v>
      </c>
      <c r="L22">
        <v>11400</v>
      </c>
      <c r="M22" t="s">
        <v>506</v>
      </c>
      <c r="N22" t="s">
        <v>506</v>
      </c>
      <c r="O22" t="s">
        <v>340</v>
      </c>
      <c r="P22" t="s">
        <v>340</v>
      </c>
    </row>
    <row r="23" spans="1:16">
      <c r="A23" t="s">
        <v>1481</v>
      </c>
      <c r="B23" t="s">
        <v>1482</v>
      </c>
      <c r="C23" t="s">
        <v>499</v>
      </c>
      <c r="D23" t="s">
        <v>1353</v>
      </c>
      <c r="E23" t="s">
        <v>492</v>
      </c>
      <c r="F23" t="s">
        <v>34</v>
      </c>
      <c r="G23" t="s">
        <v>1348</v>
      </c>
      <c r="H23" t="s">
        <v>733</v>
      </c>
      <c r="I23" t="s">
        <v>552</v>
      </c>
      <c r="J23">
        <v>1025</v>
      </c>
      <c r="K23" t="s">
        <v>597</v>
      </c>
      <c r="L23">
        <v>12300</v>
      </c>
      <c r="M23" t="s">
        <v>506</v>
      </c>
      <c r="N23" t="s">
        <v>506</v>
      </c>
      <c r="O23" t="s">
        <v>340</v>
      </c>
      <c r="P23" t="s">
        <v>340</v>
      </c>
    </row>
    <row r="24" spans="1:16">
      <c r="A24" t="s">
        <v>754</v>
      </c>
      <c r="B24" t="s">
        <v>1387</v>
      </c>
      <c r="C24" t="s">
        <v>499</v>
      </c>
      <c r="D24" t="s">
        <v>1353</v>
      </c>
      <c r="E24" t="s">
        <v>492</v>
      </c>
      <c r="F24" t="s">
        <v>34</v>
      </c>
      <c r="G24" t="s">
        <v>1348</v>
      </c>
      <c r="H24" t="s">
        <v>733</v>
      </c>
      <c r="I24" t="s">
        <v>524</v>
      </c>
      <c r="J24">
        <v>950</v>
      </c>
      <c r="K24" t="s">
        <v>597</v>
      </c>
      <c r="L24">
        <v>11400</v>
      </c>
      <c r="M24" t="s">
        <v>506</v>
      </c>
      <c r="N24" t="s">
        <v>506</v>
      </c>
      <c r="O24" t="s">
        <v>340</v>
      </c>
      <c r="P24" t="s">
        <v>340</v>
      </c>
    </row>
    <row r="25" spans="1:16">
      <c r="A25" t="s">
        <v>1418</v>
      </c>
      <c r="B25" t="s">
        <v>1419</v>
      </c>
      <c r="C25" t="s">
        <v>499</v>
      </c>
      <c r="D25" t="s">
        <v>1420</v>
      </c>
      <c r="E25" t="s">
        <v>81</v>
      </c>
      <c r="F25" t="s">
        <v>87</v>
      </c>
      <c r="G25" t="s">
        <v>1421</v>
      </c>
      <c r="H25" t="s">
        <v>733</v>
      </c>
      <c r="I25" t="s">
        <v>1371</v>
      </c>
      <c r="J25">
        <v>2350</v>
      </c>
      <c r="K25" t="s">
        <v>597</v>
      </c>
      <c r="L25">
        <v>28200</v>
      </c>
      <c r="M25" t="s">
        <v>506</v>
      </c>
      <c r="N25" t="s">
        <v>506</v>
      </c>
      <c r="O25" t="s">
        <v>340</v>
      </c>
      <c r="P25" t="s">
        <v>1563</v>
      </c>
    </row>
    <row r="26" spans="1:16">
      <c r="A26" t="s">
        <v>552</v>
      </c>
      <c r="B26" t="s">
        <v>1411</v>
      </c>
      <c r="C26" t="s">
        <v>499</v>
      </c>
      <c r="D26" t="s">
        <v>493</v>
      </c>
      <c r="E26" t="s">
        <v>493</v>
      </c>
      <c r="F26" t="s">
        <v>35</v>
      </c>
      <c r="G26" t="s">
        <v>1348</v>
      </c>
      <c r="H26" t="s">
        <v>733</v>
      </c>
      <c r="I26" t="s">
        <v>512</v>
      </c>
      <c r="J26">
        <v>1800</v>
      </c>
      <c r="K26" t="s">
        <v>597</v>
      </c>
      <c r="L26">
        <v>21600</v>
      </c>
      <c r="M26" t="s">
        <v>506</v>
      </c>
      <c r="N26" t="s">
        <v>506</v>
      </c>
      <c r="O26" t="s">
        <v>340</v>
      </c>
      <c r="P26" t="s">
        <v>340</v>
      </c>
    </row>
    <row r="27" spans="1:16">
      <c r="A27" t="s">
        <v>547</v>
      </c>
      <c r="B27" t="s">
        <v>1456</v>
      </c>
      <c r="C27" t="s">
        <v>499</v>
      </c>
      <c r="D27" t="s">
        <v>1353</v>
      </c>
      <c r="E27" t="s">
        <v>492</v>
      </c>
      <c r="F27" t="s">
        <v>34</v>
      </c>
      <c r="G27" t="s">
        <v>1348</v>
      </c>
      <c r="H27" t="s">
        <v>733</v>
      </c>
      <c r="I27" t="s">
        <v>548</v>
      </c>
      <c r="J27">
        <v>1500</v>
      </c>
      <c r="K27" t="s">
        <v>597</v>
      </c>
      <c r="L27">
        <v>18000</v>
      </c>
      <c r="M27" t="s">
        <v>506</v>
      </c>
      <c r="N27" t="s">
        <v>506</v>
      </c>
      <c r="O27" t="s">
        <v>340</v>
      </c>
      <c r="P27" t="s">
        <v>340</v>
      </c>
    </row>
    <row r="28" spans="1:16">
      <c r="A28" t="s">
        <v>524</v>
      </c>
      <c r="B28" t="s">
        <v>1365</v>
      </c>
      <c r="C28" t="s">
        <v>499</v>
      </c>
      <c r="D28" t="s">
        <v>493</v>
      </c>
      <c r="E28" t="s">
        <v>493</v>
      </c>
      <c r="F28" t="s">
        <v>35</v>
      </c>
      <c r="G28" t="s">
        <v>1348</v>
      </c>
      <c r="H28" t="s">
        <v>733</v>
      </c>
      <c r="I28" t="s">
        <v>512</v>
      </c>
      <c r="J28">
        <v>1800</v>
      </c>
      <c r="K28" t="s">
        <v>597</v>
      </c>
      <c r="L28">
        <v>21600</v>
      </c>
      <c r="M28" t="s">
        <v>506</v>
      </c>
      <c r="N28" t="s">
        <v>506</v>
      </c>
      <c r="O28" t="s">
        <v>340</v>
      </c>
      <c r="P28" t="s">
        <v>340</v>
      </c>
    </row>
    <row r="29" spans="1:16">
      <c r="A29" t="s">
        <v>1422</v>
      </c>
      <c r="B29" t="s">
        <v>1423</v>
      </c>
      <c r="C29" t="s">
        <v>499</v>
      </c>
      <c r="D29" t="s">
        <v>1353</v>
      </c>
      <c r="E29" t="s">
        <v>492</v>
      </c>
      <c r="F29" t="s">
        <v>34</v>
      </c>
      <c r="G29" t="s">
        <v>1348</v>
      </c>
      <c r="H29" t="s">
        <v>733</v>
      </c>
      <c r="I29" t="s">
        <v>1396</v>
      </c>
      <c r="J29">
        <v>950</v>
      </c>
      <c r="K29" t="s">
        <v>597</v>
      </c>
      <c r="L29">
        <v>11400</v>
      </c>
      <c r="M29" t="s">
        <v>506</v>
      </c>
      <c r="N29" t="s">
        <v>506</v>
      </c>
      <c r="O29" t="s">
        <v>340</v>
      </c>
      <c r="P29" t="s">
        <v>340</v>
      </c>
    </row>
    <row r="30" spans="1:16">
      <c r="A30" t="s">
        <v>1361</v>
      </c>
      <c r="B30" t="s">
        <v>1362</v>
      </c>
      <c r="C30" t="s">
        <v>499</v>
      </c>
      <c r="D30" t="s">
        <v>1353</v>
      </c>
      <c r="E30" t="s">
        <v>492</v>
      </c>
      <c r="F30" t="s">
        <v>34</v>
      </c>
      <c r="G30" t="s">
        <v>1348</v>
      </c>
      <c r="H30" t="s">
        <v>733</v>
      </c>
      <c r="I30" t="s">
        <v>1363</v>
      </c>
      <c r="J30">
        <v>950</v>
      </c>
      <c r="K30" t="s">
        <v>597</v>
      </c>
      <c r="L30">
        <v>11400</v>
      </c>
      <c r="M30" t="s">
        <v>506</v>
      </c>
      <c r="N30" t="s">
        <v>506</v>
      </c>
      <c r="O30" t="s">
        <v>340</v>
      </c>
      <c r="P30" t="s">
        <v>340</v>
      </c>
    </row>
    <row r="31" spans="1:16">
      <c r="A31" t="s">
        <v>535</v>
      </c>
      <c r="B31" t="s">
        <v>1406</v>
      </c>
      <c r="C31" t="s">
        <v>499</v>
      </c>
      <c r="D31" t="s">
        <v>1368</v>
      </c>
      <c r="E31" t="s">
        <v>1368</v>
      </c>
      <c r="F31" t="s">
        <v>63</v>
      </c>
      <c r="G31" t="s">
        <v>1369</v>
      </c>
      <c r="H31" t="s">
        <v>1370</v>
      </c>
      <c r="I31" t="s">
        <v>1371</v>
      </c>
      <c r="J31">
        <v>120000</v>
      </c>
      <c r="K31" t="s">
        <v>1372</v>
      </c>
      <c r="L31">
        <v>120000</v>
      </c>
      <c r="M31" t="s">
        <v>506</v>
      </c>
      <c r="N31" t="s">
        <v>506</v>
      </c>
      <c r="O31" t="s">
        <v>340</v>
      </c>
      <c r="P31" t="s">
        <v>340</v>
      </c>
    </row>
    <row r="32" spans="1:16">
      <c r="A32" t="s">
        <v>562</v>
      </c>
      <c r="B32" t="s">
        <v>1455</v>
      </c>
      <c r="C32" t="s">
        <v>499</v>
      </c>
      <c r="D32" t="s">
        <v>1353</v>
      </c>
      <c r="E32" t="s">
        <v>492</v>
      </c>
      <c r="F32" t="s">
        <v>34</v>
      </c>
      <c r="G32" t="s">
        <v>1348</v>
      </c>
      <c r="H32" t="s">
        <v>733</v>
      </c>
      <c r="I32" t="s">
        <v>559</v>
      </c>
      <c r="J32">
        <v>975</v>
      </c>
      <c r="K32" t="s">
        <v>597</v>
      </c>
      <c r="L32">
        <v>11700</v>
      </c>
      <c r="M32" t="s">
        <v>506</v>
      </c>
      <c r="N32" t="s">
        <v>506</v>
      </c>
      <c r="O32" t="s">
        <v>340</v>
      </c>
      <c r="P32" t="s">
        <v>340</v>
      </c>
    </row>
    <row r="33" spans="1:16">
      <c r="A33" t="s">
        <v>1495</v>
      </c>
      <c r="B33" t="s">
        <v>1496</v>
      </c>
      <c r="C33" t="s">
        <v>499</v>
      </c>
      <c r="D33" t="s">
        <v>1477</v>
      </c>
      <c r="E33" t="s">
        <v>1516</v>
      </c>
      <c r="F33" t="s">
        <v>37</v>
      </c>
      <c r="G33" t="s">
        <v>1348</v>
      </c>
      <c r="H33" t="s">
        <v>733</v>
      </c>
      <c r="I33" t="s">
        <v>1371</v>
      </c>
      <c r="J33">
        <v>2100</v>
      </c>
      <c r="K33" t="s">
        <v>597</v>
      </c>
      <c r="L33">
        <v>25200</v>
      </c>
      <c r="M33" t="s">
        <v>506</v>
      </c>
      <c r="N33" t="s">
        <v>506</v>
      </c>
      <c r="O33" t="s">
        <v>340</v>
      </c>
      <c r="P33" t="s">
        <v>340</v>
      </c>
    </row>
    <row r="34" spans="1:16">
      <c r="A34" t="s">
        <v>1375</v>
      </c>
      <c r="B34" t="s">
        <v>1504</v>
      </c>
      <c r="C34" t="s">
        <v>499</v>
      </c>
      <c r="D34" t="s">
        <v>1505</v>
      </c>
      <c r="E34" t="s">
        <v>1514</v>
      </c>
      <c r="F34" t="s">
        <v>63</v>
      </c>
      <c r="G34" t="s">
        <v>1348</v>
      </c>
      <c r="H34" t="s">
        <v>733</v>
      </c>
      <c r="I34" t="s">
        <v>1371</v>
      </c>
      <c r="J34">
        <v>2500</v>
      </c>
      <c r="K34" t="s">
        <v>597</v>
      </c>
      <c r="L34">
        <v>30000</v>
      </c>
      <c r="M34" t="s">
        <v>506</v>
      </c>
      <c r="N34" t="s">
        <v>506</v>
      </c>
      <c r="O34" t="s">
        <v>340</v>
      </c>
      <c r="P34" t="s">
        <v>340</v>
      </c>
    </row>
    <row r="35" spans="1:16">
      <c r="A35" t="s">
        <v>771</v>
      </c>
      <c r="B35" t="s">
        <v>1483</v>
      </c>
      <c r="C35" t="s">
        <v>499</v>
      </c>
      <c r="D35" t="s">
        <v>1484</v>
      </c>
      <c r="E35" t="s">
        <v>493</v>
      </c>
      <c r="F35" t="s">
        <v>38</v>
      </c>
      <c r="G35" t="s">
        <v>1348</v>
      </c>
      <c r="H35" t="s">
        <v>733</v>
      </c>
      <c r="I35" t="s">
        <v>535</v>
      </c>
      <c r="J35">
        <v>2300</v>
      </c>
      <c r="K35" t="s">
        <v>597</v>
      </c>
      <c r="L35">
        <v>27600</v>
      </c>
      <c r="M35" t="s">
        <v>506</v>
      </c>
      <c r="N35" t="s">
        <v>506</v>
      </c>
      <c r="O35" t="s">
        <v>340</v>
      </c>
      <c r="P35" t="s">
        <v>340</v>
      </c>
    </row>
    <row r="36" spans="1:16">
      <c r="A36" t="s">
        <v>1426</v>
      </c>
      <c r="B36" t="s">
        <v>1427</v>
      </c>
      <c r="C36" t="s">
        <v>499</v>
      </c>
      <c r="D36" t="s">
        <v>1353</v>
      </c>
      <c r="E36" t="s">
        <v>492</v>
      </c>
      <c r="F36" t="s">
        <v>34</v>
      </c>
      <c r="G36" t="s">
        <v>1348</v>
      </c>
      <c r="H36" t="s">
        <v>733</v>
      </c>
      <c r="I36" t="s">
        <v>1363</v>
      </c>
      <c r="J36">
        <v>950</v>
      </c>
      <c r="K36" t="s">
        <v>597</v>
      </c>
      <c r="L36">
        <v>11400</v>
      </c>
      <c r="M36" t="s">
        <v>506</v>
      </c>
      <c r="N36" t="s">
        <v>506</v>
      </c>
      <c r="O36" t="s">
        <v>340</v>
      </c>
      <c r="P36" t="s">
        <v>340</v>
      </c>
    </row>
    <row r="37" spans="1:16">
      <c r="A37" t="s">
        <v>1501</v>
      </c>
      <c r="B37" t="s">
        <v>1502</v>
      </c>
      <c r="C37" t="s">
        <v>499</v>
      </c>
      <c r="D37" t="s">
        <v>1503</v>
      </c>
      <c r="E37" t="s">
        <v>1514</v>
      </c>
      <c r="F37" t="s">
        <v>63</v>
      </c>
      <c r="G37" t="s">
        <v>1348</v>
      </c>
      <c r="H37" t="s">
        <v>733</v>
      </c>
      <c r="I37" t="s">
        <v>1371</v>
      </c>
      <c r="J37">
        <v>3700</v>
      </c>
      <c r="K37" t="s">
        <v>597</v>
      </c>
      <c r="L37">
        <v>44400</v>
      </c>
      <c r="M37" t="s">
        <v>506</v>
      </c>
      <c r="N37" t="s">
        <v>506</v>
      </c>
      <c r="O37" t="s">
        <v>340</v>
      </c>
      <c r="P37" t="s">
        <v>340</v>
      </c>
    </row>
    <row r="38" spans="1:16">
      <c r="A38" t="s">
        <v>586</v>
      </c>
      <c r="B38" t="s">
        <v>1438</v>
      </c>
      <c r="C38" t="s">
        <v>499</v>
      </c>
      <c r="D38" t="s">
        <v>1353</v>
      </c>
      <c r="E38" t="s">
        <v>492</v>
      </c>
      <c r="F38" t="s">
        <v>34</v>
      </c>
      <c r="G38" t="s">
        <v>1348</v>
      </c>
      <c r="H38" t="s">
        <v>733</v>
      </c>
      <c r="I38" t="s">
        <v>583</v>
      </c>
      <c r="J38">
        <v>1025</v>
      </c>
      <c r="K38" t="s">
        <v>597</v>
      </c>
      <c r="L38">
        <v>12300</v>
      </c>
      <c r="M38" t="s">
        <v>506</v>
      </c>
      <c r="N38" t="s">
        <v>506</v>
      </c>
      <c r="O38" t="s">
        <v>340</v>
      </c>
      <c r="P38" t="s">
        <v>340</v>
      </c>
    </row>
    <row r="39" spans="1:16">
      <c r="A39" t="s">
        <v>1401</v>
      </c>
      <c r="B39" t="s">
        <v>1402</v>
      </c>
      <c r="C39" t="s">
        <v>499</v>
      </c>
      <c r="D39" t="s">
        <v>1347</v>
      </c>
      <c r="E39" t="s">
        <v>1515</v>
      </c>
      <c r="F39" t="s">
        <v>36</v>
      </c>
      <c r="G39" t="s">
        <v>1348</v>
      </c>
      <c r="H39" t="s">
        <v>733</v>
      </c>
      <c r="I39" t="s">
        <v>1349</v>
      </c>
      <c r="J39">
        <v>1100</v>
      </c>
      <c r="K39" t="s">
        <v>597</v>
      </c>
      <c r="L39">
        <v>13200</v>
      </c>
      <c r="M39" t="s">
        <v>506</v>
      </c>
      <c r="N39" t="s">
        <v>506</v>
      </c>
      <c r="O39" t="s">
        <v>340</v>
      </c>
      <c r="P39" t="s">
        <v>1564</v>
      </c>
    </row>
    <row r="40" spans="1:16">
      <c r="A40" t="s">
        <v>1380</v>
      </c>
      <c r="B40" t="s">
        <v>1483</v>
      </c>
      <c r="C40" t="s">
        <v>499</v>
      </c>
      <c r="D40" t="s">
        <v>1378</v>
      </c>
      <c r="E40" t="s">
        <v>1516</v>
      </c>
      <c r="F40" t="s">
        <v>37</v>
      </c>
      <c r="G40" t="s">
        <v>1379</v>
      </c>
      <c r="H40" t="s">
        <v>733</v>
      </c>
      <c r="I40" t="s">
        <v>1371</v>
      </c>
      <c r="J40">
        <v>1800</v>
      </c>
      <c r="K40" t="s">
        <v>597</v>
      </c>
      <c r="L40">
        <v>21600</v>
      </c>
      <c r="M40" t="s">
        <v>506</v>
      </c>
      <c r="N40" t="s">
        <v>506</v>
      </c>
      <c r="O40" t="s">
        <v>340</v>
      </c>
      <c r="P40" t="s">
        <v>340</v>
      </c>
    </row>
    <row r="41" spans="1:16">
      <c r="A41" t="s">
        <v>1443</v>
      </c>
      <c r="B41" t="s">
        <v>1444</v>
      </c>
      <c r="C41" t="s">
        <v>499</v>
      </c>
      <c r="D41" t="s">
        <v>1353</v>
      </c>
      <c r="E41" t="s">
        <v>492</v>
      </c>
      <c r="F41" t="s">
        <v>34</v>
      </c>
      <c r="G41" t="s">
        <v>1348</v>
      </c>
      <c r="H41" t="s">
        <v>733</v>
      </c>
      <c r="I41" t="s">
        <v>583</v>
      </c>
      <c r="J41">
        <v>1000</v>
      </c>
      <c r="K41" t="s">
        <v>597</v>
      </c>
      <c r="L41">
        <v>12000</v>
      </c>
      <c r="M41" t="s">
        <v>506</v>
      </c>
      <c r="N41" t="s">
        <v>506</v>
      </c>
      <c r="O41" t="s">
        <v>340</v>
      </c>
      <c r="P41" t="s">
        <v>340</v>
      </c>
    </row>
    <row r="42" spans="1:16">
      <c r="A42" t="s">
        <v>768</v>
      </c>
      <c r="B42" t="s">
        <v>1419</v>
      </c>
      <c r="C42" t="s">
        <v>499</v>
      </c>
      <c r="D42" t="s">
        <v>1353</v>
      </c>
      <c r="E42" t="s">
        <v>492</v>
      </c>
      <c r="F42" t="s">
        <v>34</v>
      </c>
      <c r="G42" t="s">
        <v>1348</v>
      </c>
      <c r="H42" t="s">
        <v>733</v>
      </c>
      <c r="I42" t="s">
        <v>683</v>
      </c>
      <c r="J42">
        <v>950</v>
      </c>
      <c r="K42" t="s">
        <v>597</v>
      </c>
      <c r="L42">
        <v>11400</v>
      </c>
      <c r="M42" t="s">
        <v>506</v>
      </c>
      <c r="N42" t="s">
        <v>506</v>
      </c>
      <c r="O42" t="s">
        <v>340</v>
      </c>
      <c r="P42" t="s">
        <v>340</v>
      </c>
    </row>
    <row r="43" spans="1:16">
      <c r="A43" t="s">
        <v>1441</v>
      </c>
      <c r="B43" t="s">
        <v>1442</v>
      </c>
      <c r="C43" t="s">
        <v>499</v>
      </c>
      <c r="D43" t="s">
        <v>1353</v>
      </c>
      <c r="E43" t="s">
        <v>492</v>
      </c>
      <c r="F43" t="s">
        <v>34</v>
      </c>
      <c r="G43" t="s">
        <v>1348</v>
      </c>
      <c r="H43" t="s">
        <v>733</v>
      </c>
      <c r="I43" t="s">
        <v>683</v>
      </c>
      <c r="J43">
        <v>1050</v>
      </c>
      <c r="K43" t="s">
        <v>597</v>
      </c>
      <c r="L43">
        <v>12600</v>
      </c>
      <c r="M43" t="s">
        <v>506</v>
      </c>
      <c r="N43" t="s">
        <v>506</v>
      </c>
      <c r="O43" t="s">
        <v>340</v>
      </c>
      <c r="P43" t="s">
        <v>340</v>
      </c>
    </row>
    <row r="44" spans="1:16">
      <c r="A44" t="s">
        <v>1445</v>
      </c>
      <c r="B44" t="s">
        <v>1446</v>
      </c>
      <c r="C44" t="s">
        <v>499</v>
      </c>
      <c r="D44" t="s">
        <v>1353</v>
      </c>
      <c r="E44" t="s">
        <v>492</v>
      </c>
      <c r="F44" t="s">
        <v>34</v>
      </c>
      <c r="G44" t="s">
        <v>1348</v>
      </c>
      <c r="H44" t="s">
        <v>733</v>
      </c>
      <c r="I44" t="s">
        <v>559</v>
      </c>
      <c r="J44">
        <v>1025</v>
      </c>
      <c r="K44" t="s">
        <v>597</v>
      </c>
      <c r="L44">
        <v>12300</v>
      </c>
      <c r="M44" t="s">
        <v>506</v>
      </c>
      <c r="N44" t="s">
        <v>506</v>
      </c>
      <c r="O44" t="s">
        <v>340</v>
      </c>
      <c r="P44" t="s">
        <v>340</v>
      </c>
    </row>
    <row r="45" spans="1:16">
      <c r="A45" t="s">
        <v>1487</v>
      </c>
      <c r="B45" t="s">
        <v>1488</v>
      </c>
      <c r="C45" t="s">
        <v>499</v>
      </c>
      <c r="D45" t="s">
        <v>1489</v>
      </c>
      <c r="E45" t="s">
        <v>495</v>
      </c>
      <c r="F45" t="s">
        <v>63</v>
      </c>
      <c r="G45" t="s">
        <v>1348</v>
      </c>
      <c r="H45" t="s">
        <v>733</v>
      </c>
      <c r="I45" t="s">
        <v>1375</v>
      </c>
      <c r="J45">
        <v>1000</v>
      </c>
      <c r="K45" t="s">
        <v>597</v>
      </c>
      <c r="L45">
        <v>12000</v>
      </c>
      <c r="M45" t="s">
        <v>506</v>
      </c>
      <c r="N45" t="s">
        <v>506</v>
      </c>
      <c r="O45" t="s">
        <v>340</v>
      </c>
      <c r="P45" t="s">
        <v>340</v>
      </c>
    </row>
    <row r="46" spans="1:16">
      <c r="A46" t="s">
        <v>1383</v>
      </c>
      <c r="B46" t="s">
        <v>1406</v>
      </c>
      <c r="C46" t="s">
        <v>499</v>
      </c>
      <c r="D46" t="s">
        <v>1368</v>
      </c>
      <c r="E46" t="s">
        <v>1368</v>
      </c>
      <c r="F46" t="s">
        <v>63</v>
      </c>
      <c r="G46" t="s">
        <v>1369</v>
      </c>
      <c r="H46" t="s">
        <v>1370</v>
      </c>
      <c r="I46" t="s">
        <v>1371</v>
      </c>
      <c r="J46">
        <v>120000</v>
      </c>
      <c r="K46" t="s">
        <v>1372</v>
      </c>
      <c r="L46">
        <v>120000</v>
      </c>
      <c r="M46" t="s">
        <v>506</v>
      </c>
      <c r="N46" t="s">
        <v>506</v>
      </c>
      <c r="O46" t="s">
        <v>340</v>
      </c>
      <c r="P46" t="s">
        <v>340</v>
      </c>
    </row>
    <row r="47" spans="1:16">
      <c r="A47" t="s">
        <v>559</v>
      </c>
      <c r="B47" t="s">
        <v>1467</v>
      </c>
      <c r="C47" t="s">
        <v>499</v>
      </c>
      <c r="D47" t="s">
        <v>493</v>
      </c>
      <c r="E47" t="s">
        <v>493</v>
      </c>
      <c r="F47" t="s">
        <v>35</v>
      </c>
      <c r="G47" t="s">
        <v>1348</v>
      </c>
      <c r="H47" t="s">
        <v>733</v>
      </c>
      <c r="I47" t="s">
        <v>512</v>
      </c>
      <c r="J47">
        <v>2000</v>
      </c>
      <c r="K47" t="s">
        <v>597</v>
      </c>
      <c r="L47">
        <v>24000</v>
      </c>
      <c r="M47" t="s">
        <v>506</v>
      </c>
      <c r="N47" t="s">
        <v>506</v>
      </c>
      <c r="O47" t="s">
        <v>340</v>
      </c>
      <c r="P47" t="s">
        <v>340</v>
      </c>
    </row>
    <row r="48" spans="1:16">
      <c r="A48" t="s">
        <v>538</v>
      </c>
      <c r="B48" t="s">
        <v>1482</v>
      </c>
      <c r="C48" t="s">
        <v>499</v>
      </c>
      <c r="D48" t="s">
        <v>493</v>
      </c>
      <c r="E48" t="s">
        <v>493</v>
      </c>
      <c r="F48" t="s">
        <v>35</v>
      </c>
      <c r="G48" t="s">
        <v>1348</v>
      </c>
      <c r="H48" t="s">
        <v>733</v>
      </c>
      <c r="I48" t="s">
        <v>1383</v>
      </c>
      <c r="J48">
        <v>2150</v>
      </c>
      <c r="K48" t="s">
        <v>597</v>
      </c>
      <c r="L48">
        <v>25800</v>
      </c>
      <c r="M48" t="s">
        <v>506</v>
      </c>
      <c r="N48" t="s">
        <v>506</v>
      </c>
      <c r="O48" t="s">
        <v>340</v>
      </c>
      <c r="P48" t="s">
        <v>340</v>
      </c>
    </row>
    <row r="49" spans="1:16">
      <c r="A49" t="s">
        <v>707</v>
      </c>
      <c r="B49" t="s">
        <v>1494</v>
      </c>
      <c r="C49" t="s">
        <v>499</v>
      </c>
      <c r="D49" t="s">
        <v>1414</v>
      </c>
      <c r="E49" t="s">
        <v>492</v>
      </c>
      <c r="F49" t="s">
        <v>34</v>
      </c>
      <c r="G49" t="s">
        <v>1348</v>
      </c>
      <c r="H49" t="s">
        <v>733</v>
      </c>
      <c r="I49" t="s">
        <v>683</v>
      </c>
      <c r="J49">
        <v>1250</v>
      </c>
      <c r="K49" t="s">
        <v>597</v>
      </c>
      <c r="L49">
        <v>15000</v>
      </c>
      <c r="M49" t="s">
        <v>506</v>
      </c>
      <c r="N49" t="s">
        <v>506</v>
      </c>
      <c r="O49" t="s">
        <v>340</v>
      </c>
      <c r="P49" t="s">
        <v>340</v>
      </c>
    </row>
    <row r="50" spans="1:16">
      <c r="A50" t="s">
        <v>684</v>
      </c>
      <c r="B50" t="s">
        <v>1373</v>
      </c>
      <c r="C50" t="s">
        <v>499</v>
      </c>
      <c r="D50" t="s">
        <v>1374</v>
      </c>
      <c r="E50" t="s">
        <v>495</v>
      </c>
      <c r="F50" t="s">
        <v>63</v>
      </c>
      <c r="G50" t="s">
        <v>1348</v>
      </c>
      <c r="H50" t="s">
        <v>733</v>
      </c>
      <c r="I50" t="s">
        <v>1375</v>
      </c>
      <c r="J50">
        <v>850</v>
      </c>
      <c r="K50" t="s">
        <v>597</v>
      </c>
      <c r="L50">
        <v>10200</v>
      </c>
      <c r="M50" t="s">
        <v>506</v>
      </c>
      <c r="N50" t="s">
        <v>506</v>
      </c>
      <c r="O50" t="s">
        <v>340</v>
      </c>
      <c r="P50" t="s">
        <v>340</v>
      </c>
    </row>
    <row r="51" spans="1:16">
      <c r="A51" t="s">
        <v>1349</v>
      </c>
      <c r="B51" t="s">
        <v>1416</v>
      </c>
      <c r="C51" t="s">
        <v>499</v>
      </c>
      <c r="D51" t="s">
        <v>1417</v>
      </c>
      <c r="E51" t="s">
        <v>1515</v>
      </c>
      <c r="F51" t="s">
        <v>36</v>
      </c>
      <c r="G51" t="s">
        <v>1348</v>
      </c>
      <c r="H51" t="s">
        <v>733</v>
      </c>
      <c r="I51" t="s">
        <v>1366</v>
      </c>
      <c r="J51">
        <v>1800</v>
      </c>
      <c r="K51" t="s">
        <v>597</v>
      </c>
      <c r="L51">
        <v>21600</v>
      </c>
      <c r="M51" t="s">
        <v>506</v>
      </c>
      <c r="N51" t="s">
        <v>506</v>
      </c>
      <c r="O51" t="s">
        <v>340</v>
      </c>
      <c r="P51" t="s">
        <v>1562</v>
      </c>
    </row>
    <row r="52" spans="1:16">
      <c r="A52" t="s">
        <v>1429</v>
      </c>
      <c r="B52" t="s">
        <v>1463</v>
      </c>
      <c r="C52" t="s">
        <v>499</v>
      </c>
      <c r="D52" t="s">
        <v>493</v>
      </c>
      <c r="E52" t="s">
        <v>493</v>
      </c>
      <c r="F52" t="s">
        <v>35</v>
      </c>
      <c r="G52" t="s">
        <v>1348</v>
      </c>
      <c r="H52" t="s">
        <v>733</v>
      </c>
      <c r="I52" t="s">
        <v>1383</v>
      </c>
      <c r="J52">
        <v>2000</v>
      </c>
      <c r="K52" t="s">
        <v>597</v>
      </c>
      <c r="L52">
        <v>24000</v>
      </c>
      <c r="M52" t="s">
        <v>506</v>
      </c>
      <c r="N52" t="s">
        <v>506</v>
      </c>
      <c r="O52" t="s">
        <v>340</v>
      </c>
      <c r="P52" t="s">
        <v>340</v>
      </c>
    </row>
    <row r="53" spans="1:16">
      <c r="A53" t="s">
        <v>1396</v>
      </c>
      <c r="B53" t="s">
        <v>1485</v>
      </c>
      <c r="C53" t="s">
        <v>499</v>
      </c>
      <c r="D53" t="s">
        <v>493</v>
      </c>
      <c r="E53" t="s">
        <v>493</v>
      </c>
      <c r="F53" t="s">
        <v>35</v>
      </c>
      <c r="G53" t="s">
        <v>1348</v>
      </c>
      <c r="H53" t="s">
        <v>733</v>
      </c>
      <c r="I53" t="s">
        <v>512</v>
      </c>
      <c r="J53">
        <v>1800</v>
      </c>
      <c r="K53" t="s">
        <v>597</v>
      </c>
      <c r="L53">
        <v>21600</v>
      </c>
      <c r="M53" t="s">
        <v>506</v>
      </c>
      <c r="N53" t="s">
        <v>506</v>
      </c>
      <c r="O53" t="s">
        <v>340</v>
      </c>
      <c r="P53" t="s">
        <v>340</v>
      </c>
    </row>
    <row r="54" spans="1:16">
      <c r="A54" t="s">
        <v>628</v>
      </c>
      <c r="B54" t="s">
        <v>1395</v>
      </c>
      <c r="C54" t="s">
        <v>499</v>
      </c>
      <c r="D54" t="s">
        <v>1353</v>
      </c>
      <c r="E54" t="s">
        <v>492</v>
      </c>
      <c r="F54" t="s">
        <v>34</v>
      </c>
      <c r="G54" t="s">
        <v>1348</v>
      </c>
      <c r="H54" t="s">
        <v>733</v>
      </c>
      <c r="I54" t="s">
        <v>1396</v>
      </c>
      <c r="J54">
        <v>950</v>
      </c>
      <c r="K54" t="s">
        <v>597</v>
      </c>
      <c r="L54">
        <v>11400</v>
      </c>
      <c r="M54" t="s">
        <v>506</v>
      </c>
      <c r="N54" t="s">
        <v>506</v>
      </c>
      <c r="O54" t="s">
        <v>340</v>
      </c>
      <c r="P54" t="s">
        <v>340</v>
      </c>
    </row>
    <row r="55" spans="1:16">
      <c r="A55" t="s">
        <v>1389</v>
      </c>
      <c r="B55" t="s">
        <v>1476</v>
      </c>
      <c r="C55" t="s">
        <v>499</v>
      </c>
      <c r="D55" t="s">
        <v>1477</v>
      </c>
      <c r="E55" t="s">
        <v>1516</v>
      </c>
      <c r="F55" t="s">
        <v>37</v>
      </c>
      <c r="G55" t="s">
        <v>1348</v>
      </c>
      <c r="H55" t="s">
        <v>733</v>
      </c>
      <c r="I55" t="s">
        <v>1371</v>
      </c>
      <c r="J55">
        <v>2000</v>
      </c>
      <c r="K55" t="s">
        <v>597</v>
      </c>
      <c r="L55">
        <v>24000</v>
      </c>
      <c r="M55" t="s">
        <v>506</v>
      </c>
      <c r="N55" t="s">
        <v>506</v>
      </c>
      <c r="O55" t="s">
        <v>340</v>
      </c>
      <c r="P55" t="s">
        <v>340</v>
      </c>
    </row>
    <row r="56" spans="1:16">
      <c r="A56" t="s">
        <v>614</v>
      </c>
      <c r="B56" t="s">
        <v>1390</v>
      </c>
      <c r="C56" t="s">
        <v>499</v>
      </c>
      <c r="D56" t="s">
        <v>1353</v>
      </c>
      <c r="E56" t="s">
        <v>492</v>
      </c>
      <c r="F56" t="s">
        <v>34</v>
      </c>
      <c r="G56" t="s">
        <v>1348</v>
      </c>
      <c r="H56" t="s">
        <v>733</v>
      </c>
      <c r="I56" t="s">
        <v>1357</v>
      </c>
      <c r="J56">
        <v>950</v>
      </c>
      <c r="K56" t="s">
        <v>597</v>
      </c>
      <c r="L56">
        <v>11400</v>
      </c>
      <c r="M56" t="s">
        <v>506</v>
      </c>
      <c r="N56" t="s">
        <v>506</v>
      </c>
      <c r="O56" t="s">
        <v>340</v>
      </c>
      <c r="P56" t="s">
        <v>340</v>
      </c>
    </row>
    <row r="57" spans="1:16">
      <c r="A57" t="s">
        <v>642</v>
      </c>
      <c r="B57" t="s">
        <v>1424</v>
      </c>
      <c r="C57" t="s">
        <v>499</v>
      </c>
      <c r="D57" t="s">
        <v>1353</v>
      </c>
      <c r="E57" t="s">
        <v>492</v>
      </c>
      <c r="F57" t="s">
        <v>34</v>
      </c>
      <c r="G57" t="s">
        <v>1348</v>
      </c>
      <c r="H57" t="s">
        <v>733</v>
      </c>
      <c r="I57" t="s">
        <v>538</v>
      </c>
      <c r="J57">
        <v>950</v>
      </c>
      <c r="K57" t="s">
        <v>597</v>
      </c>
      <c r="L57">
        <v>11400</v>
      </c>
      <c r="M57" t="s">
        <v>506</v>
      </c>
      <c r="N57" t="s">
        <v>506</v>
      </c>
      <c r="O57" t="s">
        <v>340</v>
      </c>
      <c r="P57" t="s">
        <v>340</v>
      </c>
    </row>
    <row r="58" spans="1:16">
      <c r="A58" t="s">
        <v>1355</v>
      </c>
      <c r="B58" t="s">
        <v>1356</v>
      </c>
      <c r="C58" t="s">
        <v>499</v>
      </c>
      <c r="D58" t="s">
        <v>1353</v>
      </c>
      <c r="E58" t="s">
        <v>492</v>
      </c>
      <c r="F58" t="s">
        <v>34</v>
      </c>
      <c r="G58" t="s">
        <v>1348</v>
      </c>
      <c r="H58" t="s">
        <v>733</v>
      </c>
      <c r="I58" t="s">
        <v>1357</v>
      </c>
      <c r="J58">
        <v>950</v>
      </c>
      <c r="K58" t="s">
        <v>597</v>
      </c>
      <c r="L58">
        <v>11400</v>
      </c>
      <c r="M58" t="s">
        <v>507</v>
      </c>
      <c r="N58" t="s">
        <v>506</v>
      </c>
      <c r="O58" t="s">
        <v>1354</v>
      </c>
      <c r="P58" t="s">
        <v>340</v>
      </c>
    </row>
    <row r="59" spans="1:16">
      <c r="A59" t="s">
        <v>512</v>
      </c>
      <c r="B59" t="s">
        <v>1430</v>
      </c>
      <c r="C59" t="s">
        <v>499</v>
      </c>
      <c r="D59" t="s">
        <v>1368</v>
      </c>
      <c r="E59" t="s">
        <v>1368</v>
      </c>
      <c r="F59" t="s">
        <v>63</v>
      </c>
      <c r="G59" t="s">
        <v>1369</v>
      </c>
      <c r="H59" t="s">
        <v>1370</v>
      </c>
      <c r="I59" t="s">
        <v>1371</v>
      </c>
      <c r="J59">
        <v>115000</v>
      </c>
      <c r="K59" t="s">
        <v>1372</v>
      </c>
      <c r="L59">
        <v>115000</v>
      </c>
      <c r="M59" t="s">
        <v>506</v>
      </c>
      <c r="N59" t="s">
        <v>506</v>
      </c>
      <c r="O59" t="s">
        <v>340</v>
      </c>
      <c r="P59" t="s">
        <v>340</v>
      </c>
    </row>
    <row r="60" spans="1:16">
      <c r="A60" t="s">
        <v>1492</v>
      </c>
      <c r="B60" t="s">
        <v>1493</v>
      </c>
      <c r="C60" t="s">
        <v>499</v>
      </c>
      <c r="D60" t="s">
        <v>1353</v>
      </c>
      <c r="E60" t="s">
        <v>492</v>
      </c>
      <c r="F60" t="s">
        <v>63</v>
      </c>
      <c r="G60" t="s">
        <v>1348</v>
      </c>
      <c r="H60" t="s">
        <v>733</v>
      </c>
      <c r="I60" t="s">
        <v>1371</v>
      </c>
      <c r="J60">
        <v>1125</v>
      </c>
      <c r="K60" t="s">
        <v>597</v>
      </c>
      <c r="L60">
        <v>13500</v>
      </c>
      <c r="M60" t="s">
        <v>506</v>
      </c>
      <c r="N60" t="s">
        <v>506</v>
      </c>
      <c r="O60" t="s">
        <v>340</v>
      </c>
      <c r="P60" t="s">
        <v>1565</v>
      </c>
    </row>
    <row r="61" spans="1:16">
      <c r="A61" t="s">
        <v>1449</v>
      </c>
      <c r="B61" t="s">
        <v>1450</v>
      </c>
      <c r="C61" t="s">
        <v>499</v>
      </c>
      <c r="D61" t="s">
        <v>1451</v>
      </c>
      <c r="E61" t="s">
        <v>81</v>
      </c>
      <c r="F61" t="s">
        <v>87</v>
      </c>
      <c r="G61" t="s">
        <v>1379</v>
      </c>
      <c r="H61" t="s">
        <v>733</v>
      </c>
      <c r="I61" t="s">
        <v>1371</v>
      </c>
      <c r="J61">
        <v>1500</v>
      </c>
      <c r="K61" t="s">
        <v>597</v>
      </c>
      <c r="L61">
        <v>18000</v>
      </c>
      <c r="M61" t="s">
        <v>506</v>
      </c>
      <c r="N61" t="s">
        <v>506</v>
      </c>
      <c r="O61" t="s">
        <v>340</v>
      </c>
      <c r="P61" t="s">
        <v>1563</v>
      </c>
    </row>
    <row r="62" spans="1:16">
      <c r="A62" t="s">
        <v>653</v>
      </c>
      <c r="B62" t="s">
        <v>1427</v>
      </c>
      <c r="C62" t="s">
        <v>499</v>
      </c>
      <c r="D62" t="s">
        <v>1405</v>
      </c>
      <c r="E62" t="s">
        <v>1517</v>
      </c>
      <c r="F62" t="s">
        <v>37</v>
      </c>
      <c r="G62" t="s">
        <v>1348</v>
      </c>
      <c r="H62" t="s">
        <v>733</v>
      </c>
      <c r="I62" t="s">
        <v>1389</v>
      </c>
      <c r="J62">
        <v>950</v>
      </c>
      <c r="K62" t="s">
        <v>597</v>
      </c>
      <c r="L62">
        <v>11400</v>
      </c>
      <c r="M62" t="s">
        <v>506</v>
      </c>
      <c r="N62" t="s">
        <v>506</v>
      </c>
      <c r="O62" t="s">
        <v>340</v>
      </c>
      <c r="P62" t="s">
        <v>340</v>
      </c>
    </row>
    <row r="63" spans="1:16">
      <c r="A63" t="s">
        <v>582</v>
      </c>
      <c r="B63" t="s">
        <v>1468</v>
      </c>
      <c r="C63" t="s">
        <v>499</v>
      </c>
      <c r="D63" t="s">
        <v>1414</v>
      </c>
      <c r="E63" t="s">
        <v>492</v>
      </c>
      <c r="F63" t="s">
        <v>34</v>
      </c>
      <c r="G63" t="s">
        <v>1348</v>
      </c>
      <c r="H63" t="s">
        <v>733</v>
      </c>
      <c r="I63" t="s">
        <v>583</v>
      </c>
      <c r="J63">
        <v>1200</v>
      </c>
      <c r="K63" t="s">
        <v>597</v>
      </c>
      <c r="L63">
        <v>14400</v>
      </c>
      <c r="M63" t="s">
        <v>506</v>
      </c>
      <c r="N63" t="s">
        <v>506</v>
      </c>
      <c r="O63" t="s">
        <v>340</v>
      </c>
      <c r="P63" t="s">
        <v>340</v>
      </c>
    </row>
    <row r="64" spans="1:16">
      <c r="A64" t="s">
        <v>718</v>
      </c>
      <c r="B64" t="s">
        <v>1491</v>
      </c>
      <c r="C64" t="s">
        <v>499</v>
      </c>
      <c r="D64" t="s">
        <v>1434</v>
      </c>
      <c r="E64" t="s">
        <v>1517</v>
      </c>
      <c r="F64" t="s">
        <v>37</v>
      </c>
      <c r="G64" t="s">
        <v>1348</v>
      </c>
      <c r="H64" t="s">
        <v>733</v>
      </c>
      <c r="I64" t="s">
        <v>1371</v>
      </c>
      <c r="J64">
        <v>950</v>
      </c>
      <c r="K64" t="s">
        <v>597</v>
      </c>
      <c r="L64">
        <v>11400</v>
      </c>
      <c r="M64" t="s">
        <v>506</v>
      </c>
      <c r="N64" t="s">
        <v>506</v>
      </c>
      <c r="O64" t="s">
        <v>340</v>
      </c>
      <c r="P64" t="s">
        <v>340</v>
      </c>
    </row>
    <row r="65" spans="1:16">
      <c r="A65" t="s">
        <v>864</v>
      </c>
      <c r="B65" t="s">
        <v>1388</v>
      </c>
      <c r="C65" t="s">
        <v>499</v>
      </c>
      <c r="D65" t="s">
        <v>1353</v>
      </c>
      <c r="E65" t="s">
        <v>492</v>
      </c>
      <c r="F65" t="s">
        <v>34</v>
      </c>
      <c r="G65" t="s">
        <v>1348</v>
      </c>
      <c r="H65" t="s">
        <v>733</v>
      </c>
      <c r="I65" t="s">
        <v>1389</v>
      </c>
      <c r="J65">
        <v>950</v>
      </c>
      <c r="K65" t="s">
        <v>597</v>
      </c>
      <c r="L65">
        <v>11400</v>
      </c>
      <c r="M65" t="s">
        <v>506</v>
      </c>
      <c r="N65" t="s">
        <v>506</v>
      </c>
      <c r="O65" t="s">
        <v>340</v>
      </c>
      <c r="P65" t="s">
        <v>340</v>
      </c>
    </row>
    <row r="66" spans="1:16">
      <c r="A66" t="s">
        <v>1345</v>
      </c>
      <c r="B66" t="s">
        <v>1346</v>
      </c>
      <c r="C66" t="s">
        <v>499</v>
      </c>
      <c r="D66" t="s">
        <v>1347</v>
      </c>
      <c r="E66" t="s">
        <v>1515</v>
      </c>
      <c r="F66" t="s">
        <v>36</v>
      </c>
      <c r="G66" t="s">
        <v>1348</v>
      </c>
      <c r="H66" t="s">
        <v>733</v>
      </c>
      <c r="I66" t="s">
        <v>1349</v>
      </c>
      <c r="J66">
        <v>1100</v>
      </c>
      <c r="K66" t="s">
        <v>597</v>
      </c>
      <c r="L66">
        <v>13200</v>
      </c>
      <c r="M66" t="s">
        <v>507</v>
      </c>
      <c r="N66" t="s">
        <v>506</v>
      </c>
      <c r="O66" t="s">
        <v>1350</v>
      </c>
      <c r="P66" t="s">
        <v>1564</v>
      </c>
    </row>
    <row r="67" spans="1:16">
      <c r="A67" t="s">
        <v>1376</v>
      </c>
      <c r="B67" t="s">
        <v>1377</v>
      </c>
      <c r="C67" t="s">
        <v>499</v>
      </c>
      <c r="D67" t="s">
        <v>1378</v>
      </c>
      <c r="E67" t="s">
        <v>1516</v>
      </c>
      <c r="F67" t="s">
        <v>37</v>
      </c>
      <c r="G67" t="s">
        <v>1379</v>
      </c>
      <c r="H67" t="s">
        <v>733</v>
      </c>
      <c r="I67" t="s">
        <v>1380</v>
      </c>
      <c r="J67">
        <v>1500</v>
      </c>
      <c r="K67" t="s">
        <v>597</v>
      </c>
      <c r="L67">
        <v>18000</v>
      </c>
      <c r="M67" t="s">
        <v>506</v>
      </c>
      <c r="N67" t="s">
        <v>506</v>
      </c>
      <c r="O67" t="s">
        <v>340</v>
      </c>
      <c r="P67" t="s">
        <v>340</v>
      </c>
    </row>
    <row r="68" spans="1:16">
      <c r="A68" t="s">
        <v>1407</v>
      </c>
      <c r="B68" t="s">
        <v>1408</v>
      </c>
      <c r="C68" t="s">
        <v>507</v>
      </c>
      <c r="D68" t="s">
        <v>493</v>
      </c>
      <c r="E68" t="s">
        <v>493</v>
      </c>
      <c r="F68" t="s">
        <v>35</v>
      </c>
      <c r="G68" t="s">
        <v>1348</v>
      </c>
      <c r="H68" t="s">
        <v>733</v>
      </c>
      <c r="I68" t="s">
        <v>340</v>
      </c>
      <c r="K68" t="s">
        <v>340</v>
      </c>
      <c r="M68" t="s">
        <v>506</v>
      </c>
      <c r="N68" t="s">
        <v>507</v>
      </c>
      <c r="O68" t="s">
        <v>1409</v>
      </c>
      <c r="P68" t="s">
        <v>340</v>
      </c>
    </row>
    <row r="69" spans="1:16">
      <c r="A69" t="s">
        <v>1439</v>
      </c>
      <c r="B69" t="s">
        <v>1440</v>
      </c>
      <c r="C69" t="s">
        <v>499</v>
      </c>
      <c r="D69" t="s">
        <v>1353</v>
      </c>
      <c r="E69" t="s">
        <v>492</v>
      </c>
      <c r="F69" t="s">
        <v>34</v>
      </c>
      <c r="G69" t="s">
        <v>1348</v>
      </c>
      <c r="H69" t="s">
        <v>733</v>
      </c>
      <c r="I69" t="s">
        <v>1429</v>
      </c>
      <c r="J69">
        <v>1025</v>
      </c>
      <c r="K69" t="s">
        <v>597</v>
      </c>
      <c r="L69">
        <v>12300</v>
      </c>
      <c r="M69" t="s">
        <v>506</v>
      </c>
      <c r="N69" t="s">
        <v>506</v>
      </c>
      <c r="O69" t="s">
        <v>340</v>
      </c>
      <c r="P69" t="s">
        <v>340</v>
      </c>
    </row>
    <row r="70" spans="1:16">
      <c r="A70" t="s">
        <v>683</v>
      </c>
      <c r="B70" t="s">
        <v>1425</v>
      </c>
      <c r="C70" t="s">
        <v>499</v>
      </c>
      <c r="D70" t="s">
        <v>493</v>
      </c>
      <c r="E70" t="s">
        <v>493</v>
      </c>
      <c r="F70" t="s">
        <v>35</v>
      </c>
      <c r="G70" t="s">
        <v>1348</v>
      </c>
      <c r="H70" t="s">
        <v>733</v>
      </c>
      <c r="I70" t="s">
        <v>1366</v>
      </c>
      <c r="J70">
        <v>1800</v>
      </c>
      <c r="K70" t="s">
        <v>597</v>
      </c>
      <c r="L70">
        <v>21600</v>
      </c>
      <c r="M70" t="s">
        <v>506</v>
      </c>
      <c r="N70" t="s">
        <v>506</v>
      </c>
      <c r="O70" t="s">
        <v>340</v>
      </c>
      <c r="P70" t="s">
        <v>340</v>
      </c>
    </row>
    <row r="71" spans="1:16">
      <c r="A71" t="s">
        <v>717</v>
      </c>
      <c r="B71" t="s">
        <v>1404</v>
      </c>
      <c r="C71" t="s">
        <v>499</v>
      </c>
      <c r="D71" t="s">
        <v>1405</v>
      </c>
      <c r="E71" t="s">
        <v>1517</v>
      </c>
      <c r="F71" t="s">
        <v>37</v>
      </c>
      <c r="G71" t="s">
        <v>1348</v>
      </c>
      <c r="H71" t="s">
        <v>733</v>
      </c>
      <c r="I71" t="s">
        <v>1389</v>
      </c>
      <c r="J71">
        <v>950</v>
      </c>
      <c r="K71" t="s">
        <v>597</v>
      </c>
      <c r="L71">
        <v>11400</v>
      </c>
      <c r="M71" t="s">
        <v>506</v>
      </c>
      <c r="N71" t="s">
        <v>506</v>
      </c>
      <c r="O71" t="s">
        <v>340</v>
      </c>
      <c r="P71" t="s">
        <v>340</v>
      </c>
    </row>
    <row r="72" spans="1:16">
      <c r="A72" t="s">
        <v>1385</v>
      </c>
      <c r="B72" t="s">
        <v>1462</v>
      </c>
      <c r="C72" t="s">
        <v>499</v>
      </c>
      <c r="D72" t="s">
        <v>493</v>
      </c>
      <c r="E72" t="s">
        <v>493</v>
      </c>
      <c r="F72" t="s">
        <v>35</v>
      </c>
      <c r="G72" t="s">
        <v>1348</v>
      </c>
      <c r="H72" t="s">
        <v>733</v>
      </c>
      <c r="I72" t="s">
        <v>535</v>
      </c>
      <c r="J72">
        <v>1800</v>
      </c>
      <c r="K72" t="s">
        <v>597</v>
      </c>
      <c r="L72">
        <v>21600</v>
      </c>
      <c r="M72" t="s">
        <v>506</v>
      </c>
      <c r="N72" t="s">
        <v>506</v>
      </c>
      <c r="O72" t="s">
        <v>340</v>
      </c>
      <c r="P72" t="s">
        <v>340</v>
      </c>
    </row>
    <row r="73" spans="1:16">
      <c r="A73" t="s">
        <v>604</v>
      </c>
      <c r="B73" t="s">
        <v>1413</v>
      </c>
      <c r="C73" t="s">
        <v>499</v>
      </c>
      <c r="D73" t="s">
        <v>1414</v>
      </c>
      <c r="E73" t="s">
        <v>492</v>
      </c>
      <c r="F73" t="s">
        <v>34</v>
      </c>
      <c r="G73" t="s">
        <v>1348</v>
      </c>
      <c r="H73" t="s">
        <v>733</v>
      </c>
      <c r="I73" t="s">
        <v>538</v>
      </c>
      <c r="J73">
        <v>1200</v>
      </c>
      <c r="K73" t="s">
        <v>597</v>
      </c>
      <c r="L73">
        <v>14400</v>
      </c>
      <c r="M73" t="s">
        <v>506</v>
      </c>
      <c r="N73" t="s">
        <v>506</v>
      </c>
      <c r="O73" t="s">
        <v>1415</v>
      </c>
      <c r="P73" t="s">
        <v>340</v>
      </c>
    </row>
    <row r="74" spans="1:16">
      <c r="A74" t="s">
        <v>1447</v>
      </c>
      <c r="B74" t="s">
        <v>1448</v>
      </c>
      <c r="C74" t="s">
        <v>499</v>
      </c>
      <c r="D74" t="s">
        <v>1353</v>
      </c>
      <c r="E74" t="s">
        <v>492</v>
      </c>
      <c r="F74" t="s">
        <v>34</v>
      </c>
      <c r="G74" t="s">
        <v>1348</v>
      </c>
      <c r="H74" t="s">
        <v>733</v>
      </c>
      <c r="I74" t="s">
        <v>548</v>
      </c>
      <c r="J74">
        <v>950</v>
      </c>
      <c r="K74" t="s">
        <v>597</v>
      </c>
      <c r="L74">
        <v>11400</v>
      </c>
      <c r="M74" t="s">
        <v>506</v>
      </c>
      <c r="N74" t="s">
        <v>506</v>
      </c>
      <c r="O74" t="s">
        <v>340</v>
      </c>
      <c r="P74" t="s">
        <v>340</v>
      </c>
    </row>
    <row r="75" spans="1:16">
      <c r="A75" t="s">
        <v>1358</v>
      </c>
      <c r="B75" t="s">
        <v>1359</v>
      </c>
      <c r="C75" t="s">
        <v>507</v>
      </c>
      <c r="D75" t="s">
        <v>1353</v>
      </c>
      <c r="E75" t="s">
        <v>492</v>
      </c>
      <c r="F75" t="s">
        <v>34</v>
      </c>
      <c r="G75" t="s">
        <v>1348</v>
      </c>
      <c r="H75" t="s">
        <v>733</v>
      </c>
      <c r="I75" t="s">
        <v>340</v>
      </c>
      <c r="K75" t="s">
        <v>340</v>
      </c>
      <c r="M75" t="s">
        <v>506</v>
      </c>
      <c r="N75" t="s">
        <v>507</v>
      </c>
      <c r="O75" t="s">
        <v>1360</v>
      </c>
      <c r="P75" t="s">
        <v>340</v>
      </c>
    </row>
    <row r="76" spans="1:16">
      <c r="A76" t="s">
        <v>1452</v>
      </c>
      <c r="B76" t="s">
        <v>1453</v>
      </c>
      <c r="C76" t="s">
        <v>499</v>
      </c>
      <c r="D76" t="s">
        <v>1454</v>
      </c>
      <c r="E76" t="s">
        <v>495</v>
      </c>
      <c r="F76" t="s">
        <v>63</v>
      </c>
      <c r="G76" t="s">
        <v>1348</v>
      </c>
      <c r="H76" t="s">
        <v>733</v>
      </c>
      <c r="I76" t="s">
        <v>1375</v>
      </c>
      <c r="J76">
        <v>1950</v>
      </c>
      <c r="K76" t="s">
        <v>597</v>
      </c>
      <c r="L76">
        <v>23400</v>
      </c>
      <c r="M76" t="s">
        <v>506</v>
      </c>
      <c r="N76" t="s">
        <v>506</v>
      </c>
      <c r="O76" t="s">
        <v>340</v>
      </c>
      <c r="P76" t="s">
        <v>340</v>
      </c>
    </row>
    <row r="77" spans="1:16">
      <c r="A77" t="s">
        <v>626</v>
      </c>
      <c r="B77" t="s">
        <v>1402</v>
      </c>
      <c r="C77" t="s">
        <v>499</v>
      </c>
      <c r="D77" t="s">
        <v>1353</v>
      </c>
      <c r="E77" t="s">
        <v>492</v>
      </c>
      <c r="F77" t="s">
        <v>34</v>
      </c>
      <c r="G77" t="s">
        <v>1348</v>
      </c>
      <c r="H77" t="s">
        <v>733</v>
      </c>
      <c r="I77" t="s">
        <v>552</v>
      </c>
      <c r="J77">
        <v>950</v>
      </c>
      <c r="K77" t="s">
        <v>597</v>
      </c>
      <c r="L77">
        <v>11400</v>
      </c>
      <c r="M77" t="s">
        <v>506</v>
      </c>
      <c r="N77" t="s">
        <v>506</v>
      </c>
      <c r="O77" t="s">
        <v>340</v>
      </c>
      <c r="P77" t="s">
        <v>340</v>
      </c>
    </row>
    <row r="78" spans="1:16">
      <c r="A78" t="s">
        <v>1393</v>
      </c>
      <c r="B78" t="s">
        <v>1394</v>
      </c>
      <c r="C78" t="s">
        <v>499</v>
      </c>
      <c r="D78" t="s">
        <v>1353</v>
      </c>
      <c r="E78" t="s">
        <v>492</v>
      </c>
      <c r="F78" t="s">
        <v>34</v>
      </c>
      <c r="G78" t="s">
        <v>1348</v>
      </c>
      <c r="H78" t="s">
        <v>733</v>
      </c>
      <c r="I78" t="s">
        <v>524</v>
      </c>
      <c r="J78">
        <v>950</v>
      </c>
      <c r="K78" t="s">
        <v>597</v>
      </c>
      <c r="L78">
        <v>11400</v>
      </c>
      <c r="M78" t="s">
        <v>506</v>
      </c>
      <c r="N78" t="s">
        <v>506</v>
      </c>
      <c r="O78" t="s">
        <v>340</v>
      </c>
      <c r="P78" t="s">
        <v>340</v>
      </c>
    </row>
    <row r="79" spans="1:16">
      <c r="A79" t="s">
        <v>567</v>
      </c>
      <c r="B79" t="s">
        <v>1431</v>
      </c>
      <c r="C79" t="s">
        <v>499</v>
      </c>
      <c r="D79" t="s">
        <v>1414</v>
      </c>
      <c r="E79" t="s">
        <v>492</v>
      </c>
      <c r="F79" t="s">
        <v>34</v>
      </c>
      <c r="G79" t="s">
        <v>1348</v>
      </c>
      <c r="H79" t="s">
        <v>733</v>
      </c>
      <c r="I79" t="s">
        <v>548</v>
      </c>
      <c r="J79">
        <v>1100</v>
      </c>
      <c r="K79" t="s">
        <v>597</v>
      </c>
      <c r="L79">
        <v>13200</v>
      </c>
      <c r="M79" t="s">
        <v>506</v>
      </c>
      <c r="N79" t="s">
        <v>506</v>
      </c>
      <c r="O79" t="s">
        <v>1432</v>
      </c>
      <c r="P79" t="s">
        <v>340</v>
      </c>
    </row>
    <row r="80" spans="1:16">
      <c r="A80" t="s">
        <v>578</v>
      </c>
      <c r="B80" t="s">
        <v>1386</v>
      </c>
      <c r="C80" t="s">
        <v>499</v>
      </c>
      <c r="D80" t="s">
        <v>1353</v>
      </c>
      <c r="E80" t="s">
        <v>492</v>
      </c>
      <c r="F80" t="s">
        <v>34</v>
      </c>
      <c r="G80" t="s">
        <v>1348</v>
      </c>
      <c r="H80" t="s">
        <v>733</v>
      </c>
      <c r="I80" t="s">
        <v>552</v>
      </c>
      <c r="J80">
        <v>950</v>
      </c>
      <c r="K80" t="s">
        <v>597</v>
      </c>
      <c r="L80">
        <v>11400</v>
      </c>
      <c r="M80" t="s">
        <v>506</v>
      </c>
      <c r="N80" t="s">
        <v>506</v>
      </c>
      <c r="O80" t="s">
        <v>340</v>
      </c>
      <c r="P80" t="s">
        <v>340</v>
      </c>
    </row>
    <row r="81" spans="1:16">
      <c r="A81" t="s">
        <v>558</v>
      </c>
      <c r="B81" t="s">
        <v>1425</v>
      </c>
      <c r="C81" t="s">
        <v>499</v>
      </c>
      <c r="D81" t="s">
        <v>1353</v>
      </c>
      <c r="E81" t="s">
        <v>492</v>
      </c>
      <c r="F81" t="s">
        <v>34</v>
      </c>
      <c r="G81" t="s">
        <v>1348</v>
      </c>
      <c r="H81" t="s">
        <v>733</v>
      </c>
      <c r="I81" t="s">
        <v>559</v>
      </c>
      <c r="J81">
        <v>950</v>
      </c>
      <c r="K81" t="s">
        <v>597</v>
      </c>
      <c r="L81">
        <v>11400</v>
      </c>
      <c r="M81" t="s">
        <v>506</v>
      </c>
      <c r="N81" t="s">
        <v>506</v>
      </c>
      <c r="O81" t="s">
        <v>340</v>
      </c>
      <c r="P81" t="s">
        <v>340</v>
      </c>
    </row>
    <row r="82" spans="1:16">
      <c r="A82" t="s">
        <v>1433</v>
      </c>
      <c r="B82" t="s">
        <v>1431</v>
      </c>
      <c r="C82" t="s">
        <v>499</v>
      </c>
      <c r="D82" t="s">
        <v>1434</v>
      </c>
      <c r="E82" t="s">
        <v>1517</v>
      </c>
      <c r="F82" t="s">
        <v>37</v>
      </c>
      <c r="G82" t="s">
        <v>1348</v>
      </c>
      <c r="H82" t="s">
        <v>733</v>
      </c>
      <c r="I82" t="s">
        <v>1371</v>
      </c>
      <c r="J82">
        <v>925</v>
      </c>
      <c r="K82" t="s">
        <v>597</v>
      </c>
      <c r="L82">
        <v>11100</v>
      </c>
      <c r="M82" t="s">
        <v>506</v>
      </c>
      <c r="N82" t="s">
        <v>506</v>
      </c>
      <c r="O82" t="s">
        <v>340</v>
      </c>
      <c r="P82" t="s">
        <v>340</v>
      </c>
    </row>
    <row r="83" spans="1:16">
      <c r="A83" t="s">
        <v>879</v>
      </c>
      <c r="B83" t="s">
        <v>1486</v>
      </c>
      <c r="C83" t="s">
        <v>499</v>
      </c>
      <c r="D83" t="s">
        <v>1484</v>
      </c>
      <c r="E83" t="s">
        <v>493</v>
      </c>
      <c r="F83" t="s">
        <v>38</v>
      </c>
      <c r="G83" t="s">
        <v>1348</v>
      </c>
      <c r="H83" t="s">
        <v>733</v>
      </c>
      <c r="I83" t="s">
        <v>512</v>
      </c>
      <c r="J83">
        <v>2300</v>
      </c>
      <c r="K83" t="s">
        <v>597</v>
      </c>
      <c r="L83">
        <v>27600</v>
      </c>
      <c r="M83" t="s">
        <v>506</v>
      </c>
      <c r="N83" t="s">
        <v>506</v>
      </c>
      <c r="O83" t="s">
        <v>340</v>
      </c>
      <c r="P83" t="s">
        <v>340</v>
      </c>
    </row>
    <row r="84" spans="1:16">
      <c r="A84" t="s">
        <v>583</v>
      </c>
      <c r="B84" t="s">
        <v>1499</v>
      </c>
      <c r="C84" t="s">
        <v>499</v>
      </c>
      <c r="D84" t="s">
        <v>493</v>
      </c>
      <c r="E84" t="s">
        <v>493</v>
      </c>
      <c r="F84" t="s">
        <v>35</v>
      </c>
      <c r="G84" t="s">
        <v>1348</v>
      </c>
      <c r="H84" t="s">
        <v>733</v>
      </c>
      <c r="I84" t="s">
        <v>512</v>
      </c>
      <c r="J84">
        <v>1925</v>
      </c>
      <c r="K84" t="s">
        <v>597</v>
      </c>
      <c r="L84">
        <v>23100</v>
      </c>
      <c r="M84" t="s">
        <v>506</v>
      </c>
      <c r="N84" t="s">
        <v>506</v>
      </c>
      <c r="O84" t="s">
        <v>340</v>
      </c>
      <c r="P84" t="s">
        <v>340</v>
      </c>
    </row>
    <row r="85" spans="1:16">
      <c r="A85" t="s">
        <v>1392</v>
      </c>
      <c r="B85" t="s">
        <v>1428</v>
      </c>
      <c r="C85" t="s">
        <v>499</v>
      </c>
      <c r="D85" t="s">
        <v>1353</v>
      </c>
      <c r="E85" t="s">
        <v>492</v>
      </c>
      <c r="F85" t="s">
        <v>34</v>
      </c>
      <c r="G85" t="s">
        <v>1348</v>
      </c>
      <c r="H85" t="s">
        <v>733</v>
      </c>
      <c r="I85" t="s">
        <v>1429</v>
      </c>
      <c r="J85">
        <v>950</v>
      </c>
      <c r="K85" t="s">
        <v>597</v>
      </c>
      <c r="L85">
        <v>11400</v>
      </c>
      <c r="M85" t="s">
        <v>506</v>
      </c>
      <c r="N85" t="s">
        <v>506</v>
      </c>
      <c r="O85" t="s">
        <v>340</v>
      </c>
      <c r="P85" t="s">
        <v>340</v>
      </c>
    </row>
    <row r="86" spans="1:16">
      <c r="A86" t="s">
        <v>1366</v>
      </c>
      <c r="B86" t="s">
        <v>1367</v>
      </c>
      <c r="C86" t="s">
        <v>499</v>
      </c>
      <c r="D86" t="s">
        <v>1368</v>
      </c>
      <c r="E86" t="s">
        <v>1368</v>
      </c>
      <c r="F86" t="s">
        <v>63</v>
      </c>
      <c r="G86" t="s">
        <v>1369</v>
      </c>
      <c r="H86" t="s">
        <v>1370</v>
      </c>
      <c r="I86" t="s">
        <v>1371</v>
      </c>
      <c r="J86">
        <v>110000</v>
      </c>
      <c r="K86" t="s">
        <v>1372</v>
      </c>
      <c r="L86">
        <v>110000</v>
      </c>
      <c r="M86" t="s">
        <v>506</v>
      </c>
      <c r="N86" t="s">
        <v>506</v>
      </c>
      <c r="O86" t="s">
        <v>340</v>
      </c>
      <c r="P86" t="s">
        <v>340</v>
      </c>
    </row>
    <row r="87" spans="1:16">
      <c r="A87" t="s">
        <v>1384</v>
      </c>
      <c r="B87" t="s">
        <v>1382</v>
      </c>
      <c r="C87" t="s">
        <v>499</v>
      </c>
      <c r="D87" t="s">
        <v>1353</v>
      </c>
      <c r="E87" t="s">
        <v>492</v>
      </c>
      <c r="F87" t="s">
        <v>34</v>
      </c>
      <c r="G87" t="s">
        <v>1348</v>
      </c>
      <c r="H87" t="s">
        <v>733</v>
      </c>
      <c r="I87" t="s">
        <v>1385</v>
      </c>
      <c r="J87">
        <v>950</v>
      </c>
      <c r="K87" t="s">
        <v>597</v>
      </c>
      <c r="L87">
        <v>11400</v>
      </c>
      <c r="M87" t="s">
        <v>506</v>
      </c>
      <c r="N87" t="s">
        <v>506</v>
      </c>
      <c r="O87" t="s">
        <v>340</v>
      </c>
      <c r="P87" t="s">
        <v>340</v>
      </c>
    </row>
    <row r="88" spans="1:16">
      <c r="A88" t="s">
        <v>1472</v>
      </c>
      <c r="B88" t="s">
        <v>1473</v>
      </c>
      <c r="C88" t="s">
        <v>499</v>
      </c>
      <c r="D88" t="s">
        <v>1353</v>
      </c>
      <c r="E88" t="s">
        <v>492</v>
      </c>
      <c r="F88" t="s">
        <v>34</v>
      </c>
      <c r="G88" t="s">
        <v>1348</v>
      </c>
      <c r="H88" t="s">
        <v>733</v>
      </c>
      <c r="I88" t="s">
        <v>1429</v>
      </c>
      <c r="J88">
        <v>1000</v>
      </c>
      <c r="K88" t="s">
        <v>597</v>
      </c>
      <c r="L88">
        <v>12000</v>
      </c>
      <c r="M88" t="s">
        <v>506</v>
      </c>
      <c r="N88" t="s">
        <v>506</v>
      </c>
      <c r="O88" t="s">
        <v>340</v>
      </c>
      <c r="P88" t="s">
        <v>340</v>
      </c>
    </row>
    <row r="89" spans="1:16">
      <c r="A89" t="s">
        <v>525</v>
      </c>
      <c r="B89" t="s">
        <v>1419</v>
      </c>
      <c r="C89" t="s">
        <v>499</v>
      </c>
      <c r="D89" t="s">
        <v>1374</v>
      </c>
      <c r="E89" t="s">
        <v>495</v>
      </c>
      <c r="F89" t="s">
        <v>63</v>
      </c>
      <c r="G89" t="s">
        <v>1348</v>
      </c>
      <c r="H89" t="s">
        <v>733</v>
      </c>
      <c r="I89" t="s">
        <v>1375</v>
      </c>
      <c r="J89">
        <v>850</v>
      </c>
      <c r="K89" t="s">
        <v>597</v>
      </c>
      <c r="L89">
        <v>10200</v>
      </c>
      <c r="M89" t="s">
        <v>506</v>
      </c>
      <c r="N89" t="s">
        <v>506</v>
      </c>
      <c r="O89" t="s">
        <v>340</v>
      </c>
      <c r="P89" t="s">
        <v>340</v>
      </c>
    </row>
    <row r="90" spans="1:16">
      <c r="A90" t="s">
        <v>1479</v>
      </c>
      <c r="B90" t="s">
        <v>1480</v>
      </c>
      <c r="C90" t="s">
        <v>499</v>
      </c>
      <c r="D90" t="s">
        <v>1414</v>
      </c>
      <c r="E90" t="s">
        <v>492</v>
      </c>
      <c r="F90" t="s">
        <v>34</v>
      </c>
      <c r="G90" t="s">
        <v>1348</v>
      </c>
      <c r="H90" t="s">
        <v>733</v>
      </c>
      <c r="I90" t="s">
        <v>538</v>
      </c>
      <c r="J90">
        <v>1100</v>
      </c>
      <c r="K90" t="s">
        <v>597</v>
      </c>
      <c r="L90">
        <v>13200</v>
      </c>
      <c r="M90" t="s">
        <v>506</v>
      </c>
      <c r="N90" t="s">
        <v>506</v>
      </c>
      <c r="O90" t="s">
        <v>340</v>
      </c>
      <c r="P90" t="s">
        <v>340</v>
      </c>
    </row>
    <row r="96" spans="1:16">
      <c r="A96" t="s">
        <v>1566</v>
      </c>
    </row>
    <row r="97" spans="1:3">
      <c r="A97" t="s">
        <v>1567</v>
      </c>
    </row>
    <row r="98" spans="1:3">
      <c r="A98" t="s">
        <v>1568</v>
      </c>
    </row>
    <row r="99" spans="1:3">
      <c r="A99" t="s">
        <v>1569</v>
      </c>
    </row>
    <row r="100" spans="1:3">
      <c r="A100" t="s">
        <v>1570</v>
      </c>
    </row>
    <row r="101" spans="1:3">
      <c r="A101" t="s">
        <v>1571</v>
      </c>
    </row>
    <row r="102" spans="1:3">
      <c r="A102" t="s">
        <v>1572</v>
      </c>
    </row>
    <row r="103" spans="1:3">
      <c r="A103" t="s">
        <v>1573</v>
      </c>
    </row>
    <row r="105" spans="1:3">
      <c r="A105" t="s">
        <v>1574</v>
      </c>
      <c r="B105" t="s">
        <v>1575</v>
      </c>
      <c r="C105" t="s">
        <v>1342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451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1187</v>
      </c>
      <c r="E5" s="203"/>
      <c r="F5" s="204"/>
      <c r="G5" s="201"/>
      <c r="H5" s="254"/>
      <c r="I5" s="74" t="s">
        <v>1315</v>
      </c>
      <c r="J5" s="203"/>
      <c r="K5" s="74" t="s">
        <v>1314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202" t="s">
        <v>1323</v>
      </c>
      <c r="H6" s="202" t="s">
        <v>1295</v>
      </c>
      <c r="I6" s="189" t="s">
        <v>1316</v>
      </c>
      <c r="J6" s="202" t="s">
        <v>1317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498</v>
      </c>
      <c r="C7" s="171" t="str">
        <f>INDEX('Customer List'!$B:$B,MATCH('Full Customer List'!$B7,'Customer List'!$A:$A,0))</f>
        <v>Active</v>
      </c>
      <c r="D7" s="171" t="str">
        <f>INDEX('Customer List'!$C:$C,MATCH('Full Customer List'!$B7,'Customer List'!$A:$A,0))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List'!$K:$K,MATCH('Full Customer List'!$B7,'Customer List'!$A:$A,0))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514</v>
      </c>
      <c r="C8" s="171" t="str">
        <f>INDEX('Customer List'!$B:$B,MATCH('Full Customer List'!$B8,'Customer List'!$A:$A,0))</f>
        <v>Active</v>
      </c>
      <c r="D8" s="171" t="str">
        <f>INDEX('Customer List'!$C:$C,MATCH('Full Customer List'!$B8,'Customer List'!$A:$A,0))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List'!$K:$K,MATCH('Full Customer List'!$B8,'Customer List'!$A:$A,0))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521</v>
      </c>
      <c r="C9" s="171" t="str">
        <f>INDEX('Customer List'!$B:$B,MATCH('Full Customer List'!$B9,'Customer List'!$A:$A,0))</f>
        <v>Active</v>
      </c>
      <c r="D9" s="171" t="str">
        <f>INDEX('Customer List'!$C:$C,MATCH('Full Customer List'!$B9,'Customer List'!$A:$A,0))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List'!$K:$K,MATCH('Full Customer List'!$B9,'Customer List'!$A:$A,0))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526</v>
      </c>
      <c r="C10" s="171" t="str">
        <f>INDEX('Customer List'!$B:$B,MATCH('Full Customer List'!$B10,'Customer List'!$A:$A,0))</f>
        <v>Active</v>
      </c>
      <c r="D10" s="171" t="str">
        <f>INDEX('Customer List'!$C:$C,MATCH('Full Customer List'!$B10,'Customer List'!$A:$A,0))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List'!$K:$K,MATCH('Full Customer List'!$B10,'Customer List'!$A:$A,0))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530</v>
      </c>
      <c r="C11" s="171" t="str">
        <f>INDEX('Customer List'!$B:$B,MATCH('Full Customer List'!$B11,'Customer List'!$A:$A,0))</f>
        <v>Active</v>
      </c>
      <c r="D11" s="171" t="str">
        <f>INDEX('Customer List'!$C:$C,MATCH('Full Customer List'!$B11,'Customer List'!$A:$A,0))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List'!$K:$K,MATCH('Full Customer List'!$B11,'Customer List'!$A:$A,0))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536</v>
      </c>
      <c r="C12" s="171" t="str">
        <f>INDEX('Customer List'!$B:$B,MATCH('Full Customer List'!$B12,'Customer List'!$A:$A,0))</f>
        <v>Active</v>
      </c>
      <c r="D12" s="171" t="str">
        <f>INDEX('Customer List'!$C:$C,MATCH('Full Customer List'!$B12,'Customer List'!$A:$A,0))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List'!$K:$K,MATCH('Full Customer List'!$B12,'Customer List'!$A:$A,0))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539</v>
      </c>
      <c r="C13" s="171" t="str">
        <f>INDEX('Customer List'!$B:$B,MATCH('Full Customer List'!$B13,'Customer List'!$A:$A,0))</f>
        <v>Active</v>
      </c>
      <c r="D13" s="171" t="str">
        <f>INDEX('Customer List'!$C:$C,MATCH('Full Customer List'!$B13,'Customer List'!$A:$A,0))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List'!$K:$K,MATCH('Full Customer List'!$B13,'Customer List'!$A:$A,0))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541</v>
      </c>
      <c r="C14" s="171" t="str">
        <f>INDEX('Customer List'!$B:$B,MATCH('Full Customer List'!$B14,'Customer List'!$A:$A,0))</f>
        <v>Active</v>
      </c>
      <c r="D14" s="171" t="str">
        <f>INDEX('Customer List'!$C:$C,MATCH('Full Customer List'!$B14,'Customer List'!$A:$A,0))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List'!$K:$K,MATCH('Full Customer List'!$B14,'Customer List'!$A:$A,0))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544</v>
      </c>
      <c r="C15" s="171" t="str">
        <f>INDEX('Customer List'!$B:$B,MATCH('Full Customer List'!$B15,'Customer List'!$A:$A,0))</f>
        <v>Active</v>
      </c>
      <c r="D15" s="171" t="str">
        <f>INDEX('Customer List'!$C:$C,MATCH('Full Customer List'!$B15,'Customer List'!$A:$A,0))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List'!$K:$K,MATCH('Full Customer List'!$B15,'Customer List'!$A:$A,0))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546</v>
      </c>
      <c r="C16" s="171" t="str">
        <f>INDEX('Customer List'!$B:$B,MATCH('Full Customer List'!$B16,'Customer List'!$A:$A,0))</f>
        <v>Active</v>
      </c>
      <c r="D16" s="171" t="str">
        <f>INDEX('Customer List'!$C:$C,MATCH('Full Customer List'!$B16,'Customer List'!$A:$A,0))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List'!$K:$K,MATCH('Full Customer List'!$B16,'Customer List'!$A:$A,0))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549</v>
      </c>
      <c r="C17" s="171" t="str">
        <f>INDEX('Customer List'!$B:$B,MATCH('Full Customer List'!$B17,'Customer List'!$A:$A,0))</f>
        <v>Active</v>
      </c>
      <c r="D17" s="171" t="str">
        <f>INDEX('Customer List'!$C:$C,MATCH('Full Customer List'!$B17,'Customer List'!$A:$A,0))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List'!$K:$K,MATCH('Full Customer List'!$B17,'Customer List'!$A:$A,0))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553</v>
      </c>
      <c r="C18" s="171" t="str">
        <f>INDEX('Customer List'!$B:$B,MATCH('Full Customer List'!$B18,'Customer List'!$A:$A,0))</f>
        <v>Active</v>
      </c>
      <c r="D18" s="171" t="str">
        <f>INDEX('Customer List'!$C:$C,MATCH('Full Customer List'!$B18,'Customer List'!$A:$A,0))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List'!$K:$K,MATCH('Full Customer List'!$B18,'Customer List'!$A:$A,0))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554</v>
      </c>
      <c r="C19" s="171" t="str">
        <f>INDEX('Customer List'!$B:$B,MATCH('Full Customer List'!$B19,'Customer List'!$A:$A,0))</f>
        <v>Active</v>
      </c>
      <c r="D19" s="171" t="str">
        <f>INDEX('Customer List'!$C:$C,MATCH('Full Customer List'!$B19,'Customer List'!$A:$A,0))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List'!$K:$K,MATCH('Full Customer List'!$B19,'Customer List'!$A:$A,0))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556</v>
      </c>
      <c r="C20" s="171" t="str">
        <f>INDEX('Customer List'!$B:$B,MATCH('Full Customer List'!$B20,'Customer List'!$A:$A,0))</f>
        <v>Active</v>
      </c>
      <c r="D20" s="171" t="str">
        <f>INDEX('Customer List'!$C:$C,MATCH('Full Customer List'!$B20,'Customer List'!$A:$A,0))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List'!$K:$K,MATCH('Full Customer List'!$B20,'Customer List'!$A:$A,0))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561</v>
      </c>
      <c r="C21" s="171" t="str">
        <f>INDEX('Customer List'!$B:$B,MATCH('Full Customer List'!$B21,'Customer List'!$A:$A,0))</f>
        <v>Active</v>
      </c>
      <c r="D21" s="171" t="str">
        <f>INDEX('Customer List'!$C:$C,MATCH('Full Customer List'!$B21,'Customer List'!$A:$A,0))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List'!$K:$K,MATCH('Full Customer List'!$B21,'Customer List'!$A:$A,0))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563</v>
      </c>
      <c r="C22" s="171" t="str">
        <f>INDEX('Customer List'!$B:$B,MATCH('Full Customer List'!$B22,'Customer List'!$A:$A,0))</f>
        <v>Former client</v>
      </c>
      <c r="D22" s="171" t="str">
        <f>INDEX('Customer List'!$C:$C,MATCH('Full Customer List'!$B22,'Customer List'!$A:$A,0))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List'!$K:$K,MATCH('Full Customer List'!$B22,'Customer List'!$A:$A,0))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569</v>
      </c>
      <c r="C23" s="171" t="str">
        <f>INDEX('Customer List'!$B:$B,MATCH('Full Customer List'!$B23,'Customer List'!$A:$A,0))</f>
        <v>Active</v>
      </c>
      <c r="D23" s="171" t="str">
        <f>INDEX('Customer List'!$C:$C,MATCH('Full Customer List'!$B23,'Customer List'!$A:$A,0))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List'!$K:$K,MATCH('Full Customer List'!$B23,'Customer List'!$A:$A,0))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571</v>
      </c>
      <c r="C24" s="171" t="str">
        <f>INDEX('Customer List'!$B:$B,MATCH('Full Customer List'!$B24,'Customer List'!$A:$A,0))</f>
        <v>Active</v>
      </c>
      <c r="D24" s="171" t="str">
        <f>INDEX('Customer List'!$C:$C,MATCH('Full Customer List'!$B24,'Customer List'!$A:$A,0))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List'!$K:$K,MATCH('Full Customer List'!$B24,'Customer List'!$A:$A,0))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573</v>
      </c>
      <c r="C25" s="171" t="str">
        <f>INDEX('Customer List'!$B:$B,MATCH('Full Customer List'!$B25,'Customer List'!$A:$A,0))</f>
        <v>Active</v>
      </c>
      <c r="D25" s="171" t="str">
        <f>INDEX('Customer List'!$C:$C,MATCH('Full Customer List'!$B25,'Customer List'!$A:$A,0))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List'!$K:$K,MATCH('Full Customer List'!$B25,'Customer List'!$A:$A,0))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577</v>
      </c>
      <c r="C26" s="171" t="str">
        <f>INDEX('Customer List'!$B:$B,MATCH('Full Customer List'!$B26,'Customer List'!$A:$A,0))</f>
        <v>Active</v>
      </c>
      <c r="D26" s="171" t="str">
        <f>INDEX('Customer List'!$C:$C,MATCH('Full Customer List'!$B26,'Customer List'!$A:$A,0))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List'!$K:$K,MATCH('Full Customer List'!$B26,'Customer List'!$A:$A,0))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579</v>
      </c>
      <c r="C27" s="171" t="str">
        <f>INDEX('Customer List'!$B:$B,MATCH('Full Customer List'!$B27,'Customer List'!$A:$A,0))</f>
        <v>Active</v>
      </c>
      <c r="D27" s="171" t="str">
        <f>INDEX('Customer List'!$C:$C,MATCH('Full Customer List'!$B27,'Customer List'!$A:$A,0))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List'!$K:$K,MATCH('Full Customer List'!$B27,'Customer List'!$A:$A,0))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580</v>
      </c>
      <c r="C28" s="171" t="str">
        <f>INDEX('Customer List'!$B:$B,MATCH('Full Customer List'!$B28,'Customer List'!$A:$A,0))</f>
        <v>Active</v>
      </c>
      <c r="D28" s="171" t="str">
        <f>INDEX('Customer List'!$C:$C,MATCH('Full Customer List'!$B28,'Customer List'!$A:$A,0))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List'!$K:$K,MATCH('Full Customer List'!$B28,'Customer List'!$A:$A,0))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584</v>
      </c>
      <c r="C29" s="171" t="str">
        <f>INDEX('Customer List'!$B:$B,MATCH('Full Customer List'!$B29,'Customer List'!$A:$A,0))</f>
        <v>Active</v>
      </c>
      <c r="D29" s="171" t="str">
        <f>INDEX('Customer List'!$C:$C,MATCH('Full Customer List'!$B29,'Customer List'!$A:$A,0))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List'!$K:$K,MATCH('Full Customer List'!$B29,'Customer List'!$A:$A,0))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587</v>
      </c>
      <c r="C30" s="171" t="str">
        <f>INDEX('Customer List'!$B:$B,MATCH('Full Customer List'!$B30,'Customer List'!$A:$A,0))</f>
        <v>Active</v>
      </c>
      <c r="D30" s="171" t="str">
        <f>INDEX('Customer List'!$C:$C,MATCH('Full Customer List'!$B30,'Customer List'!$A:$A,0))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List'!$K:$K,MATCH('Full Customer List'!$B30,'Customer List'!$A:$A,0))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588</v>
      </c>
      <c r="C31" s="171" t="str">
        <f>INDEX('Customer List'!$B:$B,MATCH('Full Customer List'!$B31,'Customer List'!$A:$A,0))</f>
        <v>Active</v>
      </c>
      <c r="D31" s="171" t="str">
        <f>INDEX('Customer List'!$C:$C,MATCH('Full Customer List'!$B31,'Customer List'!$A:$A,0))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List'!$K:$K,MATCH('Full Customer List'!$B31,'Customer List'!$A:$A,0))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592</v>
      </c>
      <c r="C32" s="171" t="str">
        <f>INDEX('Customer List'!$B:$B,MATCH('Full Customer List'!$B32,'Customer List'!$A:$A,0))</f>
        <v>Active</v>
      </c>
      <c r="D32" s="171" t="str">
        <f>INDEX('Customer List'!$C:$C,MATCH('Full Customer List'!$B32,'Customer List'!$A:$A,0))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List'!$K:$K,MATCH('Full Customer List'!$B32,'Customer List'!$A:$A,0))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594</v>
      </c>
      <c r="C33" s="171" t="str">
        <f>INDEX('Customer List'!$B:$B,MATCH('Full Customer List'!$B33,'Customer List'!$A:$A,0))</f>
        <v>Active</v>
      </c>
      <c r="D33" s="171" t="str">
        <f>INDEX('Customer List'!$C:$C,MATCH('Full Customer List'!$B33,'Customer List'!$A:$A,0))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List'!$K:$K,MATCH('Full Customer List'!$B33,'Customer List'!$A:$A,0))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595</v>
      </c>
      <c r="C34" s="171" t="str">
        <f>INDEX('Customer List'!$B:$B,MATCH('Full Customer List'!$B34,'Customer List'!$A:$A,0))</f>
        <v>Active</v>
      </c>
      <c r="D34" s="171" t="str">
        <f>INDEX('Customer List'!$C:$C,MATCH('Full Customer List'!$B34,'Customer List'!$A:$A,0))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List'!$K:$K,MATCH('Full Customer List'!$B34,'Customer List'!$A:$A,0))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598</v>
      </c>
      <c r="C35" s="171" t="str">
        <f>INDEX('Customer List'!$B:$B,MATCH('Full Customer List'!$B35,'Customer List'!$A:$A,0))</f>
        <v>Active</v>
      </c>
      <c r="D35" s="171" t="str">
        <f>INDEX('Customer List'!$C:$C,MATCH('Full Customer List'!$B35,'Customer List'!$A:$A,0))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List'!$K:$K,MATCH('Full Customer List'!$B35,'Customer List'!$A:$A,0))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601</v>
      </c>
      <c r="C36" s="171" t="str">
        <f>INDEX('Customer List'!$B:$B,MATCH('Full Customer List'!$B36,'Customer List'!$A:$A,0))</f>
        <v>Active</v>
      </c>
      <c r="D36" s="171" t="str">
        <f>INDEX('Customer List'!$C:$C,MATCH('Full Customer List'!$B36,'Customer List'!$A:$A,0))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List'!$K:$K,MATCH('Full Customer List'!$B36,'Customer List'!$A:$A,0))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603</v>
      </c>
      <c r="C37" s="171" t="str">
        <f>INDEX('Customer List'!$B:$B,MATCH('Full Customer List'!$B37,'Customer List'!$A:$A,0))</f>
        <v>Former client</v>
      </c>
      <c r="D37" s="171" t="str">
        <f>INDEX('Customer List'!$C:$C,MATCH('Full Customer List'!$B37,'Customer List'!$A:$A,0))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List'!$K:$K,MATCH('Full Customer List'!$B37,'Customer List'!$A:$A,0))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605</v>
      </c>
      <c r="C38" s="171" t="str">
        <f>INDEX('Customer List'!$B:$B,MATCH('Full Customer List'!$B38,'Customer List'!$A:$A,0))</f>
        <v>Former client</v>
      </c>
      <c r="D38" s="171" t="str">
        <f>INDEX('Customer List'!$C:$C,MATCH('Full Customer List'!$B38,'Customer List'!$A:$A,0))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List'!$K:$K,MATCH('Full Customer List'!$B38,'Customer List'!$A:$A,0))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606</v>
      </c>
      <c r="C39" s="171" t="str">
        <f>INDEX('Customer List'!$B:$B,MATCH('Full Customer List'!$B39,'Customer List'!$A:$A,0))</f>
        <v>Active</v>
      </c>
      <c r="D39" s="171" t="str">
        <f>INDEX('Customer List'!$C:$C,MATCH('Full Customer List'!$B39,'Customer List'!$A:$A,0))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List'!$K:$K,MATCH('Full Customer List'!$B39,'Customer List'!$A:$A,0))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607</v>
      </c>
      <c r="C40" s="171" t="str">
        <f>INDEX('Customer List'!$B:$B,MATCH('Full Customer List'!$B40,'Customer List'!$A:$A,0))</f>
        <v>Active</v>
      </c>
      <c r="D40" s="171" t="str">
        <f>INDEX('Customer List'!$C:$C,MATCH('Full Customer List'!$B40,'Customer List'!$A:$A,0))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List'!$K:$K,MATCH('Full Customer List'!$B40,'Customer List'!$A:$A,0))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608</v>
      </c>
      <c r="C41" s="171" t="str">
        <f>INDEX('Customer List'!$B:$B,MATCH('Full Customer List'!$B41,'Customer List'!$A:$A,0))</f>
        <v>Active</v>
      </c>
      <c r="D41" s="171" t="str">
        <f>INDEX('Customer List'!$C:$C,MATCH('Full Customer List'!$B41,'Customer List'!$A:$A,0))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List'!$K:$K,MATCH('Full Customer List'!$B41,'Customer List'!$A:$A,0))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611</v>
      </c>
      <c r="C42" s="171" t="str">
        <f>INDEX('Customer List'!$B:$B,MATCH('Full Customer List'!$B42,'Customer List'!$A:$A,0))</f>
        <v>Active</v>
      </c>
      <c r="D42" s="171" t="str">
        <f>INDEX('Customer List'!$C:$C,MATCH('Full Customer List'!$B42,'Customer List'!$A:$A,0))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List'!$K:$K,MATCH('Full Customer List'!$B42,'Customer List'!$A:$A,0))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613</v>
      </c>
      <c r="C43" s="171" t="str">
        <f>INDEX('Customer List'!$B:$B,MATCH('Full Customer List'!$B43,'Customer List'!$A:$A,0))</f>
        <v>Active</v>
      </c>
      <c r="D43" s="171" t="str">
        <f>INDEX('Customer List'!$C:$C,MATCH('Full Customer List'!$B43,'Customer List'!$A:$A,0))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List'!$K:$K,MATCH('Full Customer List'!$B43,'Customer List'!$A:$A,0))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616</v>
      </c>
      <c r="C44" s="171" t="str">
        <f>INDEX('Customer List'!$B:$B,MATCH('Full Customer List'!$B44,'Customer List'!$A:$A,0))</f>
        <v>Active</v>
      </c>
      <c r="D44" s="171" t="str">
        <f>INDEX('Customer List'!$C:$C,MATCH('Full Customer List'!$B44,'Customer List'!$A:$A,0))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List'!$K:$K,MATCH('Full Customer List'!$B44,'Customer List'!$A:$A,0))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617</v>
      </c>
      <c r="C45" s="171" t="str">
        <f>INDEX('Customer List'!$B:$B,MATCH('Full Customer List'!$B45,'Customer List'!$A:$A,0))</f>
        <v>Active</v>
      </c>
      <c r="D45" s="171" t="str">
        <f>INDEX('Customer List'!$C:$C,MATCH('Full Customer List'!$B45,'Customer List'!$A:$A,0))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List'!$K:$K,MATCH('Full Customer List'!$B45,'Customer List'!$A:$A,0))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620</v>
      </c>
      <c r="C46" s="171" t="str">
        <f>INDEX('Customer List'!$B:$B,MATCH('Full Customer List'!$B46,'Customer List'!$A:$A,0))</f>
        <v>Active</v>
      </c>
      <c r="D46" s="171" t="str">
        <f>INDEX('Customer List'!$C:$C,MATCH('Full Customer List'!$B46,'Customer List'!$A:$A,0))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List'!$K:$K,MATCH('Full Customer List'!$B46,'Customer List'!$A:$A,0))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621</v>
      </c>
      <c r="C47" s="171" t="str">
        <f>INDEX('Customer List'!$B:$B,MATCH('Full Customer List'!$B47,'Customer List'!$A:$A,0))</f>
        <v>Active</v>
      </c>
      <c r="D47" s="171" t="str">
        <f>INDEX('Customer List'!$C:$C,MATCH('Full Customer List'!$B47,'Customer List'!$A:$A,0))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List'!$K:$K,MATCH('Full Customer List'!$B47,'Customer List'!$A:$A,0))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623</v>
      </c>
      <c r="C48" s="171" t="str">
        <f>INDEX('Customer List'!$B:$B,MATCH('Full Customer List'!$B48,'Customer List'!$A:$A,0))</f>
        <v>Former client</v>
      </c>
      <c r="D48" s="171" t="str">
        <f>INDEX('Customer List'!$C:$C,MATCH('Full Customer List'!$B48,'Customer List'!$A:$A,0))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List'!$K:$K,MATCH('Full Customer List'!$B48,'Customer List'!$A:$A,0))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625</v>
      </c>
      <c r="C49" s="171" t="str">
        <f>INDEX('Customer List'!$B:$B,MATCH('Full Customer List'!$B49,'Customer List'!$A:$A,0))</f>
        <v>Active</v>
      </c>
      <c r="D49" s="171" t="str">
        <f>INDEX('Customer List'!$C:$C,MATCH('Full Customer List'!$B49,'Customer List'!$A:$A,0))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List'!$K:$K,MATCH('Full Customer List'!$B49,'Customer List'!$A:$A,0))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627</v>
      </c>
      <c r="C50" s="171" t="str">
        <f>INDEX('Customer List'!$B:$B,MATCH('Full Customer List'!$B50,'Customer List'!$A:$A,0))</f>
        <v>Active</v>
      </c>
      <c r="D50" s="171" t="str">
        <f>INDEX('Customer List'!$C:$C,MATCH('Full Customer List'!$B50,'Customer List'!$A:$A,0))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List'!$K:$K,MATCH('Full Customer List'!$B50,'Customer List'!$A:$A,0))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629</v>
      </c>
      <c r="C51" s="171" t="str">
        <f>INDEX('Customer List'!$B:$B,MATCH('Full Customer List'!$B51,'Customer List'!$A:$A,0))</f>
        <v>Active</v>
      </c>
      <c r="D51" s="171" t="str">
        <f>INDEX('Customer List'!$C:$C,MATCH('Full Customer List'!$B51,'Customer List'!$A:$A,0))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List'!$K:$K,MATCH('Full Customer List'!$B51,'Customer List'!$A:$A,0))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630</v>
      </c>
      <c r="C52" s="171" t="str">
        <f>INDEX('Customer List'!$B:$B,MATCH('Full Customer List'!$B52,'Customer List'!$A:$A,0))</f>
        <v>Active</v>
      </c>
      <c r="D52" s="171" t="str">
        <f>INDEX('Customer List'!$C:$C,MATCH('Full Customer List'!$B52,'Customer List'!$A:$A,0))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List'!$K:$K,MATCH('Full Customer List'!$B52,'Customer List'!$A:$A,0))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631</v>
      </c>
      <c r="C53" s="171" t="str">
        <f>INDEX('Customer List'!$B:$B,MATCH('Full Customer List'!$B53,'Customer List'!$A:$A,0))</f>
        <v>Active</v>
      </c>
      <c r="D53" s="171" t="str">
        <f>INDEX('Customer List'!$C:$C,MATCH('Full Customer List'!$B53,'Customer List'!$A:$A,0))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List'!$K:$K,MATCH('Full Customer List'!$B53,'Customer List'!$A:$A,0))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632</v>
      </c>
      <c r="C54" s="171" t="str">
        <f>INDEX('Customer List'!$B:$B,MATCH('Full Customer List'!$B54,'Customer List'!$A:$A,0))</f>
        <v>Active</v>
      </c>
      <c r="D54" s="171" t="str">
        <f>INDEX('Customer List'!$C:$C,MATCH('Full Customer List'!$B54,'Customer List'!$A:$A,0))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List'!$K:$K,MATCH('Full Customer List'!$B54,'Customer List'!$A:$A,0))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633</v>
      </c>
      <c r="C55" s="171" t="str">
        <f>INDEX('Customer List'!$B:$B,MATCH('Full Customer List'!$B55,'Customer List'!$A:$A,0))</f>
        <v>Former client</v>
      </c>
      <c r="D55" s="171" t="str">
        <f>INDEX('Customer List'!$C:$C,MATCH('Full Customer List'!$B55,'Customer List'!$A:$A,0))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List'!$K:$K,MATCH('Full Customer List'!$B55,'Customer List'!$A:$A,0))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641</v>
      </c>
      <c r="C56" s="171" t="str">
        <f>INDEX('Customer List'!$B:$B,MATCH('Full Customer List'!$B56,'Customer List'!$A:$A,0))</f>
        <v>Active</v>
      </c>
      <c r="D56" s="171" t="str">
        <f>INDEX('Customer List'!$C:$C,MATCH('Full Customer List'!$B56,'Customer List'!$A:$A,0))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List'!$K:$K,MATCH('Full Customer List'!$B56,'Customer List'!$A:$A,0))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643</v>
      </c>
      <c r="C57" s="171" t="str">
        <f>INDEX('Customer List'!$B:$B,MATCH('Full Customer List'!$B57,'Customer List'!$A:$A,0))</f>
        <v>Active</v>
      </c>
      <c r="D57" s="171" t="str">
        <f>INDEX('Customer List'!$C:$C,MATCH('Full Customer List'!$B57,'Customer List'!$A:$A,0))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List'!$K:$K,MATCH('Full Customer List'!$B57,'Customer List'!$A:$A,0))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644</v>
      </c>
      <c r="C58" s="171" t="str">
        <f>INDEX('Customer List'!$B:$B,MATCH('Full Customer List'!$B58,'Customer List'!$A:$A,0))</f>
        <v>Active</v>
      </c>
      <c r="D58" s="171" t="str">
        <f>INDEX('Customer List'!$C:$C,MATCH('Full Customer List'!$B58,'Customer List'!$A:$A,0))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List'!$K:$K,MATCH('Full Customer List'!$B58,'Customer List'!$A:$A,0))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646</v>
      </c>
      <c r="C59" s="171" t="str">
        <f>INDEX('Customer List'!$B:$B,MATCH('Full Customer List'!$B59,'Customer List'!$A:$A,0))</f>
        <v>Active</v>
      </c>
      <c r="D59" s="171" t="str">
        <f>INDEX('Customer List'!$C:$C,MATCH('Full Customer List'!$B59,'Customer List'!$A:$A,0))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List'!$K:$K,MATCH('Full Customer List'!$B59,'Customer List'!$A:$A,0))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647</v>
      </c>
      <c r="C60" s="171" t="str">
        <f>INDEX('Customer List'!$B:$B,MATCH('Full Customer List'!$B60,'Customer List'!$A:$A,0))</f>
        <v>Active</v>
      </c>
      <c r="D60" s="171" t="str">
        <f>INDEX('Customer List'!$C:$C,MATCH('Full Customer List'!$B60,'Customer List'!$A:$A,0))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List'!$K:$K,MATCH('Full Customer List'!$B60,'Customer List'!$A:$A,0))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648</v>
      </c>
      <c r="C61" s="171" t="str">
        <f>INDEX('Customer List'!$B:$B,MATCH('Full Customer List'!$B61,'Customer List'!$A:$A,0))</f>
        <v>Active</v>
      </c>
      <c r="D61" s="171" t="str">
        <f>INDEX('Customer List'!$C:$C,MATCH('Full Customer List'!$B61,'Customer List'!$A:$A,0))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List'!$K:$K,MATCH('Full Customer List'!$B61,'Customer List'!$A:$A,0))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649</v>
      </c>
      <c r="C62" s="171" t="str">
        <f>INDEX('Customer List'!$B:$B,MATCH('Full Customer List'!$B62,'Customer List'!$A:$A,0))</f>
        <v>Active</v>
      </c>
      <c r="D62" s="171" t="str">
        <f>INDEX('Customer List'!$C:$C,MATCH('Full Customer List'!$B62,'Customer List'!$A:$A,0))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List'!$K:$K,MATCH('Full Customer List'!$B62,'Customer List'!$A:$A,0))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651</v>
      </c>
      <c r="C63" s="171" t="str">
        <f>INDEX('Customer List'!$B:$B,MATCH('Full Customer List'!$B63,'Customer List'!$A:$A,0))</f>
        <v>Active</v>
      </c>
      <c r="D63" s="171" t="str">
        <f>INDEX('Customer List'!$C:$C,MATCH('Full Customer List'!$B63,'Customer List'!$A:$A,0))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List'!$K:$K,MATCH('Full Customer List'!$B63,'Customer List'!$A:$A,0))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652</v>
      </c>
      <c r="C64" s="220" t="s">
        <v>499</v>
      </c>
      <c r="D64" s="171" t="str">
        <f>INDEX('Customer List'!$C:$C,MATCH('Full Customer List'!$B64,'Customer List'!$A:$A,0))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List'!$K:$K,MATCH('Full Customer List'!$B64,'Customer List'!$A:$A,0))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656</v>
      </c>
      <c r="C65" s="171" t="str">
        <f>INDEX('Customer List'!$B:$B,MATCH('Full Customer List'!$B65,'Customer List'!$A:$A,0))</f>
        <v>Active</v>
      </c>
      <c r="D65" s="171" t="str">
        <f>INDEX('Customer List'!$C:$C,MATCH('Full Customer List'!$B65,'Customer List'!$A:$A,0))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List'!$K:$K,MATCH('Full Customer List'!$B65,'Customer List'!$A:$A,0))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658</v>
      </c>
      <c r="C66" s="171" t="str">
        <f>INDEX('Customer List'!$B:$B,MATCH('Full Customer List'!$B66,'Customer List'!$A:$A,0))</f>
        <v>Former client</v>
      </c>
      <c r="D66" s="171" t="str">
        <f>INDEX('Customer List'!$C:$C,MATCH('Full Customer List'!$B66,'Customer List'!$A:$A,0))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List'!$K:$K,MATCH('Full Customer List'!$B66,'Customer List'!$A:$A,0))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660</v>
      </c>
      <c r="C67" s="171" t="str">
        <f>INDEX('Customer List'!$B:$B,MATCH('Full Customer List'!$B67,'Customer List'!$A:$A,0))</f>
        <v>Active</v>
      </c>
      <c r="D67" s="171" t="str">
        <f>INDEX('Customer List'!$C:$C,MATCH('Full Customer List'!$B67,'Customer List'!$A:$A,0))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List'!$K:$K,MATCH('Full Customer List'!$B67,'Customer List'!$A:$A,0))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661</v>
      </c>
      <c r="C68" s="171" t="str">
        <f>INDEX('Customer List'!$B:$B,MATCH('Full Customer List'!$B68,'Customer List'!$A:$A,0))</f>
        <v>Active</v>
      </c>
      <c r="D68" s="171" t="str">
        <f>INDEX('Customer List'!$C:$C,MATCH('Full Customer List'!$B68,'Customer List'!$A:$A,0))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List'!$K:$K,MATCH('Full Customer List'!$B68,'Customer List'!$A:$A,0))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662</v>
      </c>
      <c r="C69" s="171" t="str">
        <f>INDEX('Customer List'!$B:$B,MATCH('Full Customer List'!$B69,'Customer List'!$A:$A,0))</f>
        <v>Active</v>
      </c>
      <c r="D69" s="171" t="str">
        <f>INDEX('Customer List'!$C:$C,MATCH('Full Customer List'!$B69,'Customer List'!$A:$A,0))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List'!$K:$K,MATCH('Full Customer List'!$B69,'Customer List'!$A:$A,0))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663</v>
      </c>
      <c r="C70" s="171" t="str">
        <f>INDEX('Customer List'!$B:$B,MATCH('Full Customer List'!$B70,'Customer List'!$A:$A,0))</f>
        <v>Active</v>
      </c>
      <c r="D70" s="171" t="str">
        <f>INDEX('Customer List'!$C:$C,MATCH('Full Customer List'!$B70,'Customer List'!$A:$A,0))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List'!$K:$K,MATCH('Full Customer List'!$B70,'Customer List'!$A:$A,0))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664</v>
      </c>
      <c r="C71" s="171" t="str">
        <f>INDEX('Customer List'!$B:$B,MATCH('Full Customer List'!$B71,'Customer List'!$A:$A,0))</f>
        <v>Active</v>
      </c>
      <c r="D71" s="171" t="str">
        <f>INDEX('Customer List'!$C:$C,MATCH('Full Customer List'!$B71,'Customer List'!$A:$A,0))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List'!$K:$K,MATCH('Full Customer List'!$B71,'Customer List'!$A:$A,0))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665</v>
      </c>
      <c r="C72" s="171" t="str">
        <f>INDEX('Customer List'!$B:$B,MATCH('Full Customer List'!$B72,'Customer List'!$A:$A,0))</f>
        <v>Active</v>
      </c>
      <c r="D72" s="171" t="str">
        <f>INDEX('Customer List'!$C:$C,MATCH('Full Customer List'!$B72,'Customer List'!$A:$A,0))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List'!$K:$K,MATCH('Full Customer List'!$B72,'Customer List'!$A:$A,0))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668</v>
      </c>
      <c r="C73" s="171" t="str">
        <f>INDEX('Customer List'!$B:$B,MATCH('Full Customer List'!$B73,'Customer List'!$A:$A,0))</f>
        <v>Active</v>
      </c>
      <c r="D73" s="171" t="str">
        <f>INDEX('Customer List'!$C:$C,MATCH('Full Customer List'!$B73,'Customer List'!$A:$A,0))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List'!$K:$K,MATCH('Full Customer List'!$B73,'Customer List'!$A:$A,0))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672</v>
      </c>
      <c r="C74" s="220" t="s">
        <v>564</v>
      </c>
      <c r="D74" s="171" t="str">
        <f>INDEX('Customer List'!$C:$C,MATCH('Full Customer List'!$B74,'Customer List'!$A:$A,0))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List'!$K:$K,MATCH('Full Customer List'!$B74,'Customer List'!$A:$A,0))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673</v>
      </c>
      <c r="C75" s="171" t="str">
        <f>INDEX('Customer List'!$B:$B,MATCH('Full Customer List'!$B75,'Customer List'!$A:$A,0))</f>
        <v>Active</v>
      </c>
      <c r="D75" s="171" t="str">
        <f>INDEX('Customer List'!$C:$C,MATCH('Full Customer List'!$B75,'Customer List'!$A:$A,0))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List'!$K:$K,MATCH('Full Customer List'!$B75,'Customer List'!$A:$A,0))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674</v>
      </c>
      <c r="C76" s="171" t="str">
        <f>INDEX('Customer List'!$B:$B,MATCH('Full Customer List'!$B76,'Customer List'!$A:$A,0))</f>
        <v>Active</v>
      </c>
      <c r="D76" s="171" t="str">
        <f>INDEX('Customer List'!$C:$C,MATCH('Full Customer List'!$B76,'Customer List'!$A:$A,0))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List'!$K:$K,MATCH('Full Customer List'!$B76,'Customer List'!$A:$A,0))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675</v>
      </c>
      <c r="C77" s="171" t="str">
        <f>INDEX('Customer List'!$B:$B,MATCH('Full Customer List'!$B77,'Customer List'!$A:$A,0))</f>
        <v>Active</v>
      </c>
      <c r="D77" s="171" t="str">
        <f>INDEX('Customer List'!$C:$C,MATCH('Full Customer List'!$B77,'Customer List'!$A:$A,0))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List'!$K:$K,MATCH('Full Customer List'!$B77,'Customer List'!$A:$A,0))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676</v>
      </c>
      <c r="C78" s="171" t="str">
        <f>INDEX('Customer List'!$B:$B,MATCH('Full Customer List'!$B78,'Customer List'!$A:$A,0))</f>
        <v>Active</v>
      </c>
      <c r="D78" s="171" t="str">
        <f>INDEX('Customer List'!$C:$C,MATCH('Full Customer List'!$B78,'Customer List'!$A:$A,0))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List'!$K:$K,MATCH('Full Customer List'!$B78,'Customer List'!$A:$A,0))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677</v>
      </c>
      <c r="C79" s="171" t="str">
        <f>INDEX('Customer List'!$B:$B,MATCH('Full Customer List'!$B79,'Customer List'!$A:$A,0))</f>
        <v>Active</v>
      </c>
      <c r="D79" s="171" t="str">
        <f>INDEX('Customer List'!$C:$C,MATCH('Full Customer List'!$B79,'Customer List'!$A:$A,0))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List'!$K:$K,MATCH('Full Customer List'!$B79,'Customer List'!$A:$A,0))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678</v>
      </c>
      <c r="C80" s="171" t="str">
        <f>INDEX('Customer List'!$B:$B,MATCH('Full Customer List'!$B80,'Customer List'!$A:$A,0))</f>
        <v>Active</v>
      </c>
      <c r="D80" s="171" t="str">
        <f>INDEX('Customer List'!$C:$C,MATCH('Full Customer List'!$B80,'Customer List'!$A:$A,0))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List'!$K:$K,MATCH('Full Customer List'!$B80,'Customer List'!$A:$A,0))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679</v>
      </c>
      <c r="C81" s="171" t="str">
        <f>INDEX('Customer List'!$B:$B,MATCH('Full Customer List'!$B81,'Customer List'!$A:$A,0))</f>
        <v>Active</v>
      </c>
      <c r="D81" s="171" t="str">
        <f>INDEX('Customer List'!$C:$C,MATCH('Full Customer List'!$B81,'Customer List'!$A:$A,0))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List'!$K:$K,MATCH('Full Customer List'!$B81,'Customer List'!$A:$A,0))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685</v>
      </c>
      <c r="C82" s="171" t="str">
        <f>INDEX('Customer List'!$B:$B,MATCH('Full Customer List'!$B82,'Customer List'!$A:$A,0))</f>
        <v>Former client</v>
      </c>
      <c r="D82" s="171" t="str">
        <f>INDEX('Customer List'!$C:$C,MATCH('Full Customer List'!$B82,'Customer List'!$A:$A,0))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List'!$K:$K,MATCH('Full Customer List'!$B82,'Customer List'!$A:$A,0))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686</v>
      </c>
      <c r="C83" s="171" t="str">
        <f>INDEX('Customer List'!$B:$B,MATCH('Full Customer List'!$B83,'Customer List'!$A:$A,0))</f>
        <v>Active</v>
      </c>
      <c r="D83" s="171" t="str">
        <f>INDEX('Customer List'!$C:$C,MATCH('Full Customer List'!$B83,'Customer List'!$A:$A,0))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List'!$K:$K,MATCH('Full Customer List'!$B83,'Customer List'!$A:$A,0))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687</v>
      </c>
      <c r="C84" s="171" t="str">
        <f>INDEX('Customer List'!$B:$B,MATCH('Full Customer List'!$B84,'Customer List'!$A:$A,0))</f>
        <v>Active</v>
      </c>
      <c r="D84" s="171" t="str">
        <f>INDEX('Customer List'!$C:$C,MATCH('Full Customer List'!$B84,'Customer List'!$A:$A,0))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List'!$K:$K,MATCH('Full Customer List'!$B84,'Customer List'!$A:$A,0))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688</v>
      </c>
      <c r="C85" s="171" t="str">
        <f>INDEX('Customer List'!$B:$B,MATCH('Full Customer List'!$B85,'Customer List'!$A:$A,0))</f>
        <v>Former client</v>
      </c>
      <c r="D85" s="171" t="str">
        <f>INDEX('Customer List'!$C:$C,MATCH('Full Customer List'!$B85,'Customer List'!$A:$A,0))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List'!$K:$K,MATCH('Full Customer List'!$B85,'Customer List'!$A:$A,0))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689</v>
      </c>
      <c r="C86" s="171" t="str">
        <f>INDEX('Customer List'!$B:$B,MATCH('Full Customer List'!$B86,'Customer List'!$A:$A,0))</f>
        <v>Active</v>
      </c>
      <c r="D86" s="171" t="str">
        <f>INDEX('Customer List'!$C:$C,MATCH('Full Customer List'!$B86,'Customer List'!$A:$A,0))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List'!$K:$K,MATCH('Full Customer List'!$B86,'Customer List'!$A:$A,0))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690</v>
      </c>
      <c r="C87" s="171" t="str">
        <f>INDEX('Customer List'!$B:$B,MATCH('Full Customer List'!$B87,'Customer List'!$A:$A,0))</f>
        <v>Former client</v>
      </c>
      <c r="D87" s="171" t="str">
        <f>INDEX('Customer List'!$C:$C,MATCH('Full Customer List'!$B87,'Customer List'!$A:$A,0))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List'!$K:$K,MATCH('Full Customer List'!$B87,'Customer List'!$A:$A,0))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693</v>
      </c>
      <c r="C88" s="171" t="str">
        <f>INDEX('Customer List'!$B:$B,MATCH('Full Customer List'!$B88,'Customer List'!$A:$A,0))</f>
        <v>Active</v>
      </c>
      <c r="D88" s="171" t="str">
        <f>INDEX('Customer List'!$C:$C,MATCH('Full Customer List'!$B88,'Customer List'!$A:$A,0))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List'!$K:$K,MATCH('Full Customer List'!$B88,'Customer List'!$A:$A,0))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695</v>
      </c>
      <c r="C89" s="171" t="str">
        <f>INDEX('Customer List'!$B:$B,MATCH('Full Customer List'!$B89,'Customer List'!$A:$A,0))</f>
        <v>Active</v>
      </c>
      <c r="D89" s="171" t="str">
        <f>INDEX('Customer List'!$C:$C,MATCH('Full Customer List'!$B89,'Customer List'!$A:$A,0))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List'!$K:$K,MATCH('Full Customer List'!$B89,'Customer List'!$A:$A,0))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696</v>
      </c>
      <c r="C90" s="171" t="str">
        <f>INDEX('Customer List'!$B:$B,MATCH('Full Customer List'!$B90,'Customer List'!$A:$A,0))</f>
        <v>Active</v>
      </c>
      <c r="D90" s="171" t="str">
        <f>INDEX('Customer List'!$C:$C,MATCH('Full Customer List'!$B90,'Customer List'!$A:$A,0))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List'!$K:$K,MATCH('Full Customer List'!$B90,'Customer List'!$A:$A,0))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697</v>
      </c>
      <c r="C91" s="171" t="str">
        <f>INDEX('Customer List'!$B:$B,MATCH('Full Customer List'!$B91,'Customer List'!$A:$A,0))</f>
        <v>Active</v>
      </c>
      <c r="D91" s="171" t="str">
        <f>INDEX('Customer List'!$C:$C,MATCH('Full Customer List'!$B91,'Customer List'!$A:$A,0))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List'!$K:$K,MATCH('Full Customer List'!$B91,'Customer List'!$A:$A,0))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698</v>
      </c>
      <c r="C92" s="171" t="str">
        <f>INDEX('Customer List'!$B:$B,MATCH('Full Customer List'!$B92,'Customer List'!$A:$A,0))</f>
        <v>Active</v>
      </c>
      <c r="D92" s="171" t="str">
        <f>INDEX('Customer List'!$C:$C,MATCH('Full Customer List'!$B92,'Customer List'!$A:$A,0))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List'!$K:$K,MATCH('Full Customer List'!$B92,'Customer List'!$A:$A,0))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699</v>
      </c>
      <c r="C93" s="171" t="str">
        <f>INDEX('Customer List'!$B:$B,MATCH('Full Customer List'!$B93,'Customer List'!$A:$A,0))</f>
        <v>Active</v>
      </c>
      <c r="D93" s="171" t="str">
        <f>INDEX('Customer List'!$C:$C,MATCH('Full Customer List'!$B93,'Customer List'!$A:$A,0))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List'!$K:$K,MATCH('Full Customer List'!$B93,'Customer List'!$A:$A,0))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700</v>
      </c>
      <c r="C94" s="171" t="str">
        <f>INDEX('Customer List'!$B:$B,MATCH('Full Customer List'!$B94,'Customer List'!$A:$A,0))</f>
        <v>Active</v>
      </c>
      <c r="D94" s="171" t="str">
        <f>INDEX('Customer List'!$C:$C,MATCH('Full Customer List'!$B94,'Customer List'!$A:$A,0))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List'!$K:$K,MATCH('Full Customer List'!$B94,'Customer List'!$A:$A,0))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701</v>
      </c>
      <c r="C95" s="171" t="str">
        <f>INDEX('Customer List'!$B:$B,MATCH('Full Customer List'!$B95,'Customer List'!$A:$A,0))</f>
        <v>Former client</v>
      </c>
      <c r="D95" s="171" t="str">
        <f>INDEX('Customer List'!$C:$C,MATCH('Full Customer List'!$B95,'Customer List'!$A:$A,0))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List'!$K:$K,MATCH('Full Customer List'!$B95,'Customer List'!$A:$A,0))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703</v>
      </c>
      <c r="C96" s="171" t="str">
        <f>INDEX('Customer List'!$B:$B,MATCH('Full Customer List'!$B96,'Customer List'!$A:$A,0))</f>
        <v>Active</v>
      </c>
      <c r="D96" s="171" t="str">
        <f>INDEX('Customer List'!$C:$C,MATCH('Full Customer List'!$B96,'Customer List'!$A:$A,0))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List'!$K:$K,MATCH('Full Customer List'!$B96,'Customer List'!$A:$A,0))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704</v>
      </c>
      <c r="C97" s="171" t="str">
        <f>INDEX('Customer List'!$B:$B,MATCH('Full Customer List'!$B97,'Customer List'!$A:$A,0))</f>
        <v>Active</v>
      </c>
      <c r="D97" s="171" t="str">
        <f>INDEX('Customer List'!$C:$C,MATCH('Full Customer List'!$B97,'Customer List'!$A:$A,0))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List'!$K:$K,MATCH('Full Customer List'!$B97,'Customer List'!$A:$A,0))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705</v>
      </c>
      <c r="C98" s="171" t="str">
        <f>INDEX('Customer List'!$B:$B,MATCH('Full Customer List'!$B98,'Customer List'!$A:$A,0))</f>
        <v>Active</v>
      </c>
      <c r="D98" s="171" t="str">
        <f>INDEX('Customer List'!$C:$C,MATCH('Full Customer List'!$B98,'Customer List'!$A:$A,0))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List'!$K:$K,MATCH('Full Customer List'!$B98,'Customer List'!$A:$A,0))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708</v>
      </c>
      <c r="C99" s="171" t="str">
        <f>INDEX('Customer List'!$B:$B,MATCH('Full Customer List'!$B99,'Customer List'!$A:$A,0))</f>
        <v>Active</v>
      </c>
      <c r="D99" s="171" t="str">
        <f>INDEX('Customer List'!$C:$C,MATCH('Full Customer List'!$B99,'Customer List'!$A:$A,0))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List'!$K:$K,MATCH('Full Customer List'!$B99,'Customer List'!$A:$A,0))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709</v>
      </c>
      <c r="C100" s="171" t="str">
        <f>INDEX('Customer List'!$B:$B,MATCH('Full Customer List'!$B100,'Customer List'!$A:$A,0))</f>
        <v>Former client</v>
      </c>
      <c r="D100" s="171" t="str">
        <f>INDEX('Customer List'!$C:$C,MATCH('Full Customer List'!$B100,'Customer List'!$A:$A,0))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List'!$K:$K,MATCH('Full Customer List'!$B100,'Customer List'!$A:$A,0))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711</v>
      </c>
      <c r="C101" s="171" t="str">
        <f>INDEX('Customer List'!$B:$B,MATCH('Full Customer List'!$B101,'Customer List'!$A:$A,0))</f>
        <v>Active</v>
      </c>
      <c r="D101" s="171" t="str">
        <f>INDEX('Customer List'!$C:$C,MATCH('Full Customer List'!$B101,'Customer List'!$A:$A,0))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List'!$K:$K,MATCH('Full Customer List'!$B101,'Customer List'!$A:$A,0))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712</v>
      </c>
      <c r="C102" s="171" t="str">
        <f>INDEX('Customer List'!$B:$B,MATCH('Full Customer List'!$B102,'Customer List'!$A:$A,0))</f>
        <v>Active</v>
      </c>
      <c r="D102" s="171" t="str">
        <f>INDEX('Customer List'!$C:$C,MATCH('Full Customer List'!$B102,'Customer List'!$A:$A,0))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List'!$K:$K,MATCH('Full Customer List'!$B102,'Customer List'!$A:$A,0))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713</v>
      </c>
      <c r="C103" s="171" t="str">
        <f>INDEX('Customer List'!$B:$B,MATCH('Full Customer List'!$B103,'Customer List'!$A:$A,0))</f>
        <v>Former client</v>
      </c>
      <c r="D103" s="171" t="str">
        <f>INDEX('Customer List'!$C:$C,MATCH('Full Customer List'!$B103,'Customer List'!$A:$A,0))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List'!$K:$K,MATCH('Full Customer List'!$B103,'Customer List'!$A:$A,0))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714</v>
      </c>
      <c r="C104" s="171" t="str">
        <f>INDEX('Customer List'!$B:$B,MATCH('Full Customer List'!$B104,'Customer List'!$A:$A,0))</f>
        <v>Active</v>
      </c>
      <c r="D104" s="171" t="str">
        <f>INDEX('Customer List'!$C:$C,MATCH('Full Customer List'!$B104,'Customer List'!$A:$A,0))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List'!$K:$K,MATCH('Full Customer List'!$B104,'Customer List'!$A:$A,0))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715</v>
      </c>
      <c r="C105" s="171" t="str">
        <f>INDEX('Customer List'!$B:$B,MATCH('Full Customer List'!$B105,'Customer List'!$A:$A,0))</f>
        <v>Active</v>
      </c>
      <c r="D105" s="171" t="str">
        <f>INDEX('Customer List'!$C:$C,MATCH('Full Customer List'!$B105,'Customer List'!$A:$A,0))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List'!$K:$K,MATCH('Full Customer List'!$B105,'Customer List'!$A:$A,0))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716</v>
      </c>
      <c r="C106" s="220" t="s">
        <v>499</v>
      </c>
      <c r="D106" s="171" t="str">
        <f>INDEX('Customer List'!$C:$C,MATCH('Full Customer List'!$B106,'Customer List'!$A:$A,0))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List'!$K:$K,MATCH('Full Customer List'!$B106,'Customer List'!$A:$A,0))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719</v>
      </c>
      <c r="C107" s="171" t="str">
        <f>INDEX('Customer List'!$B:$B,MATCH('Full Customer List'!$B107,'Customer List'!$A:$A,0))</f>
        <v>Active</v>
      </c>
      <c r="D107" s="171" t="str">
        <f>INDEX('Customer List'!$C:$C,MATCH('Full Customer List'!$B107,'Customer List'!$A:$A,0))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List'!$K:$K,MATCH('Full Customer List'!$B107,'Customer List'!$A:$A,0))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722</v>
      </c>
      <c r="C108" s="171" t="str">
        <f>INDEX('Customer List'!$B:$B,MATCH('Full Customer List'!$B108,'Customer List'!$A:$A,0))</f>
        <v>Active</v>
      </c>
      <c r="D108" s="171" t="str">
        <f>INDEX('Customer List'!$C:$C,MATCH('Full Customer List'!$B108,'Customer List'!$A:$A,0))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List'!$K:$K,MATCH('Full Customer List'!$B108,'Customer List'!$A:$A,0))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723</v>
      </c>
      <c r="C109" s="171" t="str">
        <f>INDEX('Customer List'!$B:$B,MATCH('Full Customer List'!$B109,'Customer List'!$A:$A,0))</f>
        <v>Active</v>
      </c>
      <c r="D109" s="171" t="str">
        <f>INDEX('Customer List'!$C:$C,MATCH('Full Customer List'!$B109,'Customer List'!$A:$A,0))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List'!$K:$K,MATCH('Full Customer List'!$B109,'Customer List'!$A:$A,0))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724</v>
      </c>
      <c r="C110" s="171" t="str">
        <f>INDEX('Customer List'!$B:$B,MATCH('Full Customer List'!$B110,'Customer List'!$A:$A,0))</f>
        <v>Active</v>
      </c>
      <c r="D110" s="171" t="str">
        <f>INDEX('Customer List'!$C:$C,MATCH('Full Customer List'!$B110,'Customer List'!$A:$A,0))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List'!$K:$K,MATCH('Full Customer List'!$B110,'Customer List'!$A:$A,0))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725</v>
      </c>
      <c r="C111" s="171" t="str">
        <f>INDEX('Customer List'!$B:$B,MATCH('Full Customer List'!$B111,'Customer List'!$A:$A,0))</f>
        <v>Former client</v>
      </c>
      <c r="D111" s="171" t="str">
        <f>INDEX('Customer List'!$C:$C,MATCH('Full Customer List'!$B111,'Customer List'!$A:$A,0))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List'!$K:$K,MATCH('Full Customer List'!$B111,'Customer List'!$A:$A,0))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726</v>
      </c>
      <c r="C112" s="220" t="s">
        <v>564</v>
      </c>
      <c r="D112" s="171" t="str">
        <f>INDEX('Customer List'!$C:$C,MATCH('Full Customer List'!$B112,'Customer List'!$A:$A,0))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List'!$K:$K,MATCH('Full Customer List'!$B112,'Customer List'!$A:$A,0))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727</v>
      </c>
      <c r="C113" s="171" t="str">
        <f>INDEX('Customer List'!$B:$B,MATCH('Full Customer List'!$B113,'Customer List'!$A:$A,0))</f>
        <v>Active</v>
      </c>
      <c r="D113" s="171" t="str">
        <f>INDEX('Customer List'!$C:$C,MATCH('Full Customer List'!$B113,'Customer List'!$A:$A,0))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List'!$K:$K,MATCH('Full Customer List'!$B113,'Customer List'!$A:$A,0))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728</v>
      </c>
      <c r="C114" s="171" t="str">
        <f>INDEX('Customer List'!$B:$B,MATCH('Full Customer List'!$B114,'Customer List'!$A:$A,0))</f>
        <v>Former client</v>
      </c>
      <c r="D114" s="171" t="str">
        <f>INDEX('Customer List'!$C:$C,MATCH('Full Customer List'!$B114,'Customer List'!$A:$A,0))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List'!$K:$K,MATCH('Full Customer List'!$B114,'Customer List'!$A:$A,0))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729</v>
      </c>
      <c r="C115" s="171" t="s">
        <v>499</v>
      </c>
      <c r="D115" s="171" t="str">
        <f>INDEX('Customer List'!$C:$C,MATCH('Full Customer List'!$B115,'Customer List'!$A:$A,0))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List'!$K:$K,MATCH('Full Customer List'!$B115,'Customer List'!$A:$A,0))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731</v>
      </c>
      <c r="C116" s="171" t="str">
        <f>INDEX('Customer List'!$B:$B,MATCH('Full Customer List'!$B116,'Customer List'!$A:$A,0))</f>
        <v>Active</v>
      </c>
      <c r="D116" s="171" t="str">
        <f>INDEX('Customer List'!$C:$C,MATCH('Full Customer List'!$B116,'Customer List'!$A:$A,0))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List'!$K:$K,MATCH('Full Customer List'!$B116,'Customer List'!$A:$A,0))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732</v>
      </c>
      <c r="C117" s="171" t="str">
        <f>INDEX('Customer List'!$B:$B,MATCH('Full Customer List'!$B117,'Customer List'!$A:$A,0))</f>
        <v>Former client</v>
      </c>
      <c r="D117" s="171" t="str">
        <f>INDEX('Customer List'!$C:$C,MATCH('Full Customer List'!$B117,'Customer List'!$A:$A,0))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List'!$K:$K,MATCH('Full Customer List'!$B117,'Customer List'!$A:$A,0))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735</v>
      </c>
      <c r="C118" s="171" t="str">
        <f>INDEX('Customer List'!$B:$B,MATCH('Full Customer List'!$B118,'Customer List'!$A:$A,0))</f>
        <v>Active</v>
      </c>
      <c r="D118" s="171" t="str">
        <f>INDEX('Customer List'!$C:$C,MATCH('Full Customer List'!$B118,'Customer List'!$A:$A,0))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List'!$K:$K,MATCH('Full Customer List'!$B118,'Customer List'!$A:$A,0))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736</v>
      </c>
      <c r="C119" s="171" t="str">
        <f>INDEX('Customer List'!$B:$B,MATCH('Full Customer List'!$B119,'Customer List'!$A:$A,0))</f>
        <v>Active</v>
      </c>
      <c r="D119" s="171" t="str">
        <f>INDEX('Customer List'!$C:$C,MATCH('Full Customer List'!$B119,'Customer List'!$A:$A,0))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List'!$K:$K,MATCH('Full Customer List'!$B119,'Customer List'!$A:$A,0))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737</v>
      </c>
      <c r="C120" s="171" t="str">
        <f>INDEX('Customer List'!$B:$B,MATCH('Full Customer List'!$B120,'Customer List'!$A:$A,0))</f>
        <v>Active</v>
      </c>
      <c r="D120" s="171" t="str">
        <f>INDEX('Customer List'!$C:$C,MATCH('Full Customer List'!$B120,'Customer List'!$A:$A,0))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List'!$K:$K,MATCH('Full Customer List'!$B120,'Customer List'!$A:$A,0))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738</v>
      </c>
      <c r="C121" s="171" t="str">
        <f>INDEX('Customer List'!$B:$B,MATCH('Full Customer List'!$B121,'Customer List'!$A:$A,0))</f>
        <v>Active</v>
      </c>
      <c r="D121" s="171" t="str">
        <f>INDEX('Customer List'!$C:$C,MATCH('Full Customer List'!$B121,'Customer List'!$A:$A,0))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List'!$K:$K,MATCH('Full Customer List'!$B121,'Customer List'!$A:$A,0))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739</v>
      </c>
      <c r="C122" s="171" t="str">
        <f>INDEX('Customer List'!$B:$B,MATCH('Full Customer List'!$B122,'Customer List'!$A:$A,0))</f>
        <v>Active</v>
      </c>
      <c r="D122" s="171" t="str">
        <f>INDEX('Customer List'!$C:$C,MATCH('Full Customer List'!$B122,'Customer List'!$A:$A,0))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List'!$K:$K,MATCH('Full Customer List'!$B122,'Customer List'!$A:$A,0))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740</v>
      </c>
      <c r="C123" s="171" t="str">
        <f>INDEX('Customer List'!$B:$B,MATCH('Full Customer List'!$B123,'Customer List'!$A:$A,0))</f>
        <v>Active</v>
      </c>
      <c r="D123" s="171" t="str">
        <f>INDEX('Customer List'!$C:$C,MATCH('Full Customer List'!$B123,'Customer List'!$A:$A,0))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List'!$K:$K,MATCH('Full Customer List'!$B123,'Customer List'!$A:$A,0))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741</v>
      </c>
      <c r="C124" s="171" t="str">
        <f>INDEX('Customer List'!$B:$B,MATCH('Full Customer List'!$B124,'Customer List'!$A:$A,0))</f>
        <v>Active</v>
      </c>
      <c r="D124" s="171" t="str">
        <f>INDEX('Customer List'!$C:$C,MATCH('Full Customer List'!$B124,'Customer List'!$A:$A,0))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List'!$K:$K,MATCH('Full Customer List'!$B124,'Customer List'!$A:$A,0))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742</v>
      </c>
      <c r="C125" s="171" t="str">
        <f>INDEX('Customer List'!$B:$B,MATCH('Full Customer List'!$B125,'Customer List'!$A:$A,0))</f>
        <v>Former client</v>
      </c>
      <c r="D125" s="171" t="str">
        <f>INDEX('Customer List'!$C:$C,MATCH('Full Customer List'!$B125,'Customer List'!$A:$A,0))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List'!$K:$K,MATCH('Full Customer List'!$B125,'Customer List'!$A:$A,0))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745</v>
      </c>
      <c r="C126" s="171" t="str">
        <f>INDEX('Customer List'!$B:$B,MATCH('Full Customer List'!$B126,'Customer List'!$A:$A,0))</f>
        <v>Active</v>
      </c>
      <c r="D126" s="171" t="str">
        <f>INDEX('Customer List'!$C:$C,MATCH('Full Customer List'!$B126,'Customer List'!$A:$A,0))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List'!$K:$K,MATCH('Full Customer List'!$B126,'Customer List'!$A:$A,0))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746</v>
      </c>
      <c r="C127" s="171" t="str">
        <f>INDEX('Customer List'!$B:$B,MATCH('Full Customer List'!$B127,'Customer List'!$A:$A,0))</f>
        <v>Active</v>
      </c>
      <c r="D127" s="171" t="str">
        <f>INDEX('Customer List'!$C:$C,MATCH('Full Customer List'!$B127,'Customer List'!$A:$A,0))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List'!$K:$K,MATCH('Full Customer List'!$B127,'Customer List'!$A:$A,0))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747</v>
      </c>
      <c r="C128" s="220" t="s">
        <v>499</v>
      </c>
      <c r="D128" s="171" t="str">
        <f>INDEX('Customer List'!$C:$C,MATCH('Full Customer List'!$B128,'Customer List'!$A:$A,0))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List'!$K:$K,MATCH('Full Customer List'!$B128,'Customer List'!$A:$A,0))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748</v>
      </c>
      <c r="C129" s="220" t="s">
        <v>499</v>
      </c>
      <c r="D129" s="171" t="str">
        <f>INDEX('Customer List'!$C:$C,MATCH('Full Customer List'!$B129,'Customer List'!$A:$A,0))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List'!$K:$K,MATCH('Full Customer List'!$B129,'Customer List'!$A:$A,0))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749</v>
      </c>
      <c r="C130" s="171" t="str">
        <f>INDEX('Customer List'!$B:$B,MATCH('Full Customer List'!$B130,'Customer List'!$A:$A,0))</f>
        <v>Active</v>
      </c>
      <c r="D130" s="171" t="str">
        <f>INDEX('Customer List'!$C:$C,MATCH('Full Customer List'!$B130,'Customer List'!$A:$A,0))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List'!$K:$K,MATCH('Full Customer List'!$B130,'Customer List'!$A:$A,0))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750</v>
      </c>
      <c r="C131" s="171" t="str">
        <f>INDEX('Customer List'!$B:$B,MATCH('Full Customer List'!$B131,'Customer List'!$A:$A,0))</f>
        <v>Former client</v>
      </c>
      <c r="D131" s="171" t="str">
        <f>INDEX('Customer List'!$C:$C,MATCH('Full Customer List'!$B131,'Customer List'!$A:$A,0))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List'!$K:$K,MATCH('Full Customer List'!$B131,'Customer List'!$A:$A,0))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751</v>
      </c>
      <c r="C132" s="171" t="str">
        <f>INDEX('Customer List'!$B:$B,MATCH('Full Customer List'!$B132,'Customer List'!$A:$A,0))</f>
        <v>Active</v>
      </c>
      <c r="D132" s="171" t="str">
        <f>INDEX('Customer List'!$C:$C,MATCH('Full Customer List'!$B132,'Customer List'!$A:$A,0))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List'!$K:$K,MATCH('Full Customer List'!$B132,'Customer List'!$A:$A,0))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752</v>
      </c>
      <c r="C133" s="171" t="str">
        <f>INDEX('Customer List'!$B:$B,MATCH('Full Customer List'!$B133,'Customer List'!$A:$A,0))</f>
        <v>Former client</v>
      </c>
      <c r="D133" s="171" t="str">
        <f>INDEX('Customer List'!$C:$C,MATCH('Full Customer List'!$B133,'Customer List'!$A:$A,0))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List'!$K:$K,MATCH('Full Customer List'!$B133,'Customer List'!$A:$A,0))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753</v>
      </c>
      <c r="C134" s="171" t="str">
        <f>INDEX('Customer List'!$B:$B,MATCH('Full Customer List'!$B134,'Customer List'!$A:$A,0))</f>
        <v>Active</v>
      </c>
      <c r="D134" s="171" t="str">
        <f>INDEX('Customer List'!$C:$C,MATCH('Full Customer List'!$B134,'Customer List'!$A:$A,0))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List'!$K:$K,MATCH('Full Customer List'!$B134,'Customer List'!$A:$A,0))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755</v>
      </c>
      <c r="C135" s="171" t="str">
        <f>INDEX('Customer List'!$B:$B,MATCH('Full Customer List'!$B135,'Customer List'!$A:$A,0))</f>
        <v>Active</v>
      </c>
      <c r="D135" s="171" t="str">
        <f>INDEX('Customer List'!$C:$C,MATCH('Full Customer List'!$B135,'Customer List'!$A:$A,0))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List'!$K:$K,MATCH('Full Customer List'!$B135,'Customer List'!$A:$A,0))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756</v>
      </c>
      <c r="C136" s="171" t="str">
        <f>INDEX('Customer List'!$B:$B,MATCH('Full Customer List'!$B136,'Customer List'!$A:$A,0))</f>
        <v>Active</v>
      </c>
      <c r="D136" s="171" t="str">
        <f>INDEX('Customer List'!$C:$C,MATCH('Full Customer List'!$B136,'Customer List'!$A:$A,0))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List'!$K:$K,MATCH('Full Customer List'!$B136,'Customer List'!$A:$A,0))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757</v>
      </c>
      <c r="C137" s="171" t="str">
        <f>INDEX('Customer List'!$B:$B,MATCH('Full Customer List'!$B137,'Customer List'!$A:$A,0))</f>
        <v>Active</v>
      </c>
      <c r="D137" s="171" t="str">
        <f>INDEX('Customer List'!$C:$C,MATCH('Full Customer List'!$B137,'Customer List'!$A:$A,0))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List'!$K:$K,MATCH('Full Customer List'!$B137,'Customer List'!$A:$A,0))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758</v>
      </c>
      <c r="C138" s="171" t="str">
        <f>INDEX('Customer List'!$B:$B,MATCH('Full Customer List'!$B138,'Customer List'!$A:$A,0))</f>
        <v>Active</v>
      </c>
      <c r="D138" s="171" t="str">
        <f>INDEX('Customer List'!$C:$C,MATCH('Full Customer List'!$B138,'Customer List'!$A:$A,0))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List'!$K:$K,MATCH('Full Customer List'!$B138,'Customer List'!$A:$A,0))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760</v>
      </c>
      <c r="C139" s="171" t="str">
        <f>INDEX('Customer List'!$B:$B,MATCH('Full Customer List'!$B139,'Customer List'!$A:$A,0))</f>
        <v>Former client</v>
      </c>
      <c r="D139" s="171" t="str">
        <f>INDEX('Customer List'!$C:$C,MATCH('Full Customer List'!$B139,'Customer List'!$A:$A,0))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List'!$K:$K,MATCH('Full Customer List'!$B139,'Customer List'!$A:$A,0))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762</v>
      </c>
      <c r="C140" s="171" t="str">
        <f>INDEX('Customer List'!$B:$B,MATCH('Full Customer List'!$B140,'Customer List'!$A:$A,0))</f>
        <v>Active</v>
      </c>
      <c r="D140" s="171" t="str">
        <f>INDEX('Customer List'!$C:$C,MATCH('Full Customer List'!$B140,'Customer List'!$A:$A,0))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List'!$K:$K,MATCH('Full Customer List'!$B140,'Customer List'!$A:$A,0))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763</v>
      </c>
      <c r="C141" s="171" t="str">
        <f>INDEX('Customer List'!$B:$B,MATCH('Full Customer List'!$B141,'Customer List'!$A:$A,0))</f>
        <v>Active</v>
      </c>
      <c r="D141" s="171" t="str">
        <f>INDEX('Customer List'!$C:$C,MATCH('Full Customer List'!$B141,'Customer List'!$A:$A,0))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List'!$K:$K,MATCH('Full Customer List'!$B141,'Customer List'!$A:$A,0))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764</v>
      </c>
      <c r="C142" s="171" t="str">
        <f>INDEX('Customer List'!$B:$B,MATCH('Full Customer List'!$B142,'Customer List'!$A:$A,0))</f>
        <v>Former client</v>
      </c>
      <c r="D142" s="171" t="str">
        <f>INDEX('Customer List'!$C:$C,MATCH('Full Customer List'!$B142,'Customer List'!$A:$A,0))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List'!$K:$K,MATCH('Full Customer List'!$B142,'Customer List'!$A:$A,0))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765</v>
      </c>
      <c r="C143" s="171" t="str">
        <f>INDEX('Customer List'!$B:$B,MATCH('Full Customer List'!$B143,'Customer List'!$A:$A,0))</f>
        <v>Former client</v>
      </c>
      <c r="D143" s="171" t="str">
        <f>INDEX('Customer List'!$C:$C,MATCH('Full Customer List'!$B143,'Customer List'!$A:$A,0))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List'!$K:$K,MATCH('Full Customer List'!$B143,'Customer List'!$A:$A,0))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767</v>
      </c>
      <c r="C144" s="171" t="str">
        <f>INDEX('Customer List'!$B:$B,MATCH('Full Customer List'!$B144,'Customer List'!$A:$A,0))</f>
        <v>Active</v>
      </c>
      <c r="D144" s="171" t="str">
        <f>INDEX('Customer List'!$C:$C,MATCH('Full Customer List'!$B144,'Customer List'!$A:$A,0))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List'!$K:$K,MATCH('Full Customer List'!$B144,'Customer List'!$A:$A,0))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769</v>
      </c>
      <c r="C145" s="171" t="str">
        <f>INDEX('Customer List'!$B:$B,MATCH('Full Customer List'!$B145,'Customer List'!$A:$A,0))</f>
        <v>Active</v>
      </c>
      <c r="D145" s="171" t="str">
        <f>INDEX('Customer List'!$C:$C,MATCH('Full Customer List'!$B145,'Customer List'!$A:$A,0))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List'!$K:$K,MATCH('Full Customer List'!$B145,'Customer List'!$A:$A,0))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770</v>
      </c>
      <c r="C146" s="171" t="str">
        <f>INDEX('Customer List'!$B:$B,MATCH('Full Customer List'!$B146,'Customer List'!$A:$A,0))</f>
        <v>Former client</v>
      </c>
      <c r="D146" s="171" t="str">
        <f>INDEX('Customer List'!$C:$C,MATCH('Full Customer List'!$B146,'Customer List'!$A:$A,0))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List'!$K:$K,MATCH('Full Customer List'!$B146,'Customer List'!$A:$A,0))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772</v>
      </c>
      <c r="C147" s="171" t="str">
        <f>INDEX('Customer List'!$B:$B,MATCH('Full Customer List'!$B147,'Customer List'!$A:$A,0))</f>
        <v>Former client</v>
      </c>
      <c r="D147" s="171" t="str">
        <f>INDEX('Customer List'!$C:$C,MATCH('Full Customer List'!$B147,'Customer List'!$A:$A,0))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List'!$K:$K,MATCH('Full Customer List'!$B147,'Customer List'!$A:$A,0))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773</v>
      </c>
      <c r="C148" s="171" t="str">
        <f>INDEX('Customer List'!$B:$B,MATCH('Full Customer List'!$B148,'Customer List'!$A:$A,0))</f>
        <v>Active</v>
      </c>
      <c r="D148" s="171" t="str">
        <f>INDEX('Customer List'!$C:$C,MATCH('Full Customer List'!$B148,'Customer List'!$A:$A,0))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List'!$K:$K,MATCH('Full Customer List'!$B148,'Customer List'!$A:$A,0))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774</v>
      </c>
      <c r="C149" s="171" t="str">
        <f>INDEX('Customer List'!$B:$B,MATCH('Full Customer List'!$B149,'Customer List'!$A:$A,0))</f>
        <v>Active</v>
      </c>
      <c r="D149" s="171" t="str">
        <f>INDEX('Customer List'!$C:$C,MATCH('Full Customer List'!$B149,'Customer List'!$A:$A,0))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List'!$K:$K,MATCH('Full Customer List'!$B149,'Customer List'!$A:$A,0))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775</v>
      </c>
      <c r="C150" s="171" t="str">
        <f>INDEX('Customer List'!$B:$B,MATCH('Full Customer List'!$B150,'Customer List'!$A:$A,0))</f>
        <v>Former client</v>
      </c>
      <c r="D150" s="171" t="str">
        <f>INDEX('Customer List'!$C:$C,MATCH('Full Customer List'!$B150,'Customer List'!$A:$A,0))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List'!$K:$K,MATCH('Full Customer List'!$B150,'Customer List'!$A:$A,0))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777</v>
      </c>
      <c r="C151" s="171" t="str">
        <f>INDEX('Customer List'!$B:$B,MATCH('Full Customer List'!$B151,'Customer List'!$A:$A,0))</f>
        <v>Former client</v>
      </c>
      <c r="D151" s="171" t="str">
        <f>INDEX('Customer List'!$C:$C,MATCH('Full Customer List'!$B151,'Customer List'!$A:$A,0))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List'!$K:$K,MATCH('Full Customer List'!$B151,'Customer List'!$A:$A,0))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780</v>
      </c>
      <c r="C152" s="171" t="str">
        <f>INDEX('Customer List'!$B:$B,MATCH('Full Customer List'!$B152,'Customer List'!$A:$A,0))</f>
        <v>Active</v>
      </c>
      <c r="D152" s="171" t="str">
        <f>INDEX('Customer List'!$C:$C,MATCH('Full Customer List'!$B152,'Customer List'!$A:$A,0))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List'!$K:$K,MATCH('Full Customer List'!$B152,'Customer List'!$A:$A,0))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781</v>
      </c>
      <c r="C153" s="171" t="str">
        <f>INDEX('Customer List'!$B:$B,MATCH('Full Customer List'!$B153,'Customer List'!$A:$A,0))</f>
        <v>Active</v>
      </c>
      <c r="D153" s="171" t="str">
        <f>INDEX('Customer List'!$C:$C,MATCH('Full Customer List'!$B153,'Customer List'!$A:$A,0))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List'!$K:$K,MATCH('Full Customer List'!$B153,'Customer List'!$A:$A,0))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782</v>
      </c>
      <c r="C154" s="171" t="str">
        <f>INDEX('Customer List'!$B:$B,MATCH('Full Customer List'!$B154,'Customer List'!$A:$A,0))</f>
        <v>Active</v>
      </c>
      <c r="D154" s="171" t="str">
        <f>INDEX('Customer List'!$C:$C,MATCH('Full Customer List'!$B154,'Customer List'!$A:$A,0))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List'!$K:$K,MATCH('Full Customer List'!$B154,'Customer List'!$A:$A,0))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784</v>
      </c>
      <c r="C155" s="171" t="str">
        <f>INDEX('Customer List'!$B:$B,MATCH('Full Customer List'!$B155,'Customer List'!$A:$A,0))</f>
        <v>Active</v>
      </c>
      <c r="D155" s="171" t="str">
        <f>INDEX('Customer List'!$C:$C,MATCH('Full Customer List'!$B155,'Customer List'!$A:$A,0))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List'!$K:$K,MATCH('Full Customer List'!$B155,'Customer List'!$A:$A,0))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785</v>
      </c>
      <c r="C156" s="171" t="str">
        <f>INDEX('Customer List'!$B:$B,MATCH('Full Customer List'!$B156,'Customer List'!$A:$A,0))</f>
        <v>Active</v>
      </c>
      <c r="D156" s="171" t="str">
        <f>INDEX('Customer List'!$C:$C,MATCH('Full Customer List'!$B156,'Customer List'!$A:$A,0))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List'!$K:$K,MATCH('Full Customer List'!$B156,'Customer List'!$A:$A,0))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786</v>
      </c>
      <c r="C157" s="171" t="str">
        <f>INDEX('Customer List'!$B:$B,MATCH('Full Customer List'!$B157,'Customer List'!$A:$A,0))</f>
        <v>Former client</v>
      </c>
      <c r="D157" s="171" t="str">
        <f>INDEX('Customer List'!$C:$C,MATCH('Full Customer List'!$B157,'Customer List'!$A:$A,0))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List'!$K:$K,MATCH('Full Customer List'!$B157,'Customer List'!$A:$A,0))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788</v>
      </c>
      <c r="C158" s="171" t="str">
        <f>INDEX('Customer List'!$B:$B,MATCH('Full Customer List'!$B158,'Customer List'!$A:$A,0))</f>
        <v>Active</v>
      </c>
      <c r="D158" s="171" t="str">
        <f>INDEX('Customer List'!$C:$C,MATCH('Full Customer List'!$B158,'Customer List'!$A:$A,0))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List'!$K:$K,MATCH('Full Customer List'!$B158,'Customer List'!$A:$A,0))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789</v>
      </c>
      <c r="C159" s="171" t="str">
        <f>INDEX('Customer List'!$B:$B,MATCH('Full Customer List'!$B159,'Customer List'!$A:$A,0))</f>
        <v>Active</v>
      </c>
      <c r="D159" s="171" t="str">
        <f>INDEX('Customer List'!$C:$C,MATCH('Full Customer List'!$B159,'Customer List'!$A:$A,0))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List'!$K:$K,MATCH('Full Customer List'!$B159,'Customer List'!$A:$A,0))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790</v>
      </c>
      <c r="C160" s="171" t="str">
        <f>INDEX('Customer List'!$B:$B,MATCH('Full Customer List'!$B160,'Customer List'!$A:$A,0))</f>
        <v>Active</v>
      </c>
      <c r="D160" s="171" t="str">
        <f>INDEX('Customer List'!$C:$C,MATCH('Full Customer List'!$B160,'Customer List'!$A:$A,0))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List'!$K:$K,MATCH('Full Customer List'!$B160,'Customer List'!$A:$A,0))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791</v>
      </c>
      <c r="C161" s="171" t="str">
        <f>INDEX('Customer List'!$B:$B,MATCH('Full Customer List'!$B161,'Customer List'!$A:$A,0))</f>
        <v>Active</v>
      </c>
      <c r="D161" s="171" t="str">
        <f>INDEX('Customer List'!$C:$C,MATCH('Full Customer List'!$B161,'Customer List'!$A:$A,0))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List'!$K:$K,MATCH('Full Customer List'!$B161,'Customer List'!$A:$A,0))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792</v>
      </c>
      <c r="C162" s="171" t="str">
        <f>INDEX('Customer List'!$B:$B,MATCH('Full Customer List'!$B162,'Customer List'!$A:$A,0))</f>
        <v>Former client</v>
      </c>
      <c r="D162" s="171" t="str">
        <f>INDEX('Customer List'!$C:$C,MATCH('Full Customer List'!$B162,'Customer List'!$A:$A,0))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List'!$K:$K,MATCH('Full Customer List'!$B162,'Customer List'!$A:$A,0))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794</v>
      </c>
      <c r="C163" s="171" t="str">
        <f>INDEX('Customer List'!$B:$B,MATCH('Full Customer List'!$B163,'Customer List'!$A:$A,0))</f>
        <v>Active</v>
      </c>
      <c r="D163" s="171" t="str">
        <f>INDEX('Customer List'!$C:$C,MATCH('Full Customer List'!$B163,'Customer List'!$A:$A,0))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List'!$K:$K,MATCH('Full Customer List'!$B163,'Customer List'!$A:$A,0))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795</v>
      </c>
      <c r="C164" s="171" t="str">
        <f>INDEX('Customer List'!$B:$B,MATCH('Full Customer List'!$B164,'Customer List'!$A:$A,0))</f>
        <v>Active</v>
      </c>
      <c r="D164" s="171" t="str">
        <f>INDEX('Customer List'!$C:$C,MATCH('Full Customer List'!$B164,'Customer List'!$A:$A,0))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List'!$K:$K,MATCH('Full Customer List'!$B164,'Customer List'!$A:$A,0))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797</v>
      </c>
      <c r="C165" s="171" t="str">
        <f>INDEX('Customer List'!$B:$B,MATCH('Full Customer List'!$B165,'Customer List'!$A:$A,0))</f>
        <v>Active</v>
      </c>
      <c r="D165" s="171" t="str">
        <f>INDEX('Customer List'!$C:$C,MATCH('Full Customer List'!$B165,'Customer List'!$A:$A,0))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List'!$K:$K,MATCH('Full Customer List'!$B165,'Customer List'!$A:$A,0))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798</v>
      </c>
      <c r="C166" s="171" t="str">
        <f>INDEX('Customer List'!$B:$B,MATCH('Full Customer List'!$B166,'Customer List'!$A:$A,0))</f>
        <v>Former client</v>
      </c>
      <c r="D166" s="171" t="str">
        <f>INDEX('Customer List'!$C:$C,MATCH('Full Customer List'!$B166,'Customer List'!$A:$A,0))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List'!$K:$K,MATCH('Full Customer List'!$B166,'Customer List'!$A:$A,0))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799</v>
      </c>
      <c r="C167" s="171" t="str">
        <f>INDEX('Customer List'!$B:$B,MATCH('Full Customer List'!$B167,'Customer List'!$A:$A,0))</f>
        <v>Active</v>
      </c>
      <c r="D167" s="171" t="str">
        <f>INDEX('Customer List'!$C:$C,MATCH('Full Customer List'!$B167,'Customer List'!$A:$A,0))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List'!$K:$K,MATCH('Full Customer List'!$B167,'Customer List'!$A:$A,0))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800</v>
      </c>
      <c r="C168" s="171" t="str">
        <f>INDEX('Customer List'!$B:$B,MATCH('Full Customer List'!$B168,'Customer List'!$A:$A,0))</f>
        <v>Active</v>
      </c>
      <c r="D168" s="171" t="str">
        <f>INDEX('Customer List'!$C:$C,MATCH('Full Customer List'!$B168,'Customer List'!$A:$A,0))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List'!$K:$K,MATCH('Full Customer List'!$B168,'Customer List'!$A:$A,0))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801</v>
      </c>
      <c r="C169" s="171" t="str">
        <f>INDEX('Customer List'!$B:$B,MATCH('Full Customer List'!$B169,'Customer List'!$A:$A,0))</f>
        <v>Former client</v>
      </c>
      <c r="D169" s="171" t="str">
        <f>INDEX('Customer List'!$C:$C,MATCH('Full Customer List'!$B169,'Customer List'!$A:$A,0))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List'!$K:$K,MATCH('Full Customer List'!$B169,'Customer List'!$A:$A,0))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802</v>
      </c>
      <c r="C170" s="171" t="str">
        <f>INDEX('Customer List'!$B:$B,MATCH('Full Customer List'!$B170,'Customer List'!$A:$A,0))</f>
        <v>Active</v>
      </c>
      <c r="D170" s="171" t="str">
        <f>INDEX('Customer List'!$C:$C,MATCH('Full Customer List'!$B170,'Customer List'!$A:$A,0))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List'!$K:$K,MATCH('Full Customer List'!$B170,'Customer List'!$A:$A,0))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803</v>
      </c>
      <c r="C171" s="171" t="str">
        <f>INDEX('Customer List'!$B:$B,MATCH('Full Customer List'!$B171,'Customer List'!$A:$A,0))</f>
        <v>Former client</v>
      </c>
      <c r="D171" s="171" t="str">
        <f>INDEX('Customer List'!$C:$C,MATCH('Full Customer List'!$B171,'Customer List'!$A:$A,0))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List'!$K:$K,MATCH('Full Customer List'!$B171,'Customer List'!$A:$A,0))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805</v>
      </c>
      <c r="C172" s="171" t="str">
        <f>INDEX('Customer List'!$B:$B,MATCH('Full Customer List'!$B172,'Customer List'!$A:$A,0))</f>
        <v>Active</v>
      </c>
      <c r="D172" s="171" t="str">
        <f>INDEX('Customer List'!$C:$C,MATCH('Full Customer List'!$B172,'Customer List'!$A:$A,0))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List'!$K:$K,MATCH('Full Customer List'!$B172,'Customer List'!$A:$A,0))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806</v>
      </c>
      <c r="C173" s="171" t="str">
        <f>INDEX('Customer List'!$B:$B,MATCH('Full Customer List'!$B173,'Customer List'!$A:$A,0))</f>
        <v>Active</v>
      </c>
      <c r="D173" s="171" t="str">
        <f>INDEX('Customer List'!$C:$C,MATCH('Full Customer List'!$B173,'Customer List'!$A:$A,0))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List'!$K:$K,MATCH('Full Customer List'!$B173,'Customer List'!$A:$A,0))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808</v>
      </c>
      <c r="C174" s="171" t="str">
        <f>INDEX('Customer List'!$B:$B,MATCH('Full Customer List'!$B174,'Customer List'!$A:$A,0))</f>
        <v>Former client</v>
      </c>
      <c r="D174" s="171" t="str">
        <f>INDEX('Customer List'!$C:$C,MATCH('Full Customer List'!$B174,'Customer List'!$A:$A,0))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List'!$K:$K,MATCH('Full Customer List'!$B174,'Customer List'!$A:$A,0))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811</v>
      </c>
      <c r="C175" s="171" t="str">
        <f>INDEX('Customer List'!$B:$B,MATCH('Full Customer List'!$B175,'Customer List'!$A:$A,0))</f>
        <v>Former client</v>
      </c>
      <c r="D175" s="171" t="str">
        <f>INDEX('Customer List'!$C:$C,MATCH('Full Customer List'!$B175,'Customer List'!$A:$A,0))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List'!$K:$K,MATCH('Full Customer List'!$B175,'Customer List'!$A:$A,0))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812</v>
      </c>
      <c r="C176" s="171" t="str">
        <f>INDEX('Customer List'!$B:$B,MATCH('Full Customer List'!$B176,'Customer List'!$A:$A,0))</f>
        <v>Former client</v>
      </c>
      <c r="D176" s="171" t="str">
        <f>INDEX('Customer List'!$C:$C,MATCH('Full Customer List'!$B176,'Customer List'!$A:$A,0))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List'!$K:$K,MATCH('Full Customer List'!$B176,'Customer List'!$A:$A,0))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813</v>
      </c>
      <c r="C177" s="171" t="str">
        <f>INDEX('Customer List'!$B:$B,MATCH('Full Customer List'!$B177,'Customer List'!$A:$A,0))</f>
        <v>Former client</v>
      </c>
      <c r="D177" s="171" t="str">
        <f>INDEX('Customer List'!$C:$C,MATCH('Full Customer List'!$B177,'Customer List'!$A:$A,0))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List'!$K:$K,MATCH('Full Customer List'!$B177,'Customer List'!$A:$A,0))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815</v>
      </c>
      <c r="C178" s="171" t="str">
        <f>INDEX('Customer List'!$B:$B,MATCH('Full Customer List'!$B178,'Customer List'!$A:$A,0))</f>
        <v>Active</v>
      </c>
      <c r="D178" s="171" t="str">
        <f>INDEX('Customer List'!$C:$C,MATCH('Full Customer List'!$B178,'Customer List'!$A:$A,0))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List'!$K:$K,MATCH('Full Customer List'!$B178,'Customer List'!$A:$A,0))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816</v>
      </c>
      <c r="C179" s="171" t="str">
        <f>INDEX('Customer List'!$B:$B,MATCH('Full Customer List'!$B179,'Customer List'!$A:$A,0))</f>
        <v>Active</v>
      </c>
      <c r="D179" s="171" t="str">
        <f>INDEX('Customer List'!$C:$C,MATCH('Full Customer List'!$B179,'Customer List'!$A:$A,0))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List'!$K:$K,MATCH('Full Customer List'!$B179,'Customer List'!$A:$A,0))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817</v>
      </c>
      <c r="C180" s="171" t="str">
        <f>INDEX('Customer List'!$B:$B,MATCH('Full Customer List'!$B180,'Customer List'!$A:$A,0))</f>
        <v>Active</v>
      </c>
      <c r="D180" s="171" t="str">
        <f>INDEX('Customer List'!$C:$C,MATCH('Full Customer List'!$B180,'Customer List'!$A:$A,0))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List'!$K:$K,MATCH('Full Customer List'!$B180,'Customer List'!$A:$A,0))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818</v>
      </c>
      <c r="C181" s="171" t="str">
        <f>INDEX('Customer List'!$B:$B,MATCH('Full Customer List'!$B181,'Customer List'!$A:$A,0))</f>
        <v>Former client</v>
      </c>
      <c r="D181" s="171" t="str">
        <f>INDEX('Customer List'!$C:$C,MATCH('Full Customer List'!$B181,'Customer List'!$A:$A,0))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List'!$K:$K,MATCH('Full Customer List'!$B181,'Customer List'!$A:$A,0))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819</v>
      </c>
      <c r="C182" s="171" t="str">
        <f>INDEX('Customer List'!$B:$B,MATCH('Full Customer List'!$B182,'Customer List'!$A:$A,0))</f>
        <v>Former client</v>
      </c>
      <c r="D182" s="171" t="str">
        <f>INDEX('Customer List'!$C:$C,MATCH('Full Customer List'!$B182,'Customer List'!$A:$A,0))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List'!$K:$K,MATCH('Full Customer List'!$B182,'Customer List'!$A:$A,0))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820</v>
      </c>
      <c r="C183" s="171" t="str">
        <f>INDEX('Customer List'!$B:$B,MATCH('Full Customer List'!$B183,'Customer List'!$A:$A,0))</f>
        <v>Former client</v>
      </c>
      <c r="D183" s="171" t="str">
        <f>INDEX('Customer List'!$C:$C,MATCH('Full Customer List'!$B183,'Customer List'!$A:$A,0))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List'!$K:$K,MATCH('Full Customer List'!$B183,'Customer List'!$A:$A,0))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821</v>
      </c>
      <c r="C184" s="171" t="str">
        <f>INDEX('Customer List'!$B:$B,MATCH('Full Customer List'!$B184,'Customer List'!$A:$A,0))</f>
        <v>Former client</v>
      </c>
      <c r="D184" s="171" t="str">
        <f>INDEX('Customer List'!$C:$C,MATCH('Full Customer List'!$B184,'Customer List'!$A:$A,0))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List'!$K:$K,MATCH('Full Customer List'!$B184,'Customer List'!$A:$A,0))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822</v>
      </c>
      <c r="C185" s="171" t="str">
        <f>INDEX('Customer List'!$B:$B,MATCH('Full Customer List'!$B185,'Customer List'!$A:$A,0))</f>
        <v>Former client</v>
      </c>
      <c r="D185" s="171" t="str">
        <f>INDEX('Customer List'!$C:$C,MATCH('Full Customer List'!$B185,'Customer List'!$A:$A,0))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List'!$K:$K,MATCH('Full Customer List'!$B185,'Customer List'!$A:$A,0))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823</v>
      </c>
      <c r="C186" s="171" t="str">
        <f>INDEX('Customer List'!$B:$B,MATCH('Full Customer List'!$B186,'Customer List'!$A:$A,0))</f>
        <v>Active</v>
      </c>
      <c r="D186" s="171" t="str">
        <f>INDEX('Customer List'!$C:$C,MATCH('Full Customer List'!$B186,'Customer List'!$A:$A,0))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List'!$K:$K,MATCH('Full Customer List'!$B186,'Customer List'!$A:$A,0))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824</v>
      </c>
      <c r="C187" s="171" t="str">
        <f>INDEX('Customer List'!$B:$B,MATCH('Full Customer List'!$B187,'Customer List'!$A:$A,0))</f>
        <v>Active</v>
      </c>
      <c r="D187" s="171" t="str">
        <f>INDEX('Customer List'!$C:$C,MATCH('Full Customer List'!$B187,'Customer List'!$A:$A,0))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List'!$K:$K,MATCH('Full Customer List'!$B187,'Customer List'!$A:$A,0))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826</v>
      </c>
      <c r="C188" s="171" t="str">
        <f>INDEX('Customer List'!$B:$B,MATCH('Full Customer List'!$B188,'Customer List'!$A:$A,0))</f>
        <v>Active</v>
      </c>
      <c r="D188" s="171" t="str">
        <f>INDEX('Customer List'!$C:$C,MATCH('Full Customer List'!$B188,'Customer List'!$A:$A,0))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List'!$K:$K,MATCH('Full Customer List'!$B188,'Customer List'!$A:$A,0))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827</v>
      </c>
      <c r="C189" s="171" t="str">
        <f>INDEX('Customer List'!$B:$B,MATCH('Full Customer List'!$B189,'Customer List'!$A:$A,0))</f>
        <v>Active</v>
      </c>
      <c r="D189" s="171" t="str">
        <f>INDEX('Customer List'!$C:$C,MATCH('Full Customer List'!$B189,'Customer List'!$A:$A,0))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List'!$K:$K,MATCH('Full Customer List'!$B189,'Customer List'!$A:$A,0))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828</v>
      </c>
      <c r="C190" s="220" t="s">
        <v>499</v>
      </c>
      <c r="D190" s="171" t="str">
        <f>INDEX('Customer List'!$C:$C,MATCH('Full Customer List'!$B190,'Customer List'!$A:$A,0))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List'!$K:$K,MATCH('Full Customer List'!$B190,'Customer List'!$A:$A,0))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829</v>
      </c>
      <c r="C191" s="171" t="str">
        <f>INDEX('Customer List'!$B:$B,MATCH('Full Customer List'!$B191,'Customer List'!$A:$A,0))</f>
        <v>Former client</v>
      </c>
      <c r="D191" s="171" t="str">
        <f>INDEX('Customer List'!$C:$C,MATCH('Full Customer List'!$B191,'Customer List'!$A:$A,0))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List'!$K:$K,MATCH('Full Customer List'!$B191,'Customer List'!$A:$A,0))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830</v>
      </c>
      <c r="C192" s="171" t="str">
        <f>INDEX('Customer List'!$B:$B,MATCH('Full Customer List'!$B192,'Customer List'!$A:$A,0))</f>
        <v>Former client</v>
      </c>
      <c r="D192" s="171" t="str">
        <f>INDEX('Customer List'!$C:$C,MATCH('Full Customer List'!$B192,'Customer List'!$A:$A,0))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List'!$K:$K,MATCH('Full Customer List'!$B192,'Customer List'!$A:$A,0))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831</v>
      </c>
      <c r="C193" s="171" t="str">
        <f>INDEX('Customer List'!$B:$B,MATCH('Full Customer List'!$B193,'Customer List'!$A:$A,0))</f>
        <v>Former client</v>
      </c>
      <c r="D193" s="171" t="str">
        <f>INDEX('Customer List'!$C:$C,MATCH('Full Customer List'!$B193,'Customer List'!$A:$A,0))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List'!$K:$K,MATCH('Full Customer List'!$B193,'Customer List'!$A:$A,0))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832</v>
      </c>
      <c r="C194" s="171" t="str">
        <f>INDEX('Customer List'!$B:$B,MATCH('Full Customer List'!$B194,'Customer List'!$A:$A,0))</f>
        <v>Active</v>
      </c>
      <c r="D194" s="171" t="str">
        <f>INDEX('Customer List'!$C:$C,MATCH('Full Customer List'!$B194,'Customer List'!$A:$A,0))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List'!$K:$K,MATCH('Full Customer List'!$B194,'Customer List'!$A:$A,0))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833</v>
      </c>
      <c r="C195" s="171" t="str">
        <f>INDEX('Customer List'!$B:$B,MATCH('Full Customer List'!$B195,'Customer List'!$A:$A,0))</f>
        <v>Active</v>
      </c>
      <c r="D195" s="171" t="str">
        <f>INDEX('Customer List'!$C:$C,MATCH('Full Customer List'!$B195,'Customer List'!$A:$A,0))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List'!$K:$K,MATCH('Full Customer List'!$B195,'Customer List'!$A:$A,0))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834</v>
      </c>
      <c r="C196" s="171" t="str">
        <f>INDEX('Customer List'!$B:$B,MATCH('Full Customer List'!$B196,'Customer List'!$A:$A,0))</f>
        <v>Former client</v>
      </c>
      <c r="D196" s="171" t="str">
        <f>INDEX('Customer List'!$C:$C,MATCH('Full Customer List'!$B196,'Customer List'!$A:$A,0))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List'!$K:$K,MATCH('Full Customer List'!$B196,'Customer List'!$A:$A,0))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836</v>
      </c>
      <c r="C197" s="171" t="str">
        <f>INDEX('Customer List'!$B:$B,MATCH('Full Customer List'!$B197,'Customer List'!$A:$A,0))</f>
        <v>Active</v>
      </c>
      <c r="D197" s="171" t="str">
        <f>INDEX('Customer List'!$C:$C,MATCH('Full Customer List'!$B197,'Customer List'!$A:$A,0))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List'!$K:$K,MATCH('Full Customer List'!$B197,'Customer List'!$A:$A,0))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837</v>
      </c>
      <c r="C198" s="171" t="str">
        <f>INDEX('Customer List'!$B:$B,MATCH('Full Customer List'!$B198,'Customer List'!$A:$A,0))</f>
        <v>Active</v>
      </c>
      <c r="D198" s="171" t="str">
        <f>INDEX('Customer List'!$C:$C,MATCH('Full Customer List'!$B198,'Customer List'!$A:$A,0))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List'!$K:$K,MATCH('Full Customer List'!$B198,'Customer List'!$A:$A,0))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838</v>
      </c>
      <c r="C199" s="171" t="str">
        <f>INDEX('Customer List'!$B:$B,MATCH('Full Customer List'!$B199,'Customer List'!$A:$A,0))</f>
        <v>Active</v>
      </c>
      <c r="D199" s="171" t="str">
        <f>INDEX('Customer List'!$C:$C,MATCH('Full Customer List'!$B199,'Customer List'!$A:$A,0))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List'!$K:$K,MATCH('Full Customer List'!$B199,'Customer List'!$A:$A,0))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839</v>
      </c>
      <c r="C200" s="171" t="str">
        <f>INDEX('Customer List'!$B:$B,MATCH('Full Customer List'!$B200,'Customer List'!$A:$A,0))</f>
        <v>Active</v>
      </c>
      <c r="D200" s="171" t="str">
        <f>INDEX('Customer List'!$C:$C,MATCH('Full Customer List'!$B200,'Customer List'!$A:$A,0))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List'!$K:$K,MATCH('Full Customer List'!$B200,'Customer List'!$A:$A,0))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840</v>
      </c>
      <c r="C201" s="171" t="str">
        <f>INDEX('Customer List'!$B:$B,MATCH('Full Customer List'!$B201,'Customer List'!$A:$A,0))</f>
        <v>Former client</v>
      </c>
      <c r="D201" s="171" t="str">
        <f>INDEX('Customer List'!$C:$C,MATCH('Full Customer List'!$B201,'Customer List'!$A:$A,0))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List'!$K:$K,MATCH('Full Customer List'!$B201,'Customer List'!$A:$A,0))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841</v>
      </c>
      <c r="C202" s="171" t="str">
        <f>INDEX('Customer List'!$B:$B,MATCH('Full Customer List'!$B202,'Customer List'!$A:$A,0))</f>
        <v>Former client</v>
      </c>
      <c r="D202" s="171" t="str">
        <f>INDEX('Customer List'!$C:$C,MATCH('Full Customer List'!$B202,'Customer List'!$A:$A,0))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List'!$K:$K,MATCH('Full Customer List'!$B202,'Customer List'!$A:$A,0))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842</v>
      </c>
      <c r="C203" s="171" t="str">
        <f>INDEX('Customer List'!$B:$B,MATCH('Full Customer List'!$B203,'Customer List'!$A:$A,0))</f>
        <v>Former client</v>
      </c>
      <c r="D203" s="171" t="str">
        <f>INDEX('Customer List'!$C:$C,MATCH('Full Customer List'!$B203,'Customer List'!$A:$A,0))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List'!$K:$K,MATCH('Full Customer List'!$B203,'Customer List'!$A:$A,0))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843</v>
      </c>
      <c r="C204" s="220" t="s">
        <v>499</v>
      </c>
      <c r="D204" s="171" t="str">
        <f>INDEX('Customer List'!$C:$C,MATCH('Full Customer List'!$B204,'Customer List'!$A:$A,0))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List'!$K:$K,MATCH('Full Customer List'!$B204,'Customer List'!$A:$A,0))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845</v>
      </c>
      <c r="C205" s="171" t="str">
        <f>INDEX('Customer List'!$B:$B,MATCH('Full Customer List'!$B205,'Customer List'!$A:$A,0))</f>
        <v>Active</v>
      </c>
      <c r="D205" s="171" t="str">
        <f>INDEX('Customer List'!$C:$C,MATCH('Full Customer List'!$B205,'Customer List'!$A:$A,0))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List'!$K:$K,MATCH('Full Customer List'!$B205,'Customer List'!$A:$A,0))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846</v>
      </c>
      <c r="C206" s="171" t="str">
        <f>INDEX('Customer List'!$B:$B,MATCH('Full Customer List'!$B206,'Customer List'!$A:$A,0))</f>
        <v>Former client</v>
      </c>
      <c r="D206" s="171" t="str">
        <f>INDEX('Customer List'!$C:$C,MATCH('Full Customer List'!$B206,'Customer List'!$A:$A,0))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List'!$K:$K,MATCH('Full Customer List'!$B206,'Customer List'!$A:$A,0))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848</v>
      </c>
      <c r="C207" s="171" t="str">
        <f>INDEX('Customer List'!$B:$B,MATCH('Full Customer List'!$B207,'Customer List'!$A:$A,0))</f>
        <v>Active</v>
      </c>
      <c r="D207" s="171" t="str">
        <f>INDEX('Customer List'!$C:$C,MATCH('Full Customer List'!$B207,'Customer List'!$A:$A,0))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List'!$K:$K,MATCH('Full Customer List'!$B207,'Customer List'!$A:$A,0))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849</v>
      </c>
      <c r="C208" s="171" t="str">
        <f>INDEX('Customer List'!$B:$B,MATCH('Full Customer List'!$B208,'Customer List'!$A:$A,0))</f>
        <v>Active</v>
      </c>
      <c r="D208" s="171" t="str">
        <f>INDEX('Customer List'!$C:$C,MATCH('Full Customer List'!$B208,'Customer List'!$A:$A,0))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List'!$K:$K,MATCH('Full Customer List'!$B208,'Customer List'!$A:$A,0))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850</v>
      </c>
      <c r="C209" s="171" t="str">
        <f>INDEX('Customer List'!$B:$B,MATCH('Full Customer List'!$B209,'Customer List'!$A:$A,0))</f>
        <v>Active</v>
      </c>
      <c r="D209" s="171" t="str">
        <f>INDEX('Customer List'!$C:$C,MATCH('Full Customer List'!$B209,'Customer List'!$A:$A,0))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List'!$K:$K,MATCH('Full Customer List'!$B209,'Customer List'!$A:$A,0))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851</v>
      </c>
      <c r="C210" s="171" t="str">
        <f>INDEX('Customer List'!$B:$B,MATCH('Full Customer List'!$B210,'Customer List'!$A:$A,0))</f>
        <v>Former client</v>
      </c>
      <c r="D210" s="171" t="str">
        <f>INDEX('Customer List'!$C:$C,MATCH('Full Customer List'!$B210,'Customer List'!$A:$A,0))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List'!$K:$K,MATCH('Full Customer List'!$B210,'Customer List'!$A:$A,0))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852</v>
      </c>
      <c r="C211" s="171" t="str">
        <f>INDEX('Customer List'!$B:$B,MATCH('Full Customer List'!$B211,'Customer List'!$A:$A,0))</f>
        <v>Former client</v>
      </c>
      <c r="D211" s="171" t="str">
        <f>INDEX('Customer List'!$C:$C,MATCH('Full Customer List'!$B211,'Customer List'!$A:$A,0))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List'!$K:$K,MATCH('Full Customer List'!$B211,'Customer List'!$A:$A,0))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855</v>
      </c>
      <c r="C212" s="171" t="str">
        <f>INDEX('Customer List'!$B:$B,MATCH('Full Customer List'!$B212,'Customer List'!$A:$A,0))</f>
        <v>Former client</v>
      </c>
      <c r="D212" s="171" t="str">
        <f>INDEX('Customer List'!$C:$C,MATCH('Full Customer List'!$B212,'Customer List'!$A:$A,0))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List'!$K:$K,MATCH('Full Customer List'!$B212,'Customer List'!$A:$A,0))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856</v>
      </c>
      <c r="C213" s="171" t="str">
        <f>INDEX('Customer List'!$B:$B,MATCH('Full Customer List'!$B213,'Customer List'!$A:$A,0))</f>
        <v>Former client</v>
      </c>
      <c r="D213" s="171" t="str">
        <f>INDEX('Customer List'!$C:$C,MATCH('Full Customer List'!$B213,'Customer List'!$A:$A,0))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List'!$K:$K,MATCH('Full Customer List'!$B213,'Customer List'!$A:$A,0))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857</v>
      </c>
      <c r="C214" s="171" t="str">
        <f>INDEX('Customer List'!$B:$B,MATCH('Full Customer List'!$B214,'Customer List'!$A:$A,0))</f>
        <v>Former client</v>
      </c>
      <c r="D214" s="171" t="str">
        <f>INDEX('Customer List'!$C:$C,MATCH('Full Customer List'!$B214,'Customer List'!$A:$A,0))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List'!$K:$K,MATCH('Full Customer List'!$B214,'Customer List'!$A:$A,0))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858</v>
      </c>
      <c r="C215" s="171" t="str">
        <f>INDEX('Customer List'!$B:$B,MATCH('Full Customer List'!$B215,'Customer List'!$A:$A,0))</f>
        <v>Active</v>
      </c>
      <c r="D215" s="171" t="str">
        <f>INDEX('Customer List'!$C:$C,MATCH('Full Customer List'!$B215,'Customer List'!$A:$A,0))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List'!$K:$K,MATCH('Full Customer List'!$B215,'Customer List'!$A:$A,0))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859</v>
      </c>
      <c r="C216" s="171" t="str">
        <f>INDEX('Customer List'!$B:$B,MATCH('Full Customer List'!$B216,'Customer List'!$A:$A,0))</f>
        <v>Former client</v>
      </c>
      <c r="D216" s="171" t="str">
        <f>INDEX('Customer List'!$C:$C,MATCH('Full Customer List'!$B216,'Customer List'!$A:$A,0))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List'!$K:$K,MATCH('Full Customer List'!$B216,'Customer List'!$A:$A,0))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860</v>
      </c>
      <c r="C217" s="171" t="str">
        <f>INDEX('Customer List'!$B:$B,MATCH('Full Customer List'!$B217,'Customer List'!$A:$A,0))</f>
        <v>Active</v>
      </c>
      <c r="D217" s="171" t="str">
        <f>INDEX('Customer List'!$C:$C,MATCH('Full Customer List'!$B217,'Customer List'!$A:$A,0))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List'!$K:$K,MATCH('Full Customer List'!$B217,'Customer List'!$A:$A,0))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861</v>
      </c>
      <c r="C218" s="171" t="str">
        <f>INDEX('Customer List'!$B:$B,MATCH('Full Customer List'!$B218,'Customer List'!$A:$A,0))</f>
        <v>Former client</v>
      </c>
      <c r="D218" s="171" t="str">
        <f>INDEX('Customer List'!$C:$C,MATCH('Full Customer List'!$B218,'Customer List'!$A:$A,0))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List'!$K:$K,MATCH('Full Customer List'!$B218,'Customer List'!$A:$A,0))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862</v>
      </c>
      <c r="C219" s="171" t="str">
        <f>INDEX('Customer List'!$B:$B,MATCH('Full Customer List'!$B219,'Customer List'!$A:$A,0))</f>
        <v>Active</v>
      </c>
      <c r="D219" s="171" t="str">
        <f>INDEX('Customer List'!$C:$C,MATCH('Full Customer List'!$B219,'Customer List'!$A:$A,0))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List'!$K:$K,MATCH('Full Customer List'!$B219,'Customer List'!$A:$A,0))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863</v>
      </c>
      <c r="C220" s="220" t="s">
        <v>499</v>
      </c>
      <c r="D220" s="171" t="str">
        <f>INDEX('Customer List'!$C:$C,MATCH('Full Customer List'!$B220,'Customer List'!$A:$A,0))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List'!$K:$K,MATCH('Full Customer List'!$B220,'Customer List'!$A:$A,0))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865</v>
      </c>
      <c r="C221" s="171" t="str">
        <f>INDEX('Customer List'!$B:$B,MATCH('Full Customer List'!$B221,'Customer List'!$A:$A,0))</f>
        <v>Former client</v>
      </c>
      <c r="D221" s="171" t="str">
        <f>INDEX('Customer List'!$C:$C,MATCH('Full Customer List'!$B221,'Customer List'!$A:$A,0))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List'!$K:$K,MATCH('Full Customer List'!$B221,'Customer List'!$A:$A,0))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866</v>
      </c>
      <c r="C222" s="171" t="str">
        <f>INDEX('Customer List'!$B:$B,MATCH('Full Customer List'!$B222,'Customer List'!$A:$A,0))</f>
        <v>Former client</v>
      </c>
      <c r="D222" s="171" t="str">
        <f>INDEX('Customer List'!$C:$C,MATCH('Full Customer List'!$B222,'Customer List'!$A:$A,0))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List'!$K:$K,MATCH('Full Customer List'!$B222,'Customer List'!$A:$A,0))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867</v>
      </c>
      <c r="C223" s="171" t="str">
        <f>INDEX('Customer List'!$B:$B,MATCH('Full Customer List'!$B223,'Customer List'!$A:$A,0))</f>
        <v>Former client</v>
      </c>
      <c r="D223" s="171" t="str">
        <f>INDEX('Customer List'!$C:$C,MATCH('Full Customer List'!$B223,'Customer List'!$A:$A,0))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List'!$K:$K,MATCH('Full Customer List'!$B223,'Customer List'!$A:$A,0))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868</v>
      </c>
      <c r="C224" s="171" t="str">
        <f>INDEX('Customer List'!$B:$B,MATCH('Full Customer List'!$B224,'Customer List'!$A:$A,0))</f>
        <v>Former client</v>
      </c>
      <c r="D224" s="171" t="str">
        <f>INDEX('Customer List'!$C:$C,MATCH('Full Customer List'!$B224,'Customer List'!$A:$A,0))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List'!$K:$K,MATCH('Full Customer List'!$B224,'Customer List'!$A:$A,0))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869</v>
      </c>
      <c r="C225" s="220" t="s">
        <v>499</v>
      </c>
      <c r="D225" s="171" t="str">
        <f>INDEX('Customer List'!$C:$C,MATCH('Full Customer List'!$B225,'Customer List'!$A:$A,0))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List'!$K:$K,MATCH('Full Customer List'!$B225,'Customer List'!$A:$A,0))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870</v>
      </c>
      <c r="C226" s="171" t="str">
        <f>INDEX('Customer List'!$B:$B,MATCH('Full Customer List'!$B226,'Customer List'!$A:$A,0))</f>
        <v>Former client</v>
      </c>
      <c r="D226" s="171" t="str">
        <f>INDEX('Customer List'!$C:$C,MATCH('Full Customer List'!$B226,'Customer List'!$A:$A,0))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List'!$K:$K,MATCH('Full Customer List'!$B226,'Customer List'!$A:$A,0))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871</v>
      </c>
      <c r="C227" s="171" t="str">
        <f>INDEX('Customer List'!$B:$B,MATCH('Full Customer List'!$B227,'Customer List'!$A:$A,0))</f>
        <v>Former client</v>
      </c>
      <c r="D227" s="171" t="str">
        <f>INDEX('Customer List'!$C:$C,MATCH('Full Customer List'!$B227,'Customer List'!$A:$A,0))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List'!$K:$K,MATCH('Full Customer List'!$B227,'Customer List'!$A:$A,0))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872</v>
      </c>
      <c r="C228" s="171" t="str">
        <f>INDEX('Customer List'!$B:$B,MATCH('Full Customer List'!$B228,'Customer List'!$A:$A,0))</f>
        <v>Active</v>
      </c>
      <c r="D228" s="171" t="str">
        <f>INDEX('Customer List'!$C:$C,MATCH('Full Customer List'!$B228,'Customer List'!$A:$A,0))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List'!$K:$K,MATCH('Full Customer List'!$B228,'Customer List'!$A:$A,0))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873</v>
      </c>
      <c r="C229" s="171" t="str">
        <f>INDEX('Customer List'!$B:$B,MATCH('Full Customer List'!$B229,'Customer List'!$A:$A,0))</f>
        <v>Former client</v>
      </c>
      <c r="D229" s="171" t="str">
        <f>INDEX('Customer List'!$C:$C,MATCH('Full Customer List'!$B229,'Customer List'!$A:$A,0))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List'!$K:$K,MATCH('Full Customer List'!$B229,'Customer List'!$A:$A,0))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876</v>
      </c>
      <c r="C230" s="171" t="str">
        <f>INDEX('Customer List'!$B:$B,MATCH('Full Customer List'!$B230,'Customer List'!$A:$A,0))</f>
        <v>Former client</v>
      </c>
      <c r="D230" s="171" t="str">
        <f>INDEX('Customer List'!$C:$C,MATCH('Full Customer List'!$B230,'Customer List'!$A:$A,0))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List'!$K:$K,MATCH('Full Customer List'!$B230,'Customer List'!$A:$A,0))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877</v>
      </c>
      <c r="C231" s="171" t="str">
        <f>INDEX('Customer List'!$B:$B,MATCH('Full Customer List'!$B231,'Customer List'!$A:$A,0))</f>
        <v>Former client</v>
      </c>
      <c r="D231" s="171" t="str">
        <f>INDEX('Customer List'!$C:$C,MATCH('Full Customer List'!$B231,'Customer List'!$A:$A,0))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List'!$K:$K,MATCH('Full Customer List'!$B231,'Customer List'!$A:$A,0))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880</v>
      </c>
      <c r="C232" s="171" t="str">
        <f>INDEX('Customer List'!$B:$B,MATCH('Full Customer List'!$B232,'Customer List'!$A:$A,0))</f>
        <v>Former client</v>
      </c>
      <c r="D232" s="171" t="str">
        <f>INDEX('Customer List'!$C:$C,MATCH('Full Customer List'!$B232,'Customer List'!$A:$A,0))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List'!$K:$K,MATCH('Full Customer List'!$B232,'Customer List'!$A:$A,0))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881</v>
      </c>
      <c r="C233" s="171" t="str">
        <f>INDEX('Customer List'!$B:$B,MATCH('Full Customer List'!$B233,'Customer List'!$A:$A,0))</f>
        <v>Active</v>
      </c>
      <c r="D233" s="171" t="str">
        <f>INDEX('Customer List'!$C:$C,MATCH('Full Customer List'!$B233,'Customer List'!$A:$A,0))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List'!$K:$K,MATCH('Full Customer List'!$B233,'Customer List'!$A:$A,0))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882</v>
      </c>
      <c r="C234" s="171" t="str">
        <f>INDEX('Customer List'!$B:$B,MATCH('Full Customer List'!$B234,'Customer List'!$A:$A,0))</f>
        <v>Former client</v>
      </c>
      <c r="D234" s="171" t="str">
        <f>INDEX('Customer List'!$C:$C,MATCH('Full Customer List'!$B234,'Customer List'!$A:$A,0))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List'!$K:$K,MATCH('Full Customer List'!$B234,'Customer List'!$A:$A,0))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883</v>
      </c>
      <c r="C235" s="171" t="str">
        <f>INDEX('Customer List'!$B:$B,MATCH('Full Customer List'!$B235,'Customer List'!$A:$A,0))</f>
        <v>Former client</v>
      </c>
      <c r="D235" s="171" t="str">
        <f>INDEX('Customer List'!$C:$C,MATCH('Full Customer List'!$B235,'Customer List'!$A:$A,0))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List'!$K:$K,MATCH('Full Customer List'!$B235,'Customer List'!$A:$A,0))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884</v>
      </c>
      <c r="C236" s="171" t="str">
        <f>INDEX('Customer List'!$B:$B,MATCH('Full Customer List'!$B236,'Customer List'!$A:$A,0))</f>
        <v>Former client</v>
      </c>
      <c r="D236" s="171" t="str">
        <f>INDEX('Customer List'!$C:$C,MATCH('Full Customer List'!$B236,'Customer List'!$A:$A,0))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List'!$K:$K,MATCH('Full Customer List'!$B236,'Customer List'!$A:$A,0))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885</v>
      </c>
      <c r="C237" s="171" t="str">
        <f>INDEX('Customer List'!$B:$B,MATCH('Full Customer List'!$B237,'Customer List'!$A:$A,0))</f>
        <v>Former client</v>
      </c>
      <c r="D237" s="171" t="str">
        <f>INDEX('Customer List'!$C:$C,MATCH('Full Customer List'!$B237,'Customer List'!$A:$A,0))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List'!$K:$K,MATCH('Full Customer List'!$B237,'Customer List'!$A:$A,0))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886</v>
      </c>
      <c r="C238" s="171" t="str">
        <f>INDEX('Customer List'!$B:$B,MATCH('Full Customer List'!$B238,'Customer List'!$A:$A,0))</f>
        <v>Former client</v>
      </c>
      <c r="D238" s="171" t="str">
        <f>INDEX('Customer List'!$C:$C,MATCH('Full Customer List'!$B238,'Customer List'!$A:$A,0))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List'!$K:$K,MATCH('Full Customer List'!$B238,'Customer List'!$A:$A,0))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887</v>
      </c>
      <c r="C239" s="171" t="str">
        <f>INDEX('Customer List'!$B:$B,MATCH('Full Customer List'!$B239,'Customer List'!$A:$A,0))</f>
        <v>Active</v>
      </c>
      <c r="D239" s="171" t="str">
        <f>INDEX('Customer List'!$C:$C,MATCH('Full Customer List'!$B239,'Customer List'!$A:$A,0))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List'!$K:$K,MATCH('Full Customer List'!$B239,'Customer List'!$A:$A,0))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888</v>
      </c>
      <c r="C240" s="171" t="str">
        <f>INDEX('Customer List'!$B:$B,MATCH('Full Customer List'!$B240,'Customer List'!$A:$A,0))</f>
        <v>Former client</v>
      </c>
      <c r="D240" s="171" t="str">
        <f>INDEX('Customer List'!$C:$C,MATCH('Full Customer List'!$B240,'Customer List'!$A:$A,0))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List'!$K:$K,MATCH('Full Customer List'!$B240,'Customer List'!$A:$A,0))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889</v>
      </c>
      <c r="C241" s="220" t="s">
        <v>499</v>
      </c>
      <c r="D241" s="171" t="str">
        <f>INDEX('Customer List'!$C:$C,MATCH('Full Customer List'!$B241,'Customer List'!$A:$A,0))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List'!$K:$K,MATCH('Full Customer List'!$B241,'Customer List'!$A:$A,0))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890</v>
      </c>
      <c r="C242" s="220" t="s">
        <v>499</v>
      </c>
      <c r="D242" s="171" t="str">
        <f>INDEX('Customer List'!$C:$C,MATCH('Full Customer List'!$B242,'Customer List'!$A:$A,0))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List'!$K:$K,MATCH('Full Customer List'!$B242,'Customer List'!$A:$A,0))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891</v>
      </c>
      <c r="C243" s="220" t="s">
        <v>499</v>
      </c>
      <c r="D243" s="171" t="str">
        <f>INDEX('Customer List'!$C:$C,MATCH('Full Customer List'!$B243,'Customer List'!$A:$A,0))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List'!$K:$K,MATCH('Full Customer List'!$B243,'Customer List'!$A:$A,0))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892</v>
      </c>
      <c r="C244" s="220" t="s">
        <v>499</v>
      </c>
      <c r="D244" s="171" t="str">
        <f>INDEX('Customer List'!$C:$C,MATCH('Full Customer List'!$B244,'Customer List'!$A:$A,0))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List'!$K:$K,MATCH('Full Customer List'!$B244,'Customer List'!$A:$A,0))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893</v>
      </c>
      <c r="C245" s="220" t="s">
        <v>499</v>
      </c>
      <c r="D245" s="171" t="str">
        <f>INDEX('Customer List'!$C:$C,MATCH('Full Customer List'!$B245,'Customer List'!$A:$A,0))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List'!$K:$K,MATCH('Full Customer List'!$B245,'Customer List'!$A:$A,0))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894</v>
      </c>
      <c r="C246" s="220" t="s">
        <v>499</v>
      </c>
      <c r="D246" s="171" t="str">
        <f>INDEX('Customer List'!$C:$C,MATCH('Full Customer List'!$B246,'Customer List'!$A:$A,0))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List'!$K:$K,MATCH('Full Customer List'!$B246,'Customer List'!$A:$A,0))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895</v>
      </c>
      <c r="C247" s="171" t="str">
        <f>INDEX('Customer List'!$B:$B,MATCH('Full Customer List'!$B247,'Customer List'!$A:$A,0))</f>
        <v>Former client</v>
      </c>
      <c r="D247" s="171" t="str">
        <f>INDEX('Customer List'!$C:$C,MATCH('Full Customer List'!$B247,'Customer List'!$A:$A,0))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List'!$K:$K,MATCH('Full Customer List'!$B247,'Customer List'!$A:$A,0))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896</v>
      </c>
      <c r="C248" s="171" t="str">
        <f>INDEX('Customer List'!$B:$B,MATCH('Full Customer List'!$B248,'Customer List'!$A:$A,0))</f>
        <v>Active</v>
      </c>
      <c r="D248" s="171" t="str">
        <f>INDEX('Customer List'!$C:$C,MATCH('Full Customer List'!$B248,'Customer List'!$A:$A,0))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List'!$K:$K,MATCH('Full Customer List'!$B248,'Customer List'!$A:$A,0))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897</v>
      </c>
      <c r="C249" s="171" t="str">
        <f>INDEX('Customer List'!$B:$B,MATCH('Full Customer List'!$B249,'Customer List'!$A:$A,0))</f>
        <v>Active</v>
      </c>
      <c r="D249" s="171" t="str">
        <f>INDEX('Customer List'!$C:$C,MATCH('Full Customer List'!$B249,'Customer List'!$A:$A,0))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List'!$K:$K,MATCH('Full Customer List'!$B249,'Customer List'!$A:$A,0))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898</v>
      </c>
      <c r="C250" s="171" t="str">
        <f>INDEX('Customer List'!$B:$B,MATCH('Full Customer List'!$B250,'Customer List'!$A:$A,0))</f>
        <v>Active</v>
      </c>
      <c r="D250" s="171" t="str">
        <f>INDEX('Customer List'!$C:$C,MATCH('Full Customer List'!$B250,'Customer List'!$A:$A,0))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List'!$K:$K,MATCH('Full Customer List'!$B250,'Customer List'!$A:$A,0))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899</v>
      </c>
      <c r="C251" s="171" t="str">
        <f>INDEX('Customer List'!$B:$B,MATCH('Full Customer List'!$B251,'Customer List'!$A:$A,0))</f>
        <v>Former client</v>
      </c>
      <c r="D251" s="171" t="str">
        <f>INDEX('Customer List'!$C:$C,MATCH('Full Customer List'!$B251,'Customer List'!$A:$A,0))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List'!$K:$K,MATCH('Full Customer List'!$B251,'Customer List'!$A:$A,0))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900</v>
      </c>
      <c r="C252" s="171" t="str">
        <f>INDEX('Customer List'!$B:$B,MATCH('Full Customer List'!$B252,'Customer List'!$A:$A,0))</f>
        <v>Former client</v>
      </c>
      <c r="D252" s="171" t="str">
        <f>INDEX('Customer List'!$C:$C,MATCH('Full Customer List'!$B252,'Customer List'!$A:$A,0))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List'!$K:$K,MATCH('Full Customer List'!$B252,'Customer List'!$A:$A,0))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901</v>
      </c>
      <c r="C253" s="171" t="str">
        <f>INDEX('Customer List'!$B:$B,MATCH('Full Customer List'!$B253,'Customer List'!$A:$A,0))</f>
        <v>Former client</v>
      </c>
      <c r="D253" s="171" t="str">
        <f>INDEX('Customer List'!$C:$C,MATCH('Full Customer List'!$B253,'Customer List'!$A:$A,0))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List'!$K:$K,MATCH('Full Customer List'!$B253,'Customer List'!$A:$A,0))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902</v>
      </c>
      <c r="C254" s="171" t="str">
        <f>INDEX('Customer List'!$B:$B,MATCH('Full Customer List'!$B254,'Customer List'!$A:$A,0))</f>
        <v>Active</v>
      </c>
      <c r="D254" s="171" t="str">
        <f>INDEX('Customer List'!$C:$C,MATCH('Full Customer List'!$B254,'Customer List'!$A:$A,0))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List'!$K:$K,MATCH('Full Customer List'!$B254,'Customer List'!$A:$A,0))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903</v>
      </c>
      <c r="C255" s="171" t="str">
        <f>INDEX('Customer List'!$B:$B,MATCH('Full Customer List'!$B255,'Customer List'!$A:$A,0))</f>
        <v>Active</v>
      </c>
      <c r="D255" s="171" t="str">
        <f>INDEX('Customer List'!$C:$C,MATCH('Full Customer List'!$B255,'Customer List'!$A:$A,0))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List'!$K:$K,MATCH('Full Customer List'!$B255,'Customer List'!$A:$A,0))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905</v>
      </c>
      <c r="C256" s="171" t="str">
        <f>INDEX('Customer List'!$B:$B,MATCH('Full Customer List'!$B256,'Customer List'!$A:$A,0))</f>
        <v>Active</v>
      </c>
      <c r="D256" s="171" t="str">
        <f>INDEX('Customer List'!$C:$C,MATCH('Full Customer List'!$B256,'Customer List'!$A:$A,0))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List'!$K:$K,MATCH('Full Customer List'!$B256,'Customer List'!$A:$A,0))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906</v>
      </c>
      <c r="C257" s="171" t="str">
        <f>INDEX('Customer List'!$B:$B,MATCH('Full Customer List'!$B257,'Customer List'!$A:$A,0))</f>
        <v>Active</v>
      </c>
      <c r="D257" s="171" t="str">
        <f>INDEX('Customer List'!$C:$C,MATCH('Full Customer List'!$B257,'Customer List'!$A:$A,0))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List'!$K:$K,MATCH('Full Customer List'!$B257,'Customer List'!$A:$A,0))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907</v>
      </c>
      <c r="C258" s="171" t="str">
        <f>INDEX('Customer List'!$B:$B,MATCH('Full Customer List'!$B258,'Customer List'!$A:$A,0))</f>
        <v>Former client</v>
      </c>
      <c r="D258" s="171" t="str">
        <f>INDEX('Customer List'!$C:$C,MATCH('Full Customer List'!$B258,'Customer List'!$A:$A,0))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List'!$K:$K,MATCH('Full Customer List'!$B258,'Customer List'!$A:$A,0))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908</v>
      </c>
      <c r="C259" s="220" t="s">
        <v>499</v>
      </c>
      <c r="D259" s="171" t="str">
        <f>INDEX('Customer List'!$C:$C,MATCH('Full Customer List'!$B259,'Customer List'!$A:$A,0))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List'!$K:$K,MATCH('Full Customer List'!$B259,'Customer List'!$A:$A,0))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909</v>
      </c>
      <c r="C260" s="171" t="str">
        <f>INDEX('Customer List'!$B:$B,MATCH('Full Customer List'!$B260,'Customer List'!$A:$A,0))</f>
        <v>Former client</v>
      </c>
      <c r="D260" s="171" t="str">
        <f>INDEX('Customer List'!$C:$C,MATCH('Full Customer List'!$B260,'Customer List'!$A:$A,0))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List'!$K:$K,MATCH('Full Customer List'!$B260,'Customer List'!$A:$A,0))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910</v>
      </c>
      <c r="C261" s="171" t="str">
        <f>INDEX('Customer List'!$B:$B,MATCH('Full Customer List'!$B261,'Customer List'!$A:$A,0))</f>
        <v>Active</v>
      </c>
      <c r="D261" s="171" t="str">
        <f>INDEX('Customer List'!$C:$C,MATCH('Full Customer List'!$B261,'Customer List'!$A:$A,0))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List'!$K:$K,MATCH('Full Customer List'!$B261,'Customer List'!$A:$A,0))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911</v>
      </c>
      <c r="C262" s="171" t="str">
        <f>INDEX('Customer List'!$B:$B,MATCH('Full Customer List'!$B262,'Customer List'!$A:$A,0))</f>
        <v>Former client</v>
      </c>
      <c r="D262" s="171" t="str">
        <f>INDEX('Customer List'!$C:$C,MATCH('Full Customer List'!$B262,'Customer List'!$A:$A,0))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List'!$K:$K,MATCH('Full Customer List'!$B262,'Customer List'!$A:$A,0))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912</v>
      </c>
      <c r="C263" s="171" t="str">
        <f>INDEX('Customer List'!$B:$B,MATCH('Full Customer List'!$B263,'Customer List'!$A:$A,0))</f>
        <v>Former client</v>
      </c>
      <c r="D263" s="171" t="str">
        <f>INDEX('Customer List'!$C:$C,MATCH('Full Customer List'!$B263,'Customer List'!$A:$A,0))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List'!$K:$K,MATCH('Full Customer List'!$B263,'Customer List'!$A:$A,0))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913</v>
      </c>
      <c r="C264" s="220" t="s">
        <v>499</v>
      </c>
      <c r="D264" s="171" t="str">
        <f>INDEX('Customer List'!$C:$C,MATCH('Full Customer List'!$B264,'Customer List'!$A:$A,0))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List'!$K:$K,MATCH('Full Customer List'!$B264,'Customer List'!$A:$A,0))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914</v>
      </c>
      <c r="C265" s="220" t="s">
        <v>499</v>
      </c>
      <c r="D265" s="171" t="str">
        <f>INDEX('Customer List'!$C:$C,MATCH('Full Customer List'!$B265,'Customer List'!$A:$A,0))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List'!$K:$K,MATCH('Full Customer List'!$B265,'Customer List'!$A:$A,0))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915</v>
      </c>
      <c r="C266" s="171" t="str">
        <f>INDEX('Customer List'!$B:$B,MATCH('Full Customer List'!$B266,'Customer List'!$A:$A,0))</f>
        <v>Former client</v>
      </c>
      <c r="D266" s="171" t="str">
        <f>INDEX('Customer List'!$C:$C,MATCH('Full Customer List'!$B266,'Customer List'!$A:$A,0))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List'!$K:$K,MATCH('Full Customer List'!$B266,'Customer List'!$A:$A,0))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917</v>
      </c>
      <c r="C267" s="171" t="str">
        <f>INDEX('Customer List'!$B:$B,MATCH('Full Customer List'!$B267,'Customer List'!$A:$A,0))</f>
        <v>Former client</v>
      </c>
      <c r="D267" s="171" t="str">
        <f>INDEX('Customer List'!$C:$C,MATCH('Full Customer List'!$B267,'Customer List'!$A:$A,0))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List'!$K:$K,MATCH('Full Customer List'!$B267,'Customer List'!$A:$A,0))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918</v>
      </c>
      <c r="C268" s="171" t="str">
        <f>INDEX('Customer List'!$B:$B,MATCH('Full Customer List'!$B268,'Customer List'!$A:$A,0))</f>
        <v>Former client</v>
      </c>
      <c r="D268" s="171" t="str">
        <f>INDEX('Customer List'!$C:$C,MATCH('Full Customer List'!$B268,'Customer List'!$A:$A,0))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List'!$K:$K,MATCH('Full Customer List'!$B268,'Customer List'!$A:$A,0))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919</v>
      </c>
      <c r="C269" s="171" t="str">
        <f>INDEX('Customer List'!$B:$B,MATCH('Full Customer List'!$B269,'Customer List'!$A:$A,0))</f>
        <v>Former client</v>
      </c>
      <c r="D269" s="171" t="str">
        <f>INDEX('Customer List'!$C:$C,MATCH('Full Customer List'!$B269,'Customer List'!$A:$A,0))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List'!$K:$K,MATCH('Full Customer List'!$B269,'Customer List'!$A:$A,0))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920</v>
      </c>
      <c r="C270" s="171" t="str">
        <f>INDEX('Customer List'!$B:$B,MATCH('Full Customer List'!$B270,'Customer List'!$A:$A,0))</f>
        <v>Former client</v>
      </c>
      <c r="D270" s="171" t="str">
        <f>INDEX('Customer List'!$C:$C,MATCH('Full Customer List'!$B270,'Customer List'!$A:$A,0))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List'!$K:$K,MATCH('Full Customer List'!$B270,'Customer List'!$A:$A,0))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921</v>
      </c>
      <c r="C271" s="171" t="str">
        <f>INDEX('Customer List'!$B:$B,MATCH('Full Customer List'!$B271,'Customer List'!$A:$A,0))</f>
        <v>Former client</v>
      </c>
      <c r="D271" s="171" t="str">
        <f>INDEX('Customer List'!$C:$C,MATCH('Full Customer List'!$B271,'Customer List'!$A:$A,0))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List'!$K:$K,MATCH('Full Customer List'!$B271,'Customer List'!$A:$A,0))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922</v>
      </c>
      <c r="C272" s="171" t="str">
        <f>INDEX('Customer List'!$B:$B,MATCH('Full Customer List'!$B272,'Customer List'!$A:$A,0))</f>
        <v>Former client</v>
      </c>
      <c r="D272" s="171" t="str">
        <f>INDEX('Customer List'!$C:$C,MATCH('Full Customer List'!$B272,'Customer List'!$A:$A,0))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List'!$K:$K,MATCH('Full Customer List'!$B272,'Customer List'!$A:$A,0))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923</v>
      </c>
      <c r="C273" s="171" t="str">
        <f>INDEX('Customer List'!$B:$B,MATCH('Full Customer List'!$B273,'Customer List'!$A:$A,0))</f>
        <v>Former client</v>
      </c>
      <c r="D273" s="171" t="str">
        <f>INDEX('Customer List'!$C:$C,MATCH('Full Customer List'!$B273,'Customer List'!$A:$A,0))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List'!$K:$K,MATCH('Full Customer List'!$B273,'Customer List'!$A:$A,0))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924</v>
      </c>
      <c r="C274" s="171" t="str">
        <f>INDEX('Customer List'!$B:$B,MATCH('Full Customer List'!$B274,'Customer List'!$A:$A,0))</f>
        <v>Former client</v>
      </c>
      <c r="D274" s="171" t="str">
        <f>INDEX('Customer List'!$C:$C,MATCH('Full Customer List'!$B274,'Customer List'!$A:$A,0))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List'!$K:$K,MATCH('Full Customer List'!$B274,'Customer List'!$A:$A,0))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925</v>
      </c>
      <c r="C275" s="220" t="s">
        <v>499</v>
      </c>
      <c r="D275" s="171" t="str">
        <f>INDEX('Customer List'!$C:$C,MATCH('Full Customer List'!$B275,'Customer List'!$A:$A,0))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List'!$K:$K,MATCH('Full Customer List'!$B275,'Customer List'!$A:$A,0))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926</v>
      </c>
      <c r="C276" s="171" t="str">
        <f>INDEX('Customer List'!$B:$B,MATCH('Full Customer List'!$B276,'Customer List'!$A:$A,0))</f>
        <v>Former client</v>
      </c>
      <c r="D276" s="171" t="str">
        <f>INDEX('Customer List'!$C:$C,MATCH('Full Customer List'!$B276,'Customer List'!$A:$A,0))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List'!$K:$K,MATCH('Full Customer List'!$B276,'Customer List'!$A:$A,0))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927</v>
      </c>
      <c r="C277" s="220" t="s">
        <v>499</v>
      </c>
      <c r="D277" s="171" t="str">
        <f>INDEX('Customer List'!$C:$C,MATCH('Full Customer List'!$B277,'Customer List'!$A:$A,0))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List'!$K:$K,MATCH('Full Customer List'!$B277,'Customer List'!$A:$A,0))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928</v>
      </c>
      <c r="C278" s="220" t="s">
        <v>499</v>
      </c>
      <c r="D278" s="171" t="str">
        <f>INDEX('Customer List'!$C:$C,MATCH('Full Customer List'!$B278,'Customer List'!$A:$A,0))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List'!$K:$K,MATCH('Full Customer List'!$B278,'Customer List'!$A:$A,0))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929</v>
      </c>
      <c r="C279" s="171" t="str">
        <f>INDEX('Customer List'!$B:$B,MATCH('Full Customer List'!$B279,'Customer List'!$A:$A,0))</f>
        <v>Former client</v>
      </c>
      <c r="D279" s="171" t="str">
        <f>INDEX('Customer List'!$C:$C,MATCH('Full Customer List'!$B279,'Customer List'!$A:$A,0))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List'!$K:$K,MATCH('Full Customer List'!$B279,'Customer List'!$A:$A,0))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930</v>
      </c>
      <c r="C280" s="220" t="s">
        <v>499</v>
      </c>
      <c r="D280" s="171" t="str">
        <f>INDEX('Customer List'!$C:$C,MATCH('Full Customer List'!$B280,'Customer List'!$A:$A,0))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List'!$K:$K,MATCH('Full Customer List'!$B280,'Customer List'!$A:$A,0))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931</v>
      </c>
      <c r="C281" s="171" t="str">
        <f>INDEX('Customer List'!$B:$B,MATCH('Full Customer List'!$B281,'Customer List'!$A:$A,0))</f>
        <v>Former client</v>
      </c>
      <c r="D281" s="171" t="str">
        <f>INDEX('Customer List'!$C:$C,MATCH('Full Customer List'!$B281,'Customer List'!$A:$A,0))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List'!$K:$K,MATCH('Full Customer List'!$B281,'Customer List'!$A:$A,0))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932</v>
      </c>
      <c r="C282" s="171" t="str">
        <f>INDEX('Customer List'!$B:$B,MATCH('Full Customer List'!$B282,'Customer List'!$A:$A,0))</f>
        <v>Former client</v>
      </c>
      <c r="D282" s="171" t="str">
        <f>INDEX('Customer List'!$C:$C,MATCH('Full Customer List'!$B282,'Customer List'!$A:$A,0))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List'!$K:$K,MATCH('Full Customer List'!$B282,'Customer List'!$A:$A,0))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933</v>
      </c>
      <c r="C283" s="171" t="str">
        <f>INDEX('Customer List'!$B:$B,MATCH('Full Customer List'!$B283,'Customer List'!$A:$A,0))</f>
        <v>Former client</v>
      </c>
      <c r="D283" s="171" t="str">
        <f>INDEX('Customer List'!$C:$C,MATCH('Full Customer List'!$B283,'Customer List'!$A:$A,0))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List'!$K:$K,MATCH('Full Customer List'!$B283,'Customer List'!$A:$A,0))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934</v>
      </c>
      <c r="C284" s="171" t="str">
        <f>INDEX('Customer List'!$B:$B,MATCH('Full Customer List'!$B284,'Customer List'!$A:$A,0))</f>
        <v>Former client</v>
      </c>
      <c r="D284" s="171" t="str">
        <f>INDEX('Customer List'!$C:$C,MATCH('Full Customer List'!$B284,'Customer List'!$A:$A,0))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List'!$K:$K,MATCH('Full Customer List'!$B284,'Customer List'!$A:$A,0))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935</v>
      </c>
      <c r="C285" s="171" t="str">
        <f>INDEX('Customer List'!$B:$B,MATCH('Full Customer List'!$B285,'Customer List'!$A:$A,0))</f>
        <v>Former client</v>
      </c>
      <c r="D285" s="171" t="str">
        <f>INDEX('Customer List'!$C:$C,MATCH('Full Customer List'!$B285,'Customer List'!$A:$A,0))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List'!$K:$K,MATCH('Full Customer List'!$B285,'Customer List'!$A:$A,0))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936</v>
      </c>
      <c r="C286" s="171" t="str">
        <f>INDEX('Customer List'!$B:$B,MATCH('Full Customer List'!$B286,'Customer List'!$A:$A,0))</f>
        <v>Former client</v>
      </c>
      <c r="D286" s="171" t="str">
        <f>INDEX('Customer List'!$C:$C,MATCH('Full Customer List'!$B286,'Customer List'!$A:$A,0))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List'!$K:$K,MATCH('Full Customer List'!$B286,'Customer List'!$A:$A,0))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937</v>
      </c>
      <c r="C287" s="171" t="str">
        <f>INDEX('Customer List'!$B:$B,MATCH('Full Customer List'!$B287,'Customer List'!$A:$A,0))</f>
        <v>Former client</v>
      </c>
      <c r="D287" s="171" t="str">
        <f>INDEX('Customer List'!$C:$C,MATCH('Full Customer List'!$B287,'Customer List'!$A:$A,0))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List'!$K:$K,MATCH('Full Customer List'!$B287,'Customer List'!$A:$A,0))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938</v>
      </c>
      <c r="C288" s="171" t="str">
        <f>INDEX('Customer List'!$B:$B,MATCH('Full Customer List'!$B288,'Customer List'!$A:$A,0))</f>
        <v>Former client</v>
      </c>
      <c r="D288" s="171" t="str">
        <f>INDEX('Customer List'!$C:$C,MATCH('Full Customer List'!$B288,'Customer List'!$A:$A,0))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List'!$K:$K,MATCH('Full Customer List'!$B288,'Customer List'!$A:$A,0))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939</v>
      </c>
      <c r="C289" s="171" t="str">
        <f>INDEX('Customer List'!$B:$B,MATCH('Full Customer List'!$B289,'Customer List'!$A:$A,0))</f>
        <v>Former client</v>
      </c>
      <c r="D289" s="171" t="str">
        <f>INDEX('Customer List'!$C:$C,MATCH('Full Customer List'!$B289,'Customer List'!$A:$A,0))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List'!$K:$K,MATCH('Full Customer List'!$B289,'Customer List'!$A:$A,0))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940</v>
      </c>
      <c r="C290" s="171" t="str">
        <f>INDEX('Customer List'!$B:$B,MATCH('Full Customer List'!$B290,'Customer List'!$A:$A,0))</f>
        <v>Former client</v>
      </c>
      <c r="D290" s="171" t="str">
        <f>INDEX('Customer List'!$C:$C,MATCH('Full Customer List'!$B290,'Customer List'!$A:$A,0))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List'!$K:$K,MATCH('Full Customer List'!$B290,'Customer List'!$A:$A,0))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942</v>
      </c>
      <c r="C291" s="171" t="str">
        <f>INDEX('Customer List'!$B:$B,MATCH('Full Customer List'!$B291,'Customer List'!$A:$A,0))</f>
        <v>Former client</v>
      </c>
      <c r="D291" s="171" t="str">
        <f>INDEX('Customer List'!$C:$C,MATCH('Full Customer List'!$B291,'Customer List'!$A:$A,0))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List'!$K:$K,MATCH('Full Customer List'!$B291,'Customer List'!$A:$A,0))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943</v>
      </c>
      <c r="C292" s="171" t="str">
        <f>INDEX('Customer List'!$B:$B,MATCH('Full Customer List'!$B292,'Customer List'!$A:$A,0))</f>
        <v>Former client</v>
      </c>
      <c r="D292" s="171" t="str">
        <f>INDEX('Customer List'!$C:$C,MATCH('Full Customer List'!$B292,'Customer List'!$A:$A,0))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List'!$K:$K,MATCH('Full Customer List'!$B292,'Customer List'!$A:$A,0))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944</v>
      </c>
      <c r="C293" s="171" t="str">
        <f>INDEX('Customer List'!$B:$B,MATCH('Full Customer List'!$B293,'Customer List'!$A:$A,0))</f>
        <v>Former client</v>
      </c>
      <c r="D293" s="171" t="str">
        <f>INDEX('Customer List'!$C:$C,MATCH('Full Customer List'!$B293,'Customer List'!$A:$A,0))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List'!$K:$K,MATCH('Full Customer List'!$B293,'Customer List'!$A:$A,0))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945</v>
      </c>
      <c r="C294" s="171" t="str">
        <f>INDEX('Customer List'!$B:$B,MATCH('Full Customer List'!$B294,'Customer List'!$A:$A,0))</f>
        <v>Former client</v>
      </c>
      <c r="D294" s="171" t="str">
        <f>INDEX('Customer List'!$C:$C,MATCH('Full Customer List'!$B294,'Customer List'!$A:$A,0))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List'!$K:$K,MATCH('Full Customer List'!$B294,'Customer List'!$A:$A,0))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946</v>
      </c>
      <c r="C295" s="171" t="str">
        <f>INDEX('Customer List'!$B:$B,MATCH('Full Customer List'!$B295,'Customer List'!$A:$A,0))</f>
        <v>Former client</v>
      </c>
      <c r="D295" s="171" t="str">
        <f>INDEX('Customer List'!$C:$C,MATCH('Full Customer List'!$B295,'Customer List'!$A:$A,0))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List'!$K:$K,MATCH('Full Customer List'!$B295,'Customer List'!$A:$A,0))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947</v>
      </c>
      <c r="C296" s="171" t="str">
        <f>INDEX('Customer List'!$B:$B,MATCH('Full Customer List'!$B296,'Customer List'!$A:$A,0))</f>
        <v>Former client</v>
      </c>
      <c r="D296" s="171" t="str">
        <f>INDEX('Customer List'!$C:$C,MATCH('Full Customer List'!$B296,'Customer List'!$A:$A,0))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List'!$K:$K,MATCH('Full Customer List'!$B296,'Customer List'!$A:$A,0))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948</v>
      </c>
      <c r="C297" s="171" t="str">
        <f>INDEX('Customer List'!$B:$B,MATCH('Full Customer List'!$B297,'Customer List'!$A:$A,0))</f>
        <v>Former client</v>
      </c>
      <c r="D297" s="171" t="str">
        <f>INDEX('Customer List'!$C:$C,MATCH('Full Customer List'!$B297,'Customer List'!$A:$A,0))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List'!$K:$K,MATCH('Full Customer List'!$B297,'Customer List'!$A:$A,0))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949</v>
      </c>
      <c r="C298" s="171" t="str">
        <f>INDEX('Customer List'!$B:$B,MATCH('Full Customer List'!$B298,'Customer List'!$A:$A,0))</f>
        <v>Former client</v>
      </c>
      <c r="D298" s="171" t="str">
        <f>INDEX('Customer List'!$C:$C,MATCH('Full Customer List'!$B298,'Customer List'!$A:$A,0))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List'!$K:$K,MATCH('Full Customer List'!$B298,'Customer List'!$A:$A,0))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950</v>
      </c>
      <c r="C299" s="171" t="str">
        <f>INDEX('Customer List'!$B:$B,MATCH('Full Customer List'!$B299,'Customer List'!$A:$A,0))</f>
        <v>Former client</v>
      </c>
      <c r="D299" s="171" t="str">
        <f>INDEX('Customer List'!$C:$C,MATCH('Full Customer List'!$B299,'Customer List'!$A:$A,0))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List'!$K:$K,MATCH('Full Customer List'!$B299,'Customer List'!$A:$A,0))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951</v>
      </c>
      <c r="C300" s="171" t="str">
        <f>INDEX('Customer List'!$B:$B,MATCH('Full Customer List'!$B300,'Customer List'!$A:$A,0))</f>
        <v>Former client</v>
      </c>
      <c r="D300" s="171" t="str">
        <f>INDEX('Customer List'!$C:$C,MATCH('Full Customer List'!$B300,'Customer List'!$A:$A,0))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List'!$K:$K,MATCH('Full Customer List'!$B300,'Customer List'!$A:$A,0))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952</v>
      </c>
      <c r="C301" s="171" t="str">
        <f>INDEX('Customer List'!$B:$B,MATCH('Full Customer List'!$B301,'Customer List'!$A:$A,0))</f>
        <v>Former client</v>
      </c>
      <c r="D301" s="171" t="str">
        <f>INDEX('Customer List'!$C:$C,MATCH('Full Customer List'!$B301,'Customer List'!$A:$A,0))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List'!$K:$K,MATCH('Full Customer List'!$B301,'Customer List'!$A:$A,0))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953</v>
      </c>
      <c r="C302" s="171" t="str">
        <f>INDEX('Customer List'!$B:$B,MATCH('Full Customer List'!$B302,'Customer List'!$A:$A,0))</f>
        <v>Former client</v>
      </c>
      <c r="D302" s="171" t="str">
        <f>INDEX('Customer List'!$C:$C,MATCH('Full Customer List'!$B302,'Customer List'!$A:$A,0))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List'!$K:$K,MATCH('Full Customer List'!$B302,'Customer List'!$A:$A,0))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954</v>
      </c>
      <c r="C303" s="171" t="str">
        <f>INDEX('Customer List'!$B:$B,MATCH('Full Customer List'!$B303,'Customer List'!$A:$A,0))</f>
        <v>Former client</v>
      </c>
      <c r="D303" s="171" t="str">
        <f>INDEX('Customer List'!$C:$C,MATCH('Full Customer List'!$B303,'Customer List'!$A:$A,0))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List'!$K:$K,MATCH('Full Customer List'!$B303,'Customer List'!$A:$A,0))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955</v>
      </c>
      <c r="C304" s="171" t="str">
        <f>INDEX('Customer List'!$B:$B,MATCH('Full Customer List'!$B304,'Customer List'!$A:$A,0))</f>
        <v>Former client</v>
      </c>
      <c r="D304" s="171" t="str">
        <f>INDEX('Customer List'!$C:$C,MATCH('Full Customer List'!$B304,'Customer List'!$A:$A,0))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List'!$K:$K,MATCH('Full Customer List'!$B304,'Customer List'!$A:$A,0))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956</v>
      </c>
      <c r="C305" s="171" t="str">
        <f>INDEX('Customer List'!$B:$B,MATCH('Full Customer List'!$B305,'Customer List'!$A:$A,0))</f>
        <v>Former client</v>
      </c>
      <c r="D305" s="171" t="str">
        <f>INDEX('Customer List'!$C:$C,MATCH('Full Customer List'!$B305,'Customer List'!$A:$A,0))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List'!$K:$K,MATCH('Full Customer List'!$B305,'Customer List'!$A:$A,0))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957</v>
      </c>
      <c r="C306" s="171" t="str">
        <f>INDEX('Customer List'!$B:$B,MATCH('Full Customer List'!$B306,'Customer List'!$A:$A,0))</f>
        <v>Former client</v>
      </c>
      <c r="D306" s="171" t="str">
        <f>INDEX('Customer List'!$C:$C,MATCH('Full Customer List'!$B306,'Customer List'!$A:$A,0))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List'!$K:$K,MATCH('Full Customer List'!$B306,'Customer List'!$A:$A,0))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958</v>
      </c>
      <c r="C307" s="171" t="str">
        <f>INDEX('Customer List'!$B:$B,MATCH('Full Customer List'!$B307,'Customer List'!$A:$A,0))</f>
        <v>Former client</v>
      </c>
      <c r="D307" s="171" t="str">
        <f>INDEX('Customer List'!$C:$C,MATCH('Full Customer List'!$B307,'Customer List'!$A:$A,0))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List'!$K:$K,MATCH('Full Customer List'!$B307,'Customer List'!$A:$A,0))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959</v>
      </c>
      <c r="C308" s="171" t="str">
        <f>INDEX('Customer List'!$B:$B,MATCH('Full Customer List'!$B308,'Customer List'!$A:$A,0))</f>
        <v>Former client</v>
      </c>
      <c r="D308" s="171" t="str">
        <f>INDEX('Customer List'!$C:$C,MATCH('Full Customer List'!$B308,'Customer List'!$A:$A,0))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List'!$K:$K,MATCH('Full Customer List'!$B308,'Customer List'!$A:$A,0))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960</v>
      </c>
      <c r="C309" s="171" t="str">
        <f>INDEX('Customer List'!$B:$B,MATCH('Full Customer List'!$B309,'Customer List'!$A:$A,0))</f>
        <v>Former client</v>
      </c>
      <c r="D309" s="171" t="str">
        <f>INDEX('Customer List'!$C:$C,MATCH('Full Customer List'!$B309,'Customer List'!$A:$A,0))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List'!$K:$K,MATCH('Full Customer List'!$B309,'Customer List'!$A:$A,0))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961</v>
      </c>
      <c r="C310" s="171" t="str">
        <f>INDEX('Customer List'!$B:$B,MATCH('Full Customer List'!$B310,'Customer List'!$A:$A,0))</f>
        <v>Former client</v>
      </c>
      <c r="D310" s="171" t="str">
        <f>INDEX('Customer List'!$C:$C,MATCH('Full Customer List'!$B310,'Customer List'!$A:$A,0))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List'!$K:$K,MATCH('Full Customer List'!$B310,'Customer List'!$A:$A,0))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962</v>
      </c>
      <c r="C311" s="171" t="str">
        <f>INDEX('Customer List'!$B:$B,MATCH('Full Customer List'!$B311,'Customer List'!$A:$A,0))</f>
        <v>Former client</v>
      </c>
      <c r="D311" s="171" t="str">
        <f>INDEX('Customer List'!$C:$C,MATCH('Full Customer List'!$B311,'Customer List'!$A:$A,0))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List'!$K:$K,MATCH('Full Customer List'!$B311,'Customer List'!$A:$A,0))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963</v>
      </c>
      <c r="C312" s="171" t="str">
        <f>INDEX('Customer List'!$B:$B,MATCH('Full Customer List'!$B312,'Customer List'!$A:$A,0))</f>
        <v>Former client</v>
      </c>
      <c r="D312" s="171" t="str">
        <f>INDEX('Customer List'!$C:$C,MATCH('Full Customer List'!$B312,'Customer List'!$A:$A,0))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List'!$K:$K,MATCH('Full Customer List'!$B312,'Customer List'!$A:$A,0))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964</v>
      </c>
      <c r="C313" s="171" t="str">
        <f>INDEX('Customer List'!$B:$B,MATCH('Full Customer List'!$B313,'Customer List'!$A:$A,0))</f>
        <v>Former client</v>
      </c>
      <c r="D313" s="171" t="str">
        <f>INDEX('Customer List'!$C:$C,MATCH('Full Customer List'!$B313,'Customer List'!$A:$A,0))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List'!$K:$K,MATCH('Full Customer List'!$B313,'Customer List'!$A:$A,0))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1527</v>
      </c>
      <c r="C314" s="220" t="s">
        <v>499</v>
      </c>
      <c r="D314" s="220" t="s">
        <v>500</v>
      </c>
      <c r="E314" s="220" t="s">
        <v>1303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1528</v>
      </c>
      <c r="C315" s="220" t="s">
        <v>499</v>
      </c>
      <c r="D315" s="220" t="s">
        <v>500</v>
      </c>
      <c r="E315" s="220" t="s">
        <v>1303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1529</v>
      </c>
      <c r="C316" s="220" t="s">
        <v>499</v>
      </c>
      <c r="D316" s="220" t="s">
        <v>500</v>
      </c>
      <c r="E316" s="220" t="s">
        <v>1303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1187</v>
      </c>
      <c r="E5" s="203"/>
      <c r="F5" s="204"/>
      <c r="G5" s="74" t="s">
        <v>1315</v>
      </c>
      <c r="H5" s="203"/>
      <c r="I5" s="74" t="s">
        <v>1314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189" t="s">
        <v>1316</v>
      </c>
      <c r="H6" s="202" t="s">
        <v>1317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498</v>
      </c>
      <c r="C7" s="171" t="s">
        <v>499</v>
      </c>
      <c r="D7" s="171" t="s">
        <v>500</v>
      </c>
      <c r="E7" s="171" t="s">
        <v>1303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514</v>
      </c>
      <c r="C8" s="171" t="s">
        <v>499</v>
      </c>
      <c r="D8" s="171" t="s">
        <v>500</v>
      </c>
      <c r="E8" s="171" t="s">
        <v>1303</v>
      </c>
      <c r="F8" s="190">
        <v>163</v>
      </c>
      <c r="G8" s="194">
        <v>45931</v>
      </c>
      <c r="H8" s="194"/>
      <c r="I8" s="190" t="s">
        <v>340</v>
      </c>
      <c r="J8" s="190" t="s">
        <v>340</v>
      </c>
      <c r="K8" s="190" t="s">
        <v>340</v>
      </c>
      <c r="L8" s="190" t="s">
        <v>340</v>
      </c>
      <c r="M8" s="190" t="s">
        <v>340</v>
      </c>
      <c r="N8" s="190" t="s">
        <v>340</v>
      </c>
      <c r="O8" s="190" t="s">
        <v>340</v>
      </c>
      <c r="P8" s="190" t="s">
        <v>340</v>
      </c>
      <c r="Q8" s="190" t="s">
        <v>340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521</v>
      </c>
      <c r="C9" s="171" t="s">
        <v>499</v>
      </c>
      <c r="D9" s="171" t="s">
        <v>500</v>
      </c>
      <c r="E9" s="171" t="s">
        <v>1303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526</v>
      </c>
      <c r="C10" s="171" t="s">
        <v>499</v>
      </c>
      <c r="D10" s="171" t="s">
        <v>500</v>
      </c>
      <c r="E10" s="171" t="s">
        <v>1303</v>
      </c>
      <c r="F10" s="190">
        <v>99</v>
      </c>
      <c r="G10" s="194">
        <v>45717</v>
      </c>
      <c r="H10" s="194"/>
      <c r="I10" s="190" t="s">
        <v>340</v>
      </c>
      <c r="J10" s="190" t="s">
        <v>340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530</v>
      </c>
      <c r="C11" s="171" t="s">
        <v>499</v>
      </c>
      <c r="D11" s="171" t="s">
        <v>500</v>
      </c>
      <c r="E11" s="171" t="s">
        <v>1303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536</v>
      </c>
      <c r="C12" s="171" t="s">
        <v>499</v>
      </c>
      <c r="D12" s="171" t="s">
        <v>500</v>
      </c>
      <c r="E12" s="171" t="s">
        <v>1303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539</v>
      </c>
      <c r="C13" s="171" t="s">
        <v>499</v>
      </c>
      <c r="D13" s="171" t="s">
        <v>500</v>
      </c>
      <c r="E13" s="171" t="s">
        <v>1303</v>
      </c>
      <c r="F13" s="190">
        <v>81</v>
      </c>
      <c r="G13" s="194">
        <v>45717</v>
      </c>
      <c r="H13" s="194"/>
      <c r="I13" s="190" t="s">
        <v>340</v>
      </c>
      <c r="J13" s="190" t="s">
        <v>340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541</v>
      </c>
      <c r="C14" s="171" t="s">
        <v>499</v>
      </c>
      <c r="D14" s="171" t="s">
        <v>500</v>
      </c>
      <c r="E14" s="171" t="s">
        <v>1303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544</v>
      </c>
      <c r="C15" s="171" t="s">
        <v>499</v>
      </c>
      <c r="D15" s="171" t="s">
        <v>500</v>
      </c>
      <c r="E15" s="171" t="s">
        <v>1303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546</v>
      </c>
      <c r="C16" s="171" t="s">
        <v>499</v>
      </c>
      <c r="D16" s="171" t="s">
        <v>500</v>
      </c>
      <c r="E16" s="171" t="s">
        <v>1303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549</v>
      </c>
      <c r="C17" s="171" t="s">
        <v>499</v>
      </c>
      <c r="D17" s="171" t="s">
        <v>500</v>
      </c>
      <c r="E17" s="171" t="s">
        <v>1303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553</v>
      </c>
      <c r="C18" s="171" t="s">
        <v>499</v>
      </c>
      <c r="D18" s="171" t="s">
        <v>500</v>
      </c>
      <c r="E18" s="171" t="s">
        <v>1303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554</v>
      </c>
      <c r="C19" s="171" t="s">
        <v>499</v>
      </c>
      <c r="D19" s="171" t="s">
        <v>500</v>
      </c>
      <c r="E19" s="171" t="s">
        <v>1303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556</v>
      </c>
      <c r="C20" s="171" t="s">
        <v>499</v>
      </c>
      <c r="D20" s="171" t="s">
        <v>500</v>
      </c>
      <c r="E20" s="171" t="s">
        <v>1303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561</v>
      </c>
      <c r="C21" s="171" t="s">
        <v>499</v>
      </c>
      <c r="D21" s="171" t="s">
        <v>500</v>
      </c>
      <c r="E21" s="171" t="s">
        <v>1303</v>
      </c>
      <c r="F21" s="190">
        <v>60</v>
      </c>
      <c r="G21" s="194">
        <v>45778</v>
      </c>
      <c r="H21" s="194"/>
      <c r="I21" s="190" t="s">
        <v>340</v>
      </c>
      <c r="J21" s="190" t="s">
        <v>340</v>
      </c>
      <c r="K21" s="190" t="s">
        <v>340</v>
      </c>
      <c r="L21" s="190" t="s">
        <v>340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563</v>
      </c>
      <c r="C22" s="171" t="s">
        <v>564</v>
      </c>
      <c r="D22" s="171" t="s">
        <v>500</v>
      </c>
      <c r="E22" s="171" t="s">
        <v>1303</v>
      </c>
      <c r="F22" s="190">
        <v>73</v>
      </c>
      <c r="G22" s="194">
        <v>45870</v>
      </c>
      <c r="H22" s="194">
        <v>46142</v>
      </c>
      <c r="I22" s="190" t="s">
        <v>340</v>
      </c>
      <c r="J22" s="190" t="s">
        <v>340</v>
      </c>
      <c r="K22" s="190" t="s">
        <v>340</v>
      </c>
      <c r="L22" s="190" t="s">
        <v>340</v>
      </c>
      <c r="M22" s="190" t="s">
        <v>340</v>
      </c>
      <c r="N22" s="190" t="s">
        <v>340</v>
      </c>
      <c r="O22" s="190" t="s">
        <v>340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340</v>
      </c>
      <c r="Z22" s="190" t="s">
        <v>340</v>
      </c>
      <c r="AA22" s="190" t="s">
        <v>340</v>
      </c>
    </row>
    <row r="23" spans="2:27" ht="12" hidden="1" customHeight="1">
      <c r="B23" s="171" t="s">
        <v>569</v>
      </c>
      <c r="C23" s="171" t="s">
        <v>499</v>
      </c>
      <c r="D23" s="171" t="s">
        <v>500</v>
      </c>
      <c r="E23" s="171" t="s">
        <v>1303</v>
      </c>
      <c r="F23" s="190">
        <v>42</v>
      </c>
      <c r="G23" s="194">
        <v>45839</v>
      </c>
      <c r="H23" s="194"/>
      <c r="I23" s="190" t="s">
        <v>340</v>
      </c>
      <c r="J23" s="190" t="s">
        <v>340</v>
      </c>
      <c r="K23" s="190" t="s">
        <v>340</v>
      </c>
      <c r="L23" s="190" t="s">
        <v>340</v>
      </c>
      <c r="M23" s="190" t="s">
        <v>340</v>
      </c>
      <c r="N23" s="190" t="s">
        <v>340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571</v>
      </c>
      <c r="C24" s="171" t="s">
        <v>499</v>
      </c>
      <c r="D24" s="171" t="s">
        <v>500</v>
      </c>
      <c r="E24" s="171" t="s">
        <v>1303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573</v>
      </c>
      <c r="C25" s="171" t="s">
        <v>499</v>
      </c>
      <c r="D25" s="171" t="s">
        <v>500</v>
      </c>
      <c r="E25" s="171" t="s">
        <v>1303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577</v>
      </c>
      <c r="C26" s="171" t="s">
        <v>499</v>
      </c>
      <c r="D26" s="171" t="s">
        <v>500</v>
      </c>
      <c r="E26" s="171" t="s">
        <v>1303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579</v>
      </c>
      <c r="C27" s="171" t="s">
        <v>499</v>
      </c>
      <c r="D27" s="171" t="s">
        <v>500</v>
      </c>
      <c r="E27" s="171" t="s">
        <v>1303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580</v>
      </c>
      <c r="C28" s="171" t="s">
        <v>499</v>
      </c>
      <c r="D28" s="171" t="s">
        <v>500</v>
      </c>
      <c r="E28" s="171" t="s">
        <v>1303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584</v>
      </c>
      <c r="C29" s="171" t="s">
        <v>499</v>
      </c>
      <c r="D29" s="171" t="s">
        <v>500</v>
      </c>
      <c r="E29" s="171" t="s">
        <v>1303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587</v>
      </c>
      <c r="C30" s="171" t="s">
        <v>499</v>
      </c>
      <c r="D30" s="171" t="s">
        <v>500</v>
      </c>
      <c r="E30" s="171" t="s">
        <v>1303</v>
      </c>
      <c r="F30" s="190">
        <v>30</v>
      </c>
      <c r="G30" s="194">
        <v>45778</v>
      </c>
      <c r="H30" s="194"/>
      <c r="I30" s="190" t="s">
        <v>340</v>
      </c>
      <c r="J30" s="190" t="s">
        <v>340</v>
      </c>
      <c r="K30" s="190" t="s">
        <v>340</v>
      </c>
      <c r="L30" s="190" t="s">
        <v>340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588</v>
      </c>
      <c r="C31" s="171" t="s">
        <v>499</v>
      </c>
      <c r="D31" s="171" t="s">
        <v>500</v>
      </c>
      <c r="E31" s="171" t="s">
        <v>1303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592</v>
      </c>
      <c r="C32" s="171" t="s">
        <v>499</v>
      </c>
      <c r="D32" s="171" t="s">
        <v>500</v>
      </c>
      <c r="E32" s="171" t="s">
        <v>1303</v>
      </c>
      <c r="F32" s="190">
        <v>55</v>
      </c>
      <c r="G32" s="194">
        <v>45992</v>
      </c>
      <c r="H32" s="194"/>
      <c r="I32" s="190" t="s">
        <v>340</v>
      </c>
      <c r="J32" s="190" t="s">
        <v>340</v>
      </c>
      <c r="K32" s="190" t="s">
        <v>340</v>
      </c>
      <c r="L32" s="190" t="s">
        <v>340</v>
      </c>
      <c r="M32" s="190" t="s">
        <v>340</v>
      </c>
      <c r="N32" s="190" t="s">
        <v>340</v>
      </c>
      <c r="O32" s="190" t="s">
        <v>340</v>
      </c>
      <c r="P32" s="190" t="s">
        <v>340</v>
      </c>
      <c r="Q32" s="190" t="s">
        <v>340</v>
      </c>
      <c r="R32" s="190" t="s">
        <v>340</v>
      </c>
      <c r="S32" s="190" t="s">
        <v>340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594</v>
      </c>
      <c r="C33" s="171" t="s">
        <v>499</v>
      </c>
      <c r="D33" s="171" t="s">
        <v>500</v>
      </c>
      <c r="E33" s="171" t="s">
        <v>1303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595</v>
      </c>
      <c r="C34" s="171" t="s">
        <v>499</v>
      </c>
      <c r="D34" s="171" t="s">
        <v>500</v>
      </c>
      <c r="E34" s="171" t="s">
        <v>1303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598</v>
      </c>
      <c r="C35" s="171" t="s">
        <v>499</v>
      </c>
      <c r="D35" s="171" t="s">
        <v>500</v>
      </c>
      <c r="E35" s="171" t="s">
        <v>1303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601</v>
      </c>
      <c r="C36" s="171" t="s">
        <v>499</v>
      </c>
      <c r="D36" s="171" t="s">
        <v>500</v>
      </c>
      <c r="E36" s="171" t="s">
        <v>1303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775</v>
      </c>
      <c r="C37" s="171" t="s">
        <v>564</v>
      </c>
      <c r="D37" s="171" t="s">
        <v>634</v>
      </c>
      <c r="E37" s="171" t="s">
        <v>1304</v>
      </c>
      <c r="F37" s="190" t="s">
        <v>340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870</v>
      </c>
      <c r="C38" s="171" t="s">
        <v>564</v>
      </c>
      <c r="D38" s="252" t="s">
        <v>500</v>
      </c>
      <c r="E38" s="252" t="s">
        <v>1303</v>
      </c>
      <c r="F38" s="190">
        <v>20</v>
      </c>
      <c r="G38" s="194">
        <v>46143</v>
      </c>
      <c r="H38" s="194">
        <v>46234</v>
      </c>
      <c r="I38" s="190" t="s">
        <v>340</v>
      </c>
      <c r="J38" s="190" t="s">
        <v>340</v>
      </c>
      <c r="K38" s="190" t="s">
        <v>340</v>
      </c>
      <c r="L38" s="190" t="s">
        <v>340</v>
      </c>
      <c r="M38" s="190" t="s">
        <v>340</v>
      </c>
      <c r="N38" s="190" t="s">
        <v>340</v>
      </c>
      <c r="O38" s="190" t="s">
        <v>340</v>
      </c>
      <c r="P38" s="190" t="s">
        <v>340</v>
      </c>
      <c r="Q38" s="190" t="s">
        <v>340</v>
      </c>
      <c r="R38" s="190" t="s">
        <v>340</v>
      </c>
      <c r="S38" s="190" t="s">
        <v>340</v>
      </c>
      <c r="T38" s="190" t="s">
        <v>340</v>
      </c>
      <c r="U38" s="190" t="s">
        <v>340</v>
      </c>
      <c r="V38" s="190" t="s">
        <v>340</v>
      </c>
      <c r="W38" s="190" t="s">
        <v>340</v>
      </c>
      <c r="X38" s="190" t="s">
        <v>340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606</v>
      </c>
      <c r="C39" s="171" t="s">
        <v>499</v>
      </c>
      <c r="D39" s="171" t="s">
        <v>500</v>
      </c>
      <c r="E39" s="171" t="s">
        <v>1303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607</v>
      </c>
      <c r="C40" s="171" t="s">
        <v>499</v>
      </c>
      <c r="D40" s="171" t="s">
        <v>500</v>
      </c>
      <c r="E40" s="171" t="s">
        <v>1303</v>
      </c>
      <c r="F40" s="190">
        <v>84</v>
      </c>
      <c r="G40" s="194">
        <v>45962</v>
      </c>
      <c r="H40" s="194"/>
      <c r="I40" s="190" t="s">
        <v>340</v>
      </c>
      <c r="J40" s="190" t="s">
        <v>340</v>
      </c>
      <c r="K40" s="190" t="s">
        <v>340</v>
      </c>
      <c r="L40" s="190" t="s">
        <v>340</v>
      </c>
      <c r="M40" s="190" t="s">
        <v>340</v>
      </c>
      <c r="N40" s="190" t="s">
        <v>340</v>
      </c>
      <c r="O40" s="190" t="s">
        <v>340</v>
      </c>
      <c r="P40" s="190" t="s">
        <v>340</v>
      </c>
      <c r="Q40" s="190" t="s">
        <v>340</v>
      </c>
      <c r="R40" s="190" t="s">
        <v>340</v>
      </c>
      <c r="S40" s="190" t="s">
        <v>340</v>
      </c>
      <c r="T40" s="190" t="s">
        <v>340</v>
      </c>
      <c r="U40" s="190" t="s">
        <v>340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608</v>
      </c>
      <c r="C41" s="171" t="s">
        <v>499</v>
      </c>
      <c r="D41" s="171" t="s">
        <v>500</v>
      </c>
      <c r="E41" s="171" t="s">
        <v>1303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611</v>
      </c>
      <c r="C42" s="171" t="s">
        <v>499</v>
      </c>
      <c r="D42" s="171" t="s">
        <v>500</v>
      </c>
      <c r="E42" s="171" t="s">
        <v>1303</v>
      </c>
      <c r="F42" s="190">
        <v>39</v>
      </c>
      <c r="G42" s="194">
        <v>45901</v>
      </c>
      <c r="H42" s="194"/>
      <c r="I42" s="190" t="s">
        <v>340</v>
      </c>
      <c r="J42" s="190" t="s">
        <v>340</v>
      </c>
      <c r="K42" s="190" t="s">
        <v>340</v>
      </c>
      <c r="L42" s="190" t="s">
        <v>340</v>
      </c>
      <c r="M42" s="190" t="s">
        <v>340</v>
      </c>
      <c r="N42" s="190" t="s">
        <v>340</v>
      </c>
      <c r="O42" s="190" t="s">
        <v>340</v>
      </c>
      <c r="P42" s="190" t="s">
        <v>340</v>
      </c>
      <c r="Q42" s="190" t="s">
        <v>340</v>
      </c>
      <c r="R42" s="190" t="s">
        <v>340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613</v>
      </c>
      <c r="C43" s="171" t="s">
        <v>499</v>
      </c>
      <c r="D43" s="171" t="s">
        <v>500</v>
      </c>
      <c r="E43" s="171" t="s">
        <v>1303</v>
      </c>
      <c r="F43" s="190">
        <v>45</v>
      </c>
      <c r="G43" s="194">
        <v>46023</v>
      </c>
      <c r="H43" s="194"/>
      <c r="I43" s="190" t="s">
        <v>340</v>
      </c>
      <c r="J43" s="190" t="s">
        <v>340</v>
      </c>
      <c r="K43" s="190" t="s">
        <v>340</v>
      </c>
      <c r="L43" s="190" t="s">
        <v>340</v>
      </c>
      <c r="M43" s="190" t="s">
        <v>340</v>
      </c>
      <c r="N43" s="190" t="s">
        <v>340</v>
      </c>
      <c r="O43" s="190" t="s">
        <v>340</v>
      </c>
      <c r="P43" s="190" t="s">
        <v>340</v>
      </c>
      <c r="Q43" s="190" t="s">
        <v>340</v>
      </c>
      <c r="R43" s="190" t="s">
        <v>340</v>
      </c>
      <c r="S43" s="190" t="s">
        <v>340</v>
      </c>
      <c r="T43" s="190" t="s">
        <v>340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616</v>
      </c>
      <c r="C44" s="171" t="s">
        <v>499</v>
      </c>
      <c r="D44" s="171" t="s">
        <v>500</v>
      </c>
      <c r="E44" s="171" t="s">
        <v>1303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617</v>
      </c>
      <c r="C45" s="171" t="s">
        <v>499</v>
      </c>
      <c r="D45" s="171" t="s">
        <v>500</v>
      </c>
      <c r="E45" s="171" t="s">
        <v>1303</v>
      </c>
      <c r="F45" s="190">
        <v>48</v>
      </c>
      <c r="G45" s="194">
        <v>45992</v>
      </c>
      <c r="H45" s="194"/>
      <c r="I45" s="190" t="s">
        <v>340</v>
      </c>
      <c r="J45" s="190" t="s">
        <v>340</v>
      </c>
      <c r="K45" s="190" t="s">
        <v>340</v>
      </c>
      <c r="L45" s="190" t="s">
        <v>340</v>
      </c>
      <c r="M45" s="190" t="s">
        <v>340</v>
      </c>
      <c r="N45" s="190" t="s">
        <v>340</v>
      </c>
      <c r="O45" s="190" t="s">
        <v>340</v>
      </c>
      <c r="P45" s="190" t="s">
        <v>340</v>
      </c>
      <c r="Q45" s="190" t="s">
        <v>340</v>
      </c>
      <c r="R45" s="190" t="s">
        <v>340</v>
      </c>
      <c r="S45" s="190" t="s">
        <v>340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620</v>
      </c>
      <c r="C46" s="171" t="s">
        <v>499</v>
      </c>
      <c r="D46" s="171" t="s">
        <v>500</v>
      </c>
      <c r="E46" s="171" t="s">
        <v>1303</v>
      </c>
      <c r="F46" s="190">
        <v>20</v>
      </c>
      <c r="G46" s="194">
        <v>45352</v>
      </c>
      <c r="H46" s="194"/>
      <c r="I46" s="190" t="s">
        <v>340</v>
      </c>
      <c r="J46" s="190" t="s">
        <v>340</v>
      </c>
      <c r="K46" s="190" t="s">
        <v>340</v>
      </c>
      <c r="L46" s="190" t="s">
        <v>340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621</v>
      </c>
      <c r="C47" s="171" t="s">
        <v>499</v>
      </c>
      <c r="D47" s="171" t="s">
        <v>500</v>
      </c>
      <c r="E47" s="171" t="s">
        <v>1303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623</v>
      </c>
      <c r="C48" s="171" t="s">
        <v>564</v>
      </c>
      <c r="D48" s="171" t="s">
        <v>500</v>
      </c>
      <c r="E48" s="171" t="s">
        <v>1303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625</v>
      </c>
      <c r="C49" s="171" t="s">
        <v>499</v>
      </c>
      <c r="D49" s="171" t="s">
        <v>500</v>
      </c>
      <c r="E49" s="171" t="s">
        <v>1303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627</v>
      </c>
      <c r="C50" s="171" t="s">
        <v>499</v>
      </c>
      <c r="D50" s="171" t="s">
        <v>500</v>
      </c>
      <c r="E50" s="171" t="s">
        <v>1303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629</v>
      </c>
      <c r="C51" s="171" t="s">
        <v>499</v>
      </c>
      <c r="D51" s="171" t="s">
        <v>500</v>
      </c>
      <c r="E51" s="171" t="s">
        <v>1303</v>
      </c>
      <c r="F51" s="190">
        <v>18</v>
      </c>
      <c r="G51" s="194">
        <v>45809</v>
      </c>
      <c r="H51" s="194"/>
      <c r="I51" s="190" t="s">
        <v>340</v>
      </c>
      <c r="J51" s="190" t="s">
        <v>340</v>
      </c>
      <c r="K51" s="190" t="s">
        <v>340</v>
      </c>
      <c r="L51" s="190" t="s">
        <v>340</v>
      </c>
      <c r="M51" s="190" t="s">
        <v>340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630</v>
      </c>
      <c r="C52" s="171" t="s">
        <v>499</v>
      </c>
      <c r="D52" s="171" t="s">
        <v>500</v>
      </c>
      <c r="E52" s="171" t="s">
        <v>1303</v>
      </c>
      <c r="F52" s="190">
        <v>120</v>
      </c>
      <c r="G52" s="194">
        <v>46143</v>
      </c>
      <c r="H52" s="194"/>
      <c r="I52" s="190" t="s">
        <v>340</v>
      </c>
      <c r="J52" s="190" t="s">
        <v>340</v>
      </c>
      <c r="K52" s="190" t="s">
        <v>340</v>
      </c>
      <c r="L52" s="190" t="s">
        <v>340</v>
      </c>
      <c r="M52" s="190" t="s">
        <v>340</v>
      </c>
      <c r="N52" s="190" t="s">
        <v>340</v>
      </c>
      <c r="O52" s="190" t="s">
        <v>340</v>
      </c>
      <c r="P52" s="190" t="s">
        <v>340</v>
      </c>
      <c r="Q52" s="190" t="s">
        <v>340</v>
      </c>
      <c r="R52" s="190" t="s">
        <v>340</v>
      </c>
      <c r="S52" s="190" t="s">
        <v>340</v>
      </c>
      <c r="T52" s="190" t="s">
        <v>340</v>
      </c>
      <c r="U52" s="190" t="s">
        <v>340</v>
      </c>
      <c r="V52" s="190" t="s">
        <v>340</v>
      </c>
      <c r="W52" s="190" t="s">
        <v>340</v>
      </c>
      <c r="X52" s="190" t="s">
        <v>340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631</v>
      </c>
      <c r="C53" s="171" t="s">
        <v>499</v>
      </c>
      <c r="D53" s="171" t="s">
        <v>500</v>
      </c>
      <c r="E53" s="171" t="s">
        <v>1303</v>
      </c>
      <c r="F53" s="190">
        <v>26</v>
      </c>
      <c r="G53" s="194">
        <v>45778</v>
      </c>
      <c r="H53" s="194"/>
      <c r="I53" s="190" t="s">
        <v>340</v>
      </c>
      <c r="J53" s="190" t="s">
        <v>340</v>
      </c>
      <c r="K53" s="190" t="s">
        <v>340</v>
      </c>
      <c r="L53" s="190" t="s">
        <v>340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632</v>
      </c>
      <c r="C54" s="171" t="s">
        <v>499</v>
      </c>
      <c r="D54" s="171" t="s">
        <v>500</v>
      </c>
      <c r="E54" s="171" t="s">
        <v>1303</v>
      </c>
      <c r="F54" s="190">
        <v>22</v>
      </c>
      <c r="G54" s="194">
        <v>46023</v>
      </c>
      <c r="H54" s="194"/>
      <c r="I54" s="190" t="s">
        <v>340</v>
      </c>
      <c r="J54" s="190" t="s">
        <v>340</v>
      </c>
      <c r="K54" s="190" t="s">
        <v>340</v>
      </c>
      <c r="L54" s="190" t="s">
        <v>340</v>
      </c>
      <c r="M54" s="190" t="s">
        <v>340</v>
      </c>
      <c r="N54" s="190" t="s">
        <v>340</v>
      </c>
      <c r="O54" s="190" t="s">
        <v>340</v>
      </c>
      <c r="P54" s="190" t="s">
        <v>340</v>
      </c>
      <c r="Q54" s="190" t="s">
        <v>340</v>
      </c>
      <c r="R54" s="190" t="s">
        <v>340</v>
      </c>
      <c r="S54" s="190" t="s">
        <v>340</v>
      </c>
      <c r="T54" s="190" t="s">
        <v>340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633</v>
      </c>
      <c r="C55" s="171" t="s">
        <v>564</v>
      </c>
      <c r="D55" s="171" t="s">
        <v>634</v>
      </c>
      <c r="E55" s="171" t="s">
        <v>1304</v>
      </c>
      <c r="F55" s="190" t="s">
        <v>340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641</v>
      </c>
      <c r="C56" s="171" t="s">
        <v>499</v>
      </c>
      <c r="D56" s="171" t="s">
        <v>500</v>
      </c>
      <c r="E56" s="171" t="s">
        <v>1303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643</v>
      </c>
      <c r="C57" s="171" t="s">
        <v>499</v>
      </c>
      <c r="D57" s="171" t="s">
        <v>500</v>
      </c>
      <c r="E57" s="171" t="s">
        <v>1303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644</v>
      </c>
      <c r="C58" s="171" t="s">
        <v>499</v>
      </c>
      <c r="D58" s="171" t="s">
        <v>500</v>
      </c>
      <c r="E58" s="171" t="s">
        <v>1303</v>
      </c>
      <c r="F58" s="190">
        <v>26</v>
      </c>
      <c r="G58" s="194">
        <v>45992</v>
      </c>
      <c r="H58" s="194"/>
      <c r="I58" s="190" t="s">
        <v>340</v>
      </c>
      <c r="J58" s="190" t="s">
        <v>340</v>
      </c>
      <c r="K58" s="190" t="s">
        <v>340</v>
      </c>
      <c r="L58" s="190" t="s">
        <v>340</v>
      </c>
      <c r="M58" s="190" t="s">
        <v>340</v>
      </c>
      <c r="N58" s="190" t="s">
        <v>340</v>
      </c>
      <c r="O58" s="190" t="s">
        <v>340</v>
      </c>
      <c r="P58" s="190" t="s">
        <v>340</v>
      </c>
      <c r="Q58" s="190" t="s">
        <v>340</v>
      </c>
      <c r="R58" s="190" t="s">
        <v>340</v>
      </c>
      <c r="S58" s="190" t="s">
        <v>340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646</v>
      </c>
      <c r="C59" s="171" t="s">
        <v>499</v>
      </c>
      <c r="D59" s="171" t="s">
        <v>500</v>
      </c>
      <c r="E59" s="171" t="s">
        <v>1303</v>
      </c>
      <c r="F59" s="190">
        <v>32</v>
      </c>
      <c r="G59" s="194">
        <v>46023</v>
      </c>
      <c r="H59" s="194"/>
      <c r="I59" s="190" t="s">
        <v>340</v>
      </c>
      <c r="J59" s="190" t="s">
        <v>340</v>
      </c>
      <c r="K59" s="190" t="s">
        <v>340</v>
      </c>
      <c r="L59" s="190" t="s">
        <v>340</v>
      </c>
      <c r="M59" s="190" t="s">
        <v>340</v>
      </c>
      <c r="N59" s="190" t="s">
        <v>340</v>
      </c>
      <c r="O59" s="190" t="s">
        <v>340</v>
      </c>
      <c r="P59" s="190" t="s">
        <v>340</v>
      </c>
      <c r="Q59" s="190" t="s">
        <v>340</v>
      </c>
      <c r="R59" s="190" t="s">
        <v>340</v>
      </c>
      <c r="S59" s="190" t="s">
        <v>340</v>
      </c>
      <c r="T59" s="190" t="s">
        <v>340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647</v>
      </c>
      <c r="C60" s="171" t="s">
        <v>499</v>
      </c>
      <c r="D60" s="171" t="s">
        <v>500</v>
      </c>
      <c r="E60" s="171" t="s">
        <v>1303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648</v>
      </c>
      <c r="C61" s="171" t="s">
        <v>499</v>
      </c>
      <c r="D61" s="171" t="s">
        <v>500</v>
      </c>
      <c r="E61" s="171" t="s">
        <v>1303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649</v>
      </c>
      <c r="C62" s="171" t="s">
        <v>499</v>
      </c>
      <c r="D62" s="171" t="s">
        <v>500</v>
      </c>
      <c r="E62" s="171" t="s">
        <v>1303</v>
      </c>
      <c r="F62" s="190">
        <v>44</v>
      </c>
      <c r="G62" s="194">
        <v>46113</v>
      </c>
      <c r="H62" s="194"/>
      <c r="I62" s="190" t="s">
        <v>340</v>
      </c>
      <c r="J62" s="190" t="s">
        <v>340</v>
      </c>
      <c r="K62" s="190" t="s">
        <v>340</v>
      </c>
      <c r="L62" s="190" t="s">
        <v>340</v>
      </c>
      <c r="M62" s="190" t="s">
        <v>340</v>
      </c>
      <c r="N62" s="190" t="s">
        <v>340</v>
      </c>
      <c r="O62" s="190" t="s">
        <v>340</v>
      </c>
      <c r="P62" s="190" t="s">
        <v>340</v>
      </c>
      <c r="Q62" s="190" t="s">
        <v>340</v>
      </c>
      <c r="R62" s="190" t="s">
        <v>340</v>
      </c>
      <c r="S62" s="190" t="s">
        <v>340</v>
      </c>
      <c r="T62" s="190" t="s">
        <v>340</v>
      </c>
      <c r="U62" s="190" t="s">
        <v>340</v>
      </c>
      <c r="V62" s="190" t="s">
        <v>340</v>
      </c>
      <c r="W62" s="190" t="s">
        <v>340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651</v>
      </c>
      <c r="C63" s="171" t="s">
        <v>499</v>
      </c>
      <c r="D63" s="171" t="s">
        <v>500</v>
      </c>
      <c r="E63" s="171" t="s">
        <v>1303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340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652</v>
      </c>
      <c r="C64" s="171" t="s">
        <v>19</v>
      </c>
      <c r="D64" s="171" t="s">
        <v>500</v>
      </c>
      <c r="E64" s="171" t="s">
        <v>1303</v>
      </c>
      <c r="F64" s="190">
        <v>51</v>
      </c>
      <c r="G64" s="194">
        <v>46082</v>
      </c>
      <c r="H64" s="194"/>
      <c r="I64" s="190" t="s">
        <v>340</v>
      </c>
      <c r="J64" s="190" t="s">
        <v>340</v>
      </c>
      <c r="K64" s="190" t="s">
        <v>340</v>
      </c>
      <c r="L64" s="190" t="s">
        <v>340</v>
      </c>
      <c r="M64" s="190" t="s">
        <v>340</v>
      </c>
      <c r="N64" s="190" t="s">
        <v>340</v>
      </c>
      <c r="O64" s="190" t="s">
        <v>340</v>
      </c>
      <c r="P64" s="190" t="s">
        <v>340</v>
      </c>
      <c r="Q64" s="190" t="s">
        <v>340</v>
      </c>
      <c r="R64" s="190" t="s">
        <v>340</v>
      </c>
      <c r="S64" s="190" t="s">
        <v>340</v>
      </c>
      <c r="T64" s="190" t="s">
        <v>340</v>
      </c>
      <c r="U64" s="190" t="s">
        <v>340</v>
      </c>
      <c r="V64" s="190" t="s">
        <v>340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656</v>
      </c>
      <c r="C65" s="171" t="s">
        <v>499</v>
      </c>
      <c r="D65" s="171" t="s">
        <v>500</v>
      </c>
      <c r="E65" s="171" t="s">
        <v>1303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658</v>
      </c>
      <c r="C66" s="171" t="s">
        <v>564</v>
      </c>
      <c r="D66" s="171" t="s">
        <v>659</v>
      </c>
      <c r="E66" s="171" t="s">
        <v>1305</v>
      </c>
      <c r="F66" s="190" t="s">
        <v>340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340</v>
      </c>
      <c r="W66" s="190" t="s">
        <v>340</v>
      </c>
      <c r="X66" s="190" t="s">
        <v>340</v>
      </c>
      <c r="Y66" s="190" t="s">
        <v>340</v>
      </c>
      <c r="Z66" s="190" t="s">
        <v>340</v>
      </c>
      <c r="AA66" s="190" t="s">
        <v>340</v>
      </c>
    </row>
    <row r="67" spans="2:27" ht="12" hidden="1" customHeight="1">
      <c r="B67" s="171" t="s">
        <v>660</v>
      </c>
      <c r="C67" s="171" t="s">
        <v>499</v>
      </c>
      <c r="D67" s="171" t="s">
        <v>500</v>
      </c>
      <c r="E67" s="171" t="s">
        <v>1303</v>
      </c>
      <c r="F67" s="190">
        <v>19</v>
      </c>
      <c r="G67" s="194">
        <v>45901</v>
      </c>
      <c r="H67" s="194"/>
      <c r="I67" s="190" t="s">
        <v>340</v>
      </c>
      <c r="J67" s="190" t="s">
        <v>340</v>
      </c>
      <c r="K67" s="190" t="s">
        <v>340</v>
      </c>
      <c r="L67" s="190" t="s">
        <v>340</v>
      </c>
      <c r="M67" s="190" t="s">
        <v>340</v>
      </c>
      <c r="N67" s="190" t="s">
        <v>340</v>
      </c>
      <c r="O67" s="190" t="s">
        <v>340</v>
      </c>
      <c r="P67" s="190" t="s">
        <v>340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661</v>
      </c>
      <c r="C68" s="171" t="s">
        <v>499</v>
      </c>
      <c r="D68" s="171" t="s">
        <v>500</v>
      </c>
      <c r="E68" s="171" t="s">
        <v>1303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662</v>
      </c>
      <c r="C69" s="171" t="s">
        <v>499</v>
      </c>
      <c r="D69" s="171" t="s">
        <v>500</v>
      </c>
      <c r="E69" s="171" t="s">
        <v>1303</v>
      </c>
      <c r="F69" s="190">
        <v>21</v>
      </c>
      <c r="G69" s="194">
        <v>45689</v>
      </c>
      <c r="H69" s="194"/>
      <c r="I69" s="190" t="s">
        <v>340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663</v>
      </c>
      <c r="C70" s="171" t="s">
        <v>499</v>
      </c>
      <c r="D70" s="171" t="s">
        <v>500</v>
      </c>
      <c r="E70" s="171" t="s">
        <v>1303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664</v>
      </c>
      <c r="C71" s="171" t="s">
        <v>499</v>
      </c>
      <c r="D71" s="171" t="s">
        <v>500</v>
      </c>
      <c r="E71" s="171" t="s">
        <v>1303</v>
      </c>
      <c r="F71" s="190">
        <v>17</v>
      </c>
      <c r="G71" s="194">
        <v>45901</v>
      </c>
      <c r="H71" s="194"/>
      <c r="I71" s="190" t="s">
        <v>340</v>
      </c>
      <c r="J71" s="190" t="s">
        <v>340</v>
      </c>
      <c r="K71" s="190" t="s">
        <v>340</v>
      </c>
      <c r="L71" s="190" t="s">
        <v>340</v>
      </c>
      <c r="M71" s="190" t="s">
        <v>340</v>
      </c>
      <c r="N71" s="190" t="s">
        <v>340</v>
      </c>
      <c r="O71" s="190" t="s">
        <v>340</v>
      </c>
      <c r="P71" s="190" t="s">
        <v>340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665</v>
      </c>
      <c r="C72" s="171" t="s">
        <v>499</v>
      </c>
      <c r="D72" s="171" t="s">
        <v>500</v>
      </c>
      <c r="E72" s="171" t="s">
        <v>1303</v>
      </c>
      <c r="F72" s="190">
        <v>32</v>
      </c>
      <c r="G72" s="194">
        <v>46082</v>
      </c>
      <c r="H72" s="194"/>
      <c r="I72" s="190" t="s">
        <v>340</v>
      </c>
      <c r="J72" s="190" t="s">
        <v>340</v>
      </c>
      <c r="K72" s="190" t="s">
        <v>340</v>
      </c>
      <c r="L72" s="190" t="s">
        <v>340</v>
      </c>
      <c r="M72" s="190" t="s">
        <v>340</v>
      </c>
      <c r="N72" s="190" t="s">
        <v>340</v>
      </c>
      <c r="O72" s="190" t="s">
        <v>340</v>
      </c>
      <c r="P72" s="190" t="s">
        <v>340</v>
      </c>
      <c r="Q72" s="190" t="s">
        <v>340</v>
      </c>
      <c r="R72" s="190" t="s">
        <v>340</v>
      </c>
      <c r="S72" s="190" t="s">
        <v>340</v>
      </c>
      <c r="T72" s="190" t="s">
        <v>340</v>
      </c>
      <c r="U72" s="190" t="s">
        <v>340</v>
      </c>
      <c r="V72" s="190" t="s">
        <v>340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668</v>
      </c>
      <c r="C73" s="171" t="s">
        <v>499</v>
      </c>
      <c r="D73" s="171" t="s">
        <v>634</v>
      </c>
      <c r="E73" s="171" t="s">
        <v>1304</v>
      </c>
      <c r="F73" s="190" t="s">
        <v>340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672</v>
      </c>
      <c r="C74" s="220" t="s">
        <v>564</v>
      </c>
      <c r="D74" s="171" t="s">
        <v>500</v>
      </c>
      <c r="E74" s="171" t="s">
        <v>1303</v>
      </c>
      <c r="F74" s="190">
        <v>37</v>
      </c>
      <c r="G74" s="194">
        <v>46054</v>
      </c>
      <c r="H74" s="194">
        <v>46265</v>
      </c>
      <c r="I74" s="190" t="s">
        <v>340</v>
      </c>
      <c r="J74" s="190" t="s">
        <v>340</v>
      </c>
      <c r="K74" s="190" t="s">
        <v>340</v>
      </c>
      <c r="L74" s="190" t="s">
        <v>340</v>
      </c>
      <c r="M74" s="190" t="s">
        <v>340</v>
      </c>
      <c r="N74" s="190" t="s">
        <v>340</v>
      </c>
      <c r="O74" s="190" t="s">
        <v>340</v>
      </c>
      <c r="P74" s="190" t="s">
        <v>340</v>
      </c>
      <c r="Q74" s="190" t="s">
        <v>340</v>
      </c>
      <c r="R74" s="190" t="s">
        <v>340</v>
      </c>
      <c r="S74" s="190" t="s">
        <v>340</v>
      </c>
      <c r="T74" s="190" t="s">
        <v>340</v>
      </c>
      <c r="U74" s="190" t="s">
        <v>340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673</v>
      </c>
      <c r="C75" s="171" t="s">
        <v>499</v>
      </c>
      <c r="D75" s="171" t="s">
        <v>500</v>
      </c>
      <c r="E75" s="171" t="s">
        <v>1303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674</v>
      </c>
      <c r="C76" s="171" t="s">
        <v>499</v>
      </c>
      <c r="D76" s="171" t="s">
        <v>500</v>
      </c>
      <c r="E76" s="171" t="s">
        <v>1303</v>
      </c>
      <c r="F76" s="190">
        <v>28</v>
      </c>
      <c r="G76" s="194">
        <v>45870</v>
      </c>
      <c r="H76" s="194"/>
      <c r="I76" s="190" t="s">
        <v>340</v>
      </c>
      <c r="J76" s="190" t="s">
        <v>340</v>
      </c>
      <c r="K76" s="190" t="s">
        <v>340</v>
      </c>
      <c r="L76" s="190" t="s">
        <v>340</v>
      </c>
      <c r="M76" s="190" t="s">
        <v>340</v>
      </c>
      <c r="N76" s="190" t="s">
        <v>340</v>
      </c>
      <c r="O76" s="190" t="s">
        <v>340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675</v>
      </c>
      <c r="C77" s="171" t="s">
        <v>499</v>
      </c>
      <c r="D77" s="171" t="s">
        <v>500</v>
      </c>
      <c r="E77" s="171" t="s">
        <v>1303</v>
      </c>
      <c r="F77" s="190">
        <v>13</v>
      </c>
      <c r="G77" s="194">
        <v>45658</v>
      </c>
      <c r="H77" s="194"/>
      <c r="I77" s="190" t="s">
        <v>340</v>
      </c>
      <c r="J77" s="190" t="s">
        <v>340</v>
      </c>
      <c r="K77" s="190" t="s">
        <v>340</v>
      </c>
      <c r="L77" s="190" t="s">
        <v>340</v>
      </c>
      <c r="M77" s="190" t="s">
        <v>340</v>
      </c>
      <c r="N77" s="190" t="s">
        <v>340</v>
      </c>
      <c r="O77" s="190" t="s">
        <v>340</v>
      </c>
      <c r="P77" s="190" t="s">
        <v>340</v>
      </c>
      <c r="Q77" s="190" t="s">
        <v>340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676</v>
      </c>
      <c r="C78" s="171" t="s">
        <v>499</v>
      </c>
      <c r="D78" s="171" t="s">
        <v>500</v>
      </c>
      <c r="E78" s="171" t="s">
        <v>1303</v>
      </c>
      <c r="F78" s="190">
        <v>14</v>
      </c>
      <c r="G78" s="194">
        <v>46054</v>
      </c>
      <c r="H78" s="194"/>
      <c r="I78" s="190" t="s">
        <v>340</v>
      </c>
      <c r="J78" s="190" t="s">
        <v>340</v>
      </c>
      <c r="K78" s="190" t="s">
        <v>340</v>
      </c>
      <c r="L78" s="190" t="s">
        <v>340</v>
      </c>
      <c r="M78" s="190" t="s">
        <v>340</v>
      </c>
      <c r="N78" s="190" t="s">
        <v>340</v>
      </c>
      <c r="O78" s="190" t="s">
        <v>340</v>
      </c>
      <c r="P78" s="190" t="s">
        <v>340</v>
      </c>
      <c r="Q78" s="190" t="s">
        <v>340</v>
      </c>
      <c r="R78" s="190" t="s">
        <v>340</v>
      </c>
      <c r="S78" s="190" t="s">
        <v>340</v>
      </c>
      <c r="T78" s="190" t="s">
        <v>340</v>
      </c>
      <c r="U78" s="190" t="s">
        <v>340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677</v>
      </c>
      <c r="C79" s="171" t="s">
        <v>499</v>
      </c>
      <c r="D79" s="171" t="s">
        <v>500</v>
      </c>
      <c r="E79" s="171" t="s">
        <v>1303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678</v>
      </c>
      <c r="C80" s="171" t="s">
        <v>499</v>
      </c>
      <c r="D80" s="171" t="s">
        <v>500</v>
      </c>
      <c r="E80" s="171" t="s">
        <v>1303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679</v>
      </c>
      <c r="C81" s="171" t="s">
        <v>499</v>
      </c>
      <c r="D81" s="171" t="s">
        <v>680</v>
      </c>
      <c r="E81" s="171" t="s">
        <v>1180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605</v>
      </c>
      <c r="C82" s="171" t="s">
        <v>564</v>
      </c>
      <c r="D82" s="171" t="s">
        <v>500</v>
      </c>
      <c r="E82" s="171" t="s">
        <v>1303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340</v>
      </c>
      <c r="AA82" s="190" t="s">
        <v>340</v>
      </c>
    </row>
    <row r="83" spans="2:27" ht="12" hidden="1" customHeight="1">
      <c r="B83" s="171" t="s">
        <v>686</v>
      </c>
      <c r="C83" s="171" t="s">
        <v>499</v>
      </c>
      <c r="D83" s="171" t="s">
        <v>500</v>
      </c>
      <c r="E83" s="171" t="s">
        <v>1303</v>
      </c>
      <c r="F83" s="190">
        <v>45</v>
      </c>
      <c r="G83" s="194">
        <v>45992</v>
      </c>
      <c r="H83" s="194"/>
      <c r="I83" s="190" t="s">
        <v>340</v>
      </c>
      <c r="J83" s="190" t="s">
        <v>340</v>
      </c>
      <c r="K83" s="190" t="s">
        <v>340</v>
      </c>
      <c r="L83" s="190" t="s">
        <v>340</v>
      </c>
      <c r="M83" s="190" t="s">
        <v>340</v>
      </c>
      <c r="N83" s="190" t="s">
        <v>340</v>
      </c>
      <c r="O83" s="190" t="s">
        <v>340</v>
      </c>
      <c r="P83" s="190" t="s">
        <v>340</v>
      </c>
      <c r="Q83" s="190" t="s">
        <v>340</v>
      </c>
      <c r="R83" s="190" t="s">
        <v>340</v>
      </c>
      <c r="S83" s="190" t="s">
        <v>340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687</v>
      </c>
      <c r="C84" s="171" t="s">
        <v>499</v>
      </c>
      <c r="D84" s="171" t="s">
        <v>500</v>
      </c>
      <c r="E84" s="171" t="s">
        <v>1303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688</v>
      </c>
      <c r="C85" s="171" t="s">
        <v>564</v>
      </c>
      <c r="D85" s="171" t="s">
        <v>659</v>
      </c>
      <c r="E85" s="171" t="s">
        <v>1305</v>
      </c>
      <c r="F85" s="190" t="s">
        <v>340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340</v>
      </c>
      <c r="Y85" s="190" t="s">
        <v>340</v>
      </c>
      <c r="Z85" s="190" t="s">
        <v>340</v>
      </c>
      <c r="AA85" s="190" t="s">
        <v>340</v>
      </c>
    </row>
    <row r="86" spans="2:27" ht="12" hidden="1" customHeight="1">
      <c r="B86" s="171" t="s">
        <v>689</v>
      </c>
      <c r="C86" s="171" t="s">
        <v>499</v>
      </c>
      <c r="D86" s="171" t="s">
        <v>500</v>
      </c>
      <c r="E86" s="171" t="s">
        <v>1303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690</v>
      </c>
      <c r="C87" s="171" t="s">
        <v>564</v>
      </c>
      <c r="D87" s="171" t="s">
        <v>634</v>
      </c>
      <c r="E87" s="171" t="s">
        <v>1304</v>
      </c>
      <c r="F87" s="190" t="s">
        <v>340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693</v>
      </c>
      <c r="C88" s="171" t="s">
        <v>499</v>
      </c>
      <c r="D88" s="171" t="s">
        <v>500</v>
      </c>
      <c r="E88" s="171" t="s">
        <v>1303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340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695</v>
      </c>
      <c r="C89" s="171" t="s">
        <v>499</v>
      </c>
      <c r="D89" s="171" t="s">
        <v>500</v>
      </c>
      <c r="E89" s="171" t="s">
        <v>1303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696</v>
      </c>
      <c r="C90" s="171" t="s">
        <v>499</v>
      </c>
      <c r="D90" s="171" t="s">
        <v>500</v>
      </c>
      <c r="E90" s="171" t="s">
        <v>1303</v>
      </c>
      <c r="F90" s="190">
        <v>19</v>
      </c>
      <c r="G90" s="194">
        <v>45717</v>
      </c>
      <c r="H90" s="194"/>
      <c r="I90" s="190" t="s">
        <v>340</v>
      </c>
      <c r="J90" s="190" t="s">
        <v>340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697</v>
      </c>
      <c r="C91" s="171" t="s">
        <v>499</v>
      </c>
      <c r="D91" s="171" t="s">
        <v>500</v>
      </c>
      <c r="E91" s="171" t="s">
        <v>1303</v>
      </c>
      <c r="F91" s="190">
        <v>19</v>
      </c>
      <c r="G91" s="194">
        <v>45748</v>
      </c>
      <c r="H91" s="194"/>
      <c r="I91" s="190" t="s">
        <v>340</v>
      </c>
      <c r="J91" s="190" t="s">
        <v>340</v>
      </c>
      <c r="K91" s="190" t="s">
        <v>340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698</v>
      </c>
      <c r="C92" s="171" t="s">
        <v>499</v>
      </c>
      <c r="D92" s="171" t="s">
        <v>500</v>
      </c>
      <c r="E92" s="171" t="s">
        <v>1303</v>
      </c>
      <c r="F92" s="190">
        <v>9</v>
      </c>
      <c r="G92" s="194">
        <v>45962</v>
      </c>
      <c r="H92" s="194"/>
      <c r="I92" s="190" t="s">
        <v>340</v>
      </c>
      <c r="J92" s="190" t="s">
        <v>340</v>
      </c>
      <c r="K92" s="190" t="s">
        <v>340</v>
      </c>
      <c r="L92" s="190" t="s">
        <v>340</v>
      </c>
      <c r="M92" s="190" t="s">
        <v>340</v>
      </c>
      <c r="N92" s="190" t="s">
        <v>340</v>
      </c>
      <c r="O92" s="190" t="s">
        <v>340</v>
      </c>
      <c r="P92" s="190" t="s">
        <v>340</v>
      </c>
      <c r="Q92" s="190" t="s">
        <v>340</v>
      </c>
      <c r="R92" s="190" t="s">
        <v>340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699</v>
      </c>
      <c r="C93" s="171" t="s">
        <v>499</v>
      </c>
      <c r="D93" s="171" t="s">
        <v>500</v>
      </c>
      <c r="E93" s="171" t="s">
        <v>1303</v>
      </c>
      <c r="F93" s="190">
        <v>8</v>
      </c>
      <c r="G93" s="194">
        <v>45748</v>
      </c>
      <c r="H93" s="194"/>
      <c r="I93" s="190" t="s">
        <v>340</v>
      </c>
      <c r="J93" s="190" t="s">
        <v>340</v>
      </c>
      <c r="K93" s="190" t="s">
        <v>340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700</v>
      </c>
      <c r="C94" s="171" t="s">
        <v>499</v>
      </c>
      <c r="D94" s="171" t="s">
        <v>500</v>
      </c>
      <c r="E94" s="171" t="s">
        <v>1303</v>
      </c>
      <c r="F94" s="190">
        <v>11</v>
      </c>
      <c r="G94" s="194">
        <v>45839</v>
      </c>
      <c r="H94" s="194"/>
      <c r="I94" s="190" t="s">
        <v>340</v>
      </c>
      <c r="J94" s="190" t="s">
        <v>340</v>
      </c>
      <c r="K94" s="190" t="s">
        <v>340</v>
      </c>
      <c r="L94" s="190" t="s">
        <v>340</v>
      </c>
      <c r="M94" s="190" t="s">
        <v>340</v>
      </c>
      <c r="N94" s="190" t="s">
        <v>340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701</v>
      </c>
      <c r="C95" s="171" t="s">
        <v>564</v>
      </c>
      <c r="D95" s="171" t="s">
        <v>634</v>
      </c>
      <c r="E95" s="171" t="s">
        <v>1304</v>
      </c>
      <c r="F95" s="190" t="s">
        <v>340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703</v>
      </c>
      <c r="C96" s="171" t="s">
        <v>499</v>
      </c>
      <c r="D96" s="171" t="s">
        <v>500</v>
      </c>
      <c r="E96" s="171" t="s">
        <v>1303</v>
      </c>
      <c r="F96" s="190">
        <v>27</v>
      </c>
      <c r="G96" s="194">
        <v>46113</v>
      </c>
      <c r="H96" s="194"/>
      <c r="I96" s="190" t="s">
        <v>340</v>
      </c>
      <c r="J96" s="190" t="s">
        <v>340</v>
      </c>
      <c r="K96" s="190" t="s">
        <v>340</v>
      </c>
      <c r="L96" s="190" t="s">
        <v>340</v>
      </c>
      <c r="M96" s="190" t="s">
        <v>340</v>
      </c>
      <c r="N96" s="190" t="s">
        <v>340</v>
      </c>
      <c r="O96" s="190" t="s">
        <v>340</v>
      </c>
      <c r="P96" s="190" t="s">
        <v>340</v>
      </c>
      <c r="Q96" s="190" t="s">
        <v>340</v>
      </c>
      <c r="R96" s="190" t="s">
        <v>340</v>
      </c>
      <c r="S96" s="190" t="s">
        <v>340</v>
      </c>
      <c r="T96" s="190" t="s">
        <v>340</v>
      </c>
      <c r="U96" s="190" t="s">
        <v>340</v>
      </c>
      <c r="V96" s="190" t="s">
        <v>340</v>
      </c>
      <c r="W96" s="190" t="s">
        <v>340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704</v>
      </c>
      <c r="C97" s="171" t="s">
        <v>499</v>
      </c>
      <c r="D97" s="171" t="s">
        <v>500</v>
      </c>
      <c r="E97" s="171" t="s">
        <v>1303</v>
      </c>
      <c r="F97" s="190">
        <v>22</v>
      </c>
      <c r="G97" s="194">
        <v>45717</v>
      </c>
      <c r="H97" s="194"/>
      <c r="I97" s="190" t="s">
        <v>340</v>
      </c>
      <c r="J97" s="190" t="s">
        <v>340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705</v>
      </c>
      <c r="C98" s="171" t="s">
        <v>499</v>
      </c>
      <c r="D98" s="171" t="s">
        <v>680</v>
      </c>
      <c r="E98" s="171" t="s">
        <v>1180</v>
      </c>
      <c r="F98" s="190" t="s">
        <v>340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708</v>
      </c>
      <c r="C99" s="171" t="s">
        <v>499</v>
      </c>
      <c r="D99" s="171" t="s">
        <v>500</v>
      </c>
      <c r="E99" s="171" t="s">
        <v>1303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709</v>
      </c>
      <c r="C100" s="171" t="s">
        <v>564</v>
      </c>
      <c r="D100" s="171" t="s">
        <v>500</v>
      </c>
      <c r="E100" s="171" t="s">
        <v>1303</v>
      </c>
      <c r="F100" s="190">
        <v>90</v>
      </c>
      <c r="G100" s="194">
        <v>45962</v>
      </c>
      <c r="H100" s="194">
        <v>46053</v>
      </c>
      <c r="I100" s="190" t="s">
        <v>340</v>
      </c>
      <c r="J100" s="190" t="s">
        <v>340</v>
      </c>
      <c r="K100" s="190" t="s">
        <v>340</v>
      </c>
      <c r="L100" s="190" t="s">
        <v>340</v>
      </c>
      <c r="M100" s="190" t="s">
        <v>340</v>
      </c>
      <c r="N100" s="190" t="s">
        <v>340</v>
      </c>
      <c r="O100" s="190" t="s">
        <v>340</v>
      </c>
      <c r="P100" s="190" t="s">
        <v>340</v>
      </c>
      <c r="Q100" s="190" t="s">
        <v>340</v>
      </c>
      <c r="R100" s="190" t="s">
        <v>340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340</v>
      </c>
      <c r="X100" s="190" t="s">
        <v>340</v>
      </c>
      <c r="Y100" s="190" t="s">
        <v>340</v>
      </c>
      <c r="Z100" s="190" t="s">
        <v>340</v>
      </c>
      <c r="AA100" s="190" t="s">
        <v>340</v>
      </c>
    </row>
    <row r="101" spans="2:27" ht="12" hidden="1" customHeight="1">
      <c r="B101" s="171" t="s">
        <v>711</v>
      </c>
      <c r="C101" s="171" t="s">
        <v>499</v>
      </c>
      <c r="D101" s="171" t="s">
        <v>500</v>
      </c>
      <c r="E101" s="171" t="s">
        <v>1303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712</v>
      </c>
      <c r="C102" s="171" t="s">
        <v>499</v>
      </c>
      <c r="D102" s="171" t="s">
        <v>500</v>
      </c>
      <c r="E102" s="171" t="s">
        <v>1303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713</v>
      </c>
      <c r="C103" s="171" t="s">
        <v>564</v>
      </c>
      <c r="D103" s="171" t="s">
        <v>500</v>
      </c>
      <c r="E103" s="171" t="s">
        <v>1303</v>
      </c>
      <c r="F103" s="190">
        <v>48</v>
      </c>
      <c r="G103" s="194">
        <v>45689</v>
      </c>
      <c r="H103" s="194">
        <v>45869</v>
      </c>
      <c r="I103" s="190" t="s">
        <v>340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340</v>
      </c>
      <c r="Q103" s="190" t="s">
        <v>340</v>
      </c>
      <c r="R103" s="190" t="s">
        <v>340</v>
      </c>
      <c r="S103" s="190" t="s">
        <v>340</v>
      </c>
      <c r="T103" s="190" t="s">
        <v>340</v>
      </c>
      <c r="U103" s="190" t="s">
        <v>340</v>
      </c>
      <c r="V103" s="190" t="s">
        <v>340</v>
      </c>
      <c r="W103" s="190" t="s">
        <v>340</v>
      </c>
      <c r="X103" s="190" t="s">
        <v>340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714</v>
      </c>
      <c r="C104" s="171" t="s">
        <v>499</v>
      </c>
      <c r="D104" s="171" t="s">
        <v>500</v>
      </c>
      <c r="E104" s="171" t="s">
        <v>1303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715</v>
      </c>
      <c r="C105" s="171" t="s">
        <v>499</v>
      </c>
      <c r="D105" s="171" t="s">
        <v>500</v>
      </c>
      <c r="E105" s="171" t="s">
        <v>1303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716</v>
      </c>
      <c r="C106" s="171" t="s">
        <v>19</v>
      </c>
      <c r="D106" s="171" t="s">
        <v>500</v>
      </c>
      <c r="E106" s="171" t="s">
        <v>1303</v>
      </c>
      <c r="F106" s="190">
        <v>79</v>
      </c>
      <c r="G106" s="194">
        <v>46113</v>
      </c>
      <c r="H106" s="194"/>
      <c r="I106" s="190" t="s">
        <v>340</v>
      </c>
      <c r="J106" s="190" t="s">
        <v>340</v>
      </c>
      <c r="K106" s="190" t="s">
        <v>340</v>
      </c>
      <c r="L106" s="190" t="s">
        <v>340</v>
      </c>
      <c r="M106" s="190" t="s">
        <v>340</v>
      </c>
      <c r="N106" s="190" t="s">
        <v>340</v>
      </c>
      <c r="O106" s="190" t="s">
        <v>340</v>
      </c>
      <c r="P106" s="190" t="s">
        <v>340</v>
      </c>
      <c r="Q106" s="190" t="s">
        <v>340</v>
      </c>
      <c r="R106" s="190" t="s">
        <v>340</v>
      </c>
      <c r="S106" s="190" t="s">
        <v>340</v>
      </c>
      <c r="T106" s="190" t="s">
        <v>340</v>
      </c>
      <c r="U106" s="190" t="s">
        <v>340</v>
      </c>
      <c r="V106" s="190" t="s">
        <v>340</v>
      </c>
      <c r="W106" s="190" t="s">
        <v>340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719</v>
      </c>
      <c r="C107" s="171" t="s">
        <v>499</v>
      </c>
      <c r="D107" s="171" t="s">
        <v>500</v>
      </c>
      <c r="E107" s="171" t="s">
        <v>1303</v>
      </c>
      <c r="F107" s="190">
        <v>29</v>
      </c>
      <c r="G107" s="194">
        <v>46143</v>
      </c>
      <c r="H107" s="194"/>
      <c r="I107" s="190" t="s">
        <v>340</v>
      </c>
      <c r="J107" s="190" t="s">
        <v>340</v>
      </c>
      <c r="K107" s="190" t="s">
        <v>340</v>
      </c>
      <c r="L107" s="190" t="s">
        <v>340</v>
      </c>
      <c r="M107" s="190" t="s">
        <v>340</v>
      </c>
      <c r="N107" s="190" t="s">
        <v>340</v>
      </c>
      <c r="O107" s="190" t="s">
        <v>340</v>
      </c>
      <c r="P107" s="190" t="s">
        <v>340</v>
      </c>
      <c r="Q107" s="190" t="s">
        <v>340</v>
      </c>
      <c r="R107" s="190" t="s">
        <v>340</v>
      </c>
      <c r="S107" s="190" t="s">
        <v>340</v>
      </c>
      <c r="T107" s="190" t="s">
        <v>340</v>
      </c>
      <c r="U107" s="190" t="s">
        <v>340</v>
      </c>
      <c r="V107" s="190" t="s">
        <v>340</v>
      </c>
      <c r="W107" s="190" t="s">
        <v>340</v>
      </c>
      <c r="X107" s="190" t="s">
        <v>340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722</v>
      </c>
      <c r="C108" s="171" t="s">
        <v>499</v>
      </c>
      <c r="D108" s="171" t="s">
        <v>500</v>
      </c>
      <c r="E108" s="171" t="s">
        <v>1303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723</v>
      </c>
      <c r="C109" s="171" t="s">
        <v>499</v>
      </c>
      <c r="D109" s="171" t="s">
        <v>500</v>
      </c>
      <c r="E109" s="171" t="s">
        <v>1303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724</v>
      </c>
      <c r="C110" s="171" t="s">
        <v>499</v>
      </c>
      <c r="D110" s="171" t="s">
        <v>500</v>
      </c>
      <c r="E110" s="171" t="s">
        <v>1303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725</v>
      </c>
      <c r="C111" s="171" t="s">
        <v>564</v>
      </c>
      <c r="D111" s="171" t="s">
        <v>500</v>
      </c>
      <c r="E111" s="171" t="s">
        <v>1303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340</v>
      </c>
      <c r="AA111" s="190" t="s">
        <v>340</v>
      </c>
    </row>
    <row r="112" spans="2:27" ht="12" hidden="1" customHeight="1">
      <c r="B112" s="171" t="s">
        <v>726</v>
      </c>
      <c r="C112" s="220" t="s">
        <v>564</v>
      </c>
      <c r="D112" s="171" t="s">
        <v>500</v>
      </c>
      <c r="E112" s="171" t="s">
        <v>1303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727</v>
      </c>
      <c r="C113" s="171" t="s">
        <v>499</v>
      </c>
      <c r="D113" s="171" t="s">
        <v>500</v>
      </c>
      <c r="E113" s="171" t="s">
        <v>1303</v>
      </c>
      <c r="F113" s="190">
        <v>8</v>
      </c>
      <c r="G113" s="194">
        <v>45717</v>
      </c>
      <c r="H113" s="194"/>
      <c r="I113" s="190" t="s">
        <v>340</v>
      </c>
      <c r="J113" s="190" t="s">
        <v>340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728</v>
      </c>
      <c r="C114" s="171" t="s">
        <v>564</v>
      </c>
      <c r="D114" s="171" t="s">
        <v>659</v>
      </c>
      <c r="E114" s="171" t="s">
        <v>1305</v>
      </c>
      <c r="F114" s="190" t="s">
        <v>340</v>
      </c>
      <c r="G114" s="194">
        <v>45901</v>
      </c>
      <c r="H114" s="194">
        <v>45991</v>
      </c>
      <c r="I114" s="190" t="s">
        <v>340</v>
      </c>
      <c r="J114" s="190" t="s">
        <v>340</v>
      </c>
      <c r="K114" s="190" t="s">
        <v>340</v>
      </c>
      <c r="L114" s="190" t="s">
        <v>340</v>
      </c>
      <c r="M114" s="190" t="s">
        <v>340</v>
      </c>
      <c r="N114" s="190" t="s">
        <v>340</v>
      </c>
      <c r="O114" s="190" t="s">
        <v>340</v>
      </c>
      <c r="P114" s="190" t="s">
        <v>340</v>
      </c>
      <c r="Q114" s="190">
        <v>415</v>
      </c>
      <c r="R114" s="190">
        <v>3580</v>
      </c>
      <c r="S114" s="190">
        <v>3205</v>
      </c>
      <c r="T114" s="190" t="s">
        <v>340</v>
      </c>
      <c r="U114" s="190" t="s">
        <v>340</v>
      </c>
      <c r="V114" s="190" t="s">
        <v>340</v>
      </c>
      <c r="W114" s="190" t="s">
        <v>340</v>
      </c>
      <c r="X114" s="190" t="s">
        <v>340</v>
      </c>
      <c r="Y114" s="190" t="s">
        <v>340</v>
      </c>
      <c r="Z114" s="190" t="s">
        <v>340</v>
      </c>
      <c r="AA114" s="190" t="s">
        <v>340</v>
      </c>
    </row>
    <row r="115" spans="2:27" ht="12" customHeight="1">
      <c r="B115" s="171" t="s">
        <v>603</v>
      </c>
      <c r="C115" s="171" t="s">
        <v>564</v>
      </c>
      <c r="D115" s="171" t="s">
        <v>500</v>
      </c>
      <c r="E115" s="171" t="s">
        <v>1303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340</v>
      </c>
      <c r="AA115" s="190" t="s">
        <v>340</v>
      </c>
    </row>
    <row r="116" spans="2:27" ht="12" hidden="1" customHeight="1">
      <c r="B116" s="171" t="s">
        <v>731</v>
      </c>
      <c r="C116" s="171" t="s">
        <v>499</v>
      </c>
      <c r="D116" s="171" t="s">
        <v>680</v>
      </c>
      <c r="E116" s="171" t="s">
        <v>1180</v>
      </c>
      <c r="F116" s="190" t="s">
        <v>340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732</v>
      </c>
      <c r="C117" s="171" t="s">
        <v>564</v>
      </c>
      <c r="D117" s="171" t="s">
        <v>634</v>
      </c>
      <c r="E117" s="171" t="s">
        <v>1304</v>
      </c>
      <c r="F117" s="190" t="s">
        <v>340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735</v>
      </c>
      <c r="C118" s="171" t="s">
        <v>499</v>
      </c>
      <c r="D118" s="171" t="s">
        <v>500</v>
      </c>
      <c r="E118" s="171" t="s">
        <v>1303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736</v>
      </c>
      <c r="C119" s="171" t="s">
        <v>499</v>
      </c>
      <c r="D119" s="171" t="s">
        <v>500</v>
      </c>
      <c r="E119" s="171" t="s">
        <v>1303</v>
      </c>
      <c r="F119" s="190">
        <v>8</v>
      </c>
      <c r="G119" s="194">
        <v>46023</v>
      </c>
      <c r="H119" s="194"/>
      <c r="I119" s="190" t="s">
        <v>340</v>
      </c>
      <c r="J119" s="190" t="s">
        <v>340</v>
      </c>
      <c r="K119" s="190" t="s">
        <v>340</v>
      </c>
      <c r="L119" s="190" t="s">
        <v>340</v>
      </c>
      <c r="M119" s="190" t="s">
        <v>340</v>
      </c>
      <c r="N119" s="190" t="s">
        <v>340</v>
      </c>
      <c r="O119" s="190" t="s">
        <v>340</v>
      </c>
      <c r="P119" s="190" t="s">
        <v>340</v>
      </c>
      <c r="Q119" s="190" t="s">
        <v>340</v>
      </c>
      <c r="R119" s="190" t="s">
        <v>340</v>
      </c>
      <c r="S119" s="190" t="s">
        <v>340</v>
      </c>
      <c r="T119" s="190" t="s">
        <v>340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737</v>
      </c>
      <c r="C120" s="171" t="s">
        <v>499</v>
      </c>
      <c r="D120" s="171" t="s">
        <v>500</v>
      </c>
      <c r="E120" s="171" t="s">
        <v>1303</v>
      </c>
      <c r="F120" s="190">
        <v>8</v>
      </c>
      <c r="G120" s="194">
        <v>45717</v>
      </c>
      <c r="H120" s="194"/>
      <c r="I120" s="190" t="s">
        <v>340</v>
      </c>
      <c r="J120" s="190" t="s">
        <v>340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738</v>
      </c>
      <c r="C121" s="171" t="s">
        <v>499</v>
      </c>
      <c r="D121" s="171" t="s">
        <v>500</v>
      </c>
      <c r="E121" s="171" t="s">
        <v>1303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739</v>
      </c>
      <c r="C122" s="171" t="s">
        <v>499</v>
      </c>
      <c r="D122" s="171" t="s">
        <v>500</v>
      </c>
      <c r="E122" s="171" t="s">
        <v>1303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740</v>
      </c>
      <c r="C123" s="171" t="s">
        <v>499</v>
      </c>
      <c r="D123" s="171" t="s">
        <v>500</v>
      </c>
      <c r="E123" s="171" t="s">
        <v>1303</v>
      </c>
      <c r="F123" s="190">
        <v>4</v>
      </c>
      <c r="G123" s="194">
        <v>45931</v>
      </c>
      <c r="H123" s="194"/>
      <c r="I123" s="190" t="s">
        <v>340</v>
      </c>
      <c r="J123" s="190" t="s">
        <v>340</v>
      </c>
      <c r="K123" s="190" t="s">
        <v>340</v>
      </c>
      <c r="L123" s="190" t="s">
        <v>340</v>
      </c>
      <c r="M123" s="190" t="s">
        <v>340</v>
      </c>
      <c r="N123" s="190" t="s">
        <v>340</v>
      </c>
      <c r="O123" s="190" t="s">
        <v>340</v>
      </c>
      <c r="P123" s="190" t="s">
        <v>340</v>
      </c>
      <c r="Q123" s="190" t="s">
        <v>340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741</v>
      </c>
      <c r="C124" s="171" t="s">
        <v>499</v>
      </c>
      <c r="D124" s="171" t="s">
        <v>500</v>
      </c>
      <c r="E124" s="171" t="s">
        <v>1303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742</v>
      </c>
      <c r="C125" s="171" t="s">
        <v>564</v>
      </c>
      <c r="D125" s="171" t="s">
        <v>634</v>
      </c>
      <c r="E125" s="171" t="s">
        <v>1304</v>
      </c>
      <c r="F125" s="190" t="s">
        <v>340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745</v>
      </c>
      <c r="C126" s="171" t="s">
        <v>499</v>
      </c>
      <c r="D126" s="171" t="s">
        <v>500</v>
      </c>
      <c r="E126" s="171" t="s">
        <v>1303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746</v>
      </c>
      <c r="C127" s="171" t="s">
        <v>499</v>
      </c>
      <c r="D127" s="171" t="s">
        <v>500</v>
      </c>
      <c r="E127" s="171" t="s">
        <v>1303</v>
      </c>
      <c r="F127" s="190">
        <v>17</v>
      </c>
      <c r="G127" s="194">
        <v>45962</v>
      </c>
      <c r="H127" s="194"/>
      <c r="I127" s="190" t="s">
        <v>340</v>
      </c>
      <c r="J127" s="190" t="s">
        <v>340</v>
      </c>
      <c r="K127" s="190" t="s">
        <v>340</v>
      </c>
      <c r="L127" s="190" t="s">
        <v>340</v>
      </c>
      <c r="M127" s="190" t="s">
        <v>340</v>
      </c>
      <c r="N127" s="190" t="s">
        <v>340</v>
      </c>
      <c r="O127" s="190" t="s">
        <v>340</v>
      </c>
      <c r="P127" s="190" t="s">
        <v>340</v>
      </c>
      <c r="Q127" s="190" t="s">
        <v>340</v>
      </c>
      <c r="R127" s="190" t="s">
        <v>340</v>
      </c>
      <c r="S127" s="190" t="s">
        <v>340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747</v>
      </c>
      <c r="C128" s="171" t="s">
        <v>19</v>
      </c>
      <c r="D128" s="171" t="s">
        <v>500</v>
      </c>
      <c r="E128" s="171" t="s">
        <v>1303</v>
      </c>
      <c r="F128" s="190">
        <v>23</v>
      </c>
      <c r="G128" s="194">
        <v>46113</v>
      </c>
      <c r="H128" s="194"/>
      <c r="I128" s="190" t="s">
        <v>340</v>
      </c>
      <c r="J128" s="190" t="s">
        <v>340</v>
      </c>
      <c r="K128" s="190" t="s">
        <v>340</v>
      </c>
      <c r="L128" s="190" t="s">
        <v>340</v>
      </c>
      <c r="M128" s="190" t="s">
        <v>340</v>
      </c>
      <c r="N128" s="190" t="s">
        <v>340</v>
      </c>
      <c r="O128" s="190" t="s">
        <v>340</v>
      </c>
      <c r="P128" s="190" t="s">
        <v>340</v>
      </c>
      <c r="Q128" s="190" t="s">
        <v>340</v>
      </c>
      <c r="R128" s="190" t="s">
        <v>340</v>
      </c>
      <c r="S128" s="190" t="s">
        <v>340</v>
      </c>
      <c r="T128" s="190" t="s">
        <v>340</v>
      </c>
      <c r="U128" s="190" t="s">
        <v>340</v>
      </c>
      <c r="V128" s="190" t="s">
        <v>340</v>
      </c>
      <c r="W128" s="190" t="s">
        <v>340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748</v>
      </c>
      <c r="C129" s="171" t="s">
        <v>19</v>
      </c>
      <c r="D129" s="171" t="s">
        <v>500</v>
      </c>
      <c r="E129" s="171" t="s">
        <v>1303</v>
      </c>
      <c r="F129" s="190">
        <v>83</v>
      </c>
      <c r="G129" s="194">
        <v>46204</v>
      </c>
      <c r="H129" s="194"/>
      <c r="I129" s="190" t="s">
        <v>340</v>
      </c>
      <c r="J129" s="190" t="s">
        <v>340</v>
      </c>
      <c r="K129" s="190" t="s">
        <v>340</v>
      </c>
      <c r="L129" s="190" t="s">
        <v>340</v>
      </c>
      <c r="M129" s="190" t="s">
        <v>340</v>
      </c>
      <c r="N129" s="190" t="s">
        <v>340</v>
      </c>
      <c r="O129" s="190" t="s">
        <v>340</v>
      </c>
      <c r="P129" s="190" t="s">
        <v>340</v>
      </c>
      <c r="Q129" s="190" t="s">
        <v>340</v>
      </c>
      <c r="R129" s="190" t="s">
        <v>340</v>
      </c>
      <c r="S129" s="190" t="s">
        <v>340</v>
      </c>
      <c r="T129" s="190" t="s">
        <v>340</v>
      </c>
      <c r="U129" s="190" t="s">
        <v>340</v>
      </c>
      <c r="V129" s="190" t="s">
        <v>340</v>
      </c>
      <c r="W129" s="190" t="s">
        <v>340</v>
      </c>
      <c r="X129" s="190" t="s">
        <v>340</v>
      </c>
      <c r="Y129" s="190" t="s">
        <v>340</v>
      </c>
      <c r="Z129" s="190" t="s">
        <v>340</v>
      </c>
      <c r="AA129" s="190">
        <v>6252</v>
      </c>
    </row>
    <row r="130" spans="2:27" ht="12" hidden="1" customHeight="1">
      <c r="B130" s="171" t="s">
        <v>749</v>
      </c>
      <c r="C130" s="171" t="s">
        <v>499</v>
      </c>
      <c r="D130" s="171" t="s">
        <v>500</v>
      </c>
      <c r="E130" s="171" t="s">
        <v>1303</v>
      </c>
      <c r="F130" s="190">
        <v>47</v>
      </c>
      <c r="G130" s="194">
        <v>46143</v>
      </c>
      <c r="H130" s="194"/>
      <c r="I130" s="190" t="s">
        <v>340</v>
      </c>
      <c r="J130" s="190" t="s">
        <v>340</v>
      </c>
      <c r="K130" s="190" t="s">
        <v>340</v>
      </c>
      <c r="L130" s="190" t="s">
        <v>340</v>
      </c>
      <c r="M130" s="190" t="s">
        <v>340</v>
      </c>
      <c r="N130" s="190" t="s">
        <v>340</v>
      </c>
      <c r="O130" s="190" t="s">
        <v>340</v>
      </c>
      <c r="P130" s="190" t="s">
        <v>340</v>
      </c>
      <c r="Q130" s="190" t="s">
        <v>340</v>
      </c>
      <c r="R130" s="190" t="s">
        <v>340</v>
      </c>
      <c r="S130" s="190" t="s">
        <v>340</v>
      </c>
      <c r="T130" s="190" t="s">
        <v>340</v>
      </c>
      <c r="U130" s="190" t="s">
        <v>340</v>
      </c>
      <c r="V130" s="190" t="s">
        <v>340</v>
      </c>
      <c r="W130" s="190" t="s">
        <v>340</v>
      </c>
      <c r="X130" s="190" t="s">
        <v>340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750</v>
      </c>
      <c r="C131" s="171" t="s">
        <v>564</v>
      </c>
      <c r="D131" s="171" t="s">
        <v>659</v>
      </c>
      <c r="E131" s="171" t="s">
        <v>1305</v>
      </c>
      <c r="F131" s="190" t="s">
        <v>340</v>
      </c>
      <c r="G131" s="194">
        <v>45809</v>
      </c>
      <c r="H131" s="194">
        <v>45991</v>
      </c>
      <c r="I131" s="190" t="s">
        <v>340</v>
      </c>
      <c r="J131" s="190" t="s">
        <v>340</v>
      </c>
      <c r="K131" s="190" t="s">
        <v>340</v>
      </c>
      <c r="L131" s="190" t="s">
        <v>340</v>
      </c>
      <c r="M131" s="190" t="s">
        <v>340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340</v>
      </c>
      <c r="U131" s="190" t="s">
        <v>340</v>
      </c>
      <c r="V131" s="190" t="s">
        <v>340</v>
      </c>
      <c r="W131" s="190" t="s">
        <v>340</v>
      </c>
      <c r="X131" s="190" t="s">
        <v>340</v>
      </c>
      <c r="Y131" s="190" t="s">
        <v>340</v>
      </c>
      <c r="Z131" s="190" t="s">
        <v>340</v>
      </c>
      <c r="AA131" s="190" t="s">
        <v>340</v>
      </c>
    </row>
    <row r="132" spans="2:27" ht="12" hidden="1" customHeight="1">
      <c r="B132" s="171" t="s">
        <v>751</v>
      </c>
      <c r="C132" s="171" t="s">
        <v>499</v>
      </c>
      <c r="D132" s="171" t="s">
        <v>500</v>
      </c>
      <c r="E132" s="171" t="s">
        <v>1303</v>
      </c>
      <c r="F132" s="190">
        <v>5</v>
      </c>
      <c r="G132" s="194">
        <v>45870</v>
      </c>
      <c r="H132" s="194"/>
      <c r="I132" s="190" t="s">
        <v>340</v>
      </c>
      <c r="J132" s="190" t="s">
        <v>340</v>
      </c>
      <c r="K132" s="190" t="s">
        <v>340</v>
      </c>
      <c r="L132" s="190" t="s">
        <v>340</v>
      </c>
      <c r="M132" s="190" t="s">
        <v>340</v>
      </c>
      <c r="N132" s="190" t="s">
        <v>340</v>
      </c>
      <c r="O132" s="190" t="s">
        <v>340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752</v>
      </c>
      <c r="C133" s="171" t="s">
        <v>564</v>
      </c>
      <c r="D133" s="171" t="s">
        <v>659</v>
      </c>
      <c r="E133" s="171" t="s">
        <v>1305</v>
      </c>
      <c r="F133" s="190" t="s">
        <v>340</v>
      </c>
      <c r="G133" s="194">
        <v>46113</v>
      </c>
      <c r="H133" s="194">
        <v>46234</v>
      </c>
      <c r="I133" s="190" t="s">
        <v>340</v>
      </c>
      <c r="J133" s="190" t="s">
        <v>340</v>
      </c>
      <c r="K133" s="190" t="s">
        <v>340</v>
      </c>
      <c r="L133" s="190" t="s">
        <v>340</v>
      </c>
      <c r="M133" s="190" t="s">
        <v>340</v>
      </c>
      <c r="N133" s="190" t="s">
        <v>340</v>
      </c>
      <c r="O133" s="190" t="s">
        <v>340</v>
      </c>
      <c r="P133" s="190" t="s">
        <v>340</v>
      </c>
      <c r="Q133" s="190" t="s">
        <v>340</v>
      </c>
      <c r="R133" s="190" t="s">
        <v>340</v>
      </c>
      <c r="S133" s="190" t="s">
        <v>340</v>
      </c>
      <c r="T133" s="190" t="s">
        <v>340</v>
      </c>
      <c r="U133" s="190" t="s">
        <v>340</v>
      </c>
      <c r="V133" s="190" t="s">
        <v>340</v>
      </c>
      <c r="W133" s="190" t="s">
        <v>340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753</v>
      </c>
      <c r="C134" s="171" t="s">
        <v>499</v>
      </c>
      <c r="D134" s="171" t="s">
        <v>500</v>
      </c>
      <c r="E134" s="171" t="s">
        <v>1303</v>
      </c>
      <c r="F134" s="190">
        <v>10</v>
      </c>
      <c r="G134" s="194">
        <v>45748</v>
      </c>
      <c r="H134" s="194"/>
      <c r="I134" s="190" t="s">
        <v>340</v>
      </c>
      <c r="J134" s="190" t="s">
        <v>340</v>
      </c>
      <c r="K134" s="190" t="s">
        <v>340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755</v>
      </c>
      <c r="C135" s="171" t="s">
        <v>499</v>
      </c>
      <c r="D135" s="171" t="s">
        <v>500</v>
      </c>
      <c r="E135" s="171" t="s">
        <v>1303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756</v>
      </c>
      <c r="C136" s="171" t="s">
        <v>499</v>
      </c>
      <c r="D136" s="171" t="s">
        <v>500</v>
      </c>
      <c r="E136" s="171" t="s">
        <v>1303</v>
      </c>
      <c r="F136" s="190">
        <v>11</v>
      </c>
      <c r="G136" s="194">
        <v>45992</v>
      </c>
      <c r="H136" s="194"/>
      <c r="I136" s="190" t="s">
        <v>340</v>
      </c>
      <c r="J136" s="190" t="s">
        <v>340</v>
      </c>
      <c r="K136" s="190" t="s">
        <v>340</v>
      </c>
      <c r="L136" s="190" t="s">
        <v>340</v>
      </c>
      <c r="M136" s="190" t="s">
        <v>340</v>
      </c>
      <c r="N136" s="190" t="s">
        <v>340</v>
      </c>
      <c r="O136" s="190" t="s">
        <v>340</v>
      </c>
      <c r="P136" s="190" t="s">
        <v>340</v>
      </c>
      <c r="Q136" s="190" t="s">
        <v>340</v>
      </c>
      <c r="R136" s="190" t="s">
        <v>340</v>
      </c>
      <c r="S136" s="190" t="s">
        <v>340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757</v>
      </c>
      <c r="C137" s="171" t="s">
        <v>499</v>
      </c>
      <c r="D137" s="171" t="s">
        <v>500</v>
      </c>
      <c r="E137" s="171" t="s">
        <v>1303</v>
      </c>
      <c r="F137" s="190">
        <v>6</v>
      </c>
      <c r="G137" s="194">
        <v>45839</v>
      </c>
      <c r="H137" s="194"/>
      <c r="I137" s="190" t="s">
        <v>340</v>
      </c>
      <c r="J137" s="190" t="s">
        <v>340</v>
      </c>
      <c r="K137" s="190" t="s">
        <v>340</v>
      </c>
      <c r="L137" s="190" t="s">
        <v>340</v>
      </c>
      <c r="M137" s="190" t="s">
        <v>340</v>
      </c>
      <c r="N137" s="190" t="s">
        <v>340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758</v>
      </c>
      <c r="C138" s="171" t="s">
        <v>499</v>
      </c>
      <c r="D138" s="171" t="s">
        <v>680</v>
      </c>
      <c r="E138" s="171" t="s">
        <v>1180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760</v>
      </c>
      <c r="C139" s="171" t="s">
        <v>564</v>
      </c>
      <c r="D139" s="171" t="s">
        <v>634</v>
      </c>
      <c r="E139" s="171" t="s">
        <v>1304</v>
      </c>
      <c r="F139" s="190" t="s">
        <v>340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762</v>
      </c>
      <c r="C140" s="171" t="s">
        <v>499</v>
      </c>
      <c r="D140" s="171" t="s">
        <v>680</v>
      </c>
      <c r="E140" s="171" t="s">
        <v>1180</v>
      </c>
      <c r="F140" s="190" t="s">
        <v>340</v>
      </c>
      <c r="G140" s="194">
        <v>45778</v>
      </c>
      <c r="H140" s="194"/>
      <c r="I140" s="190" t="s">
        <v>340</v>
      </c>
      <c r="J140" s="190" t="s">
        <v>340</v>
      </c>
      <c r="K140" s="190" t="s">
        <v>340</v>
      </c>
      <c r="L140" s="190" t="s">
        <v>340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763</v>
      </c>
      <c r="C141" s="171" t="s">
        <v>499</v>
      </c>
      <c r="D141" s="171" t="s">
        <v>680</v>
      </c>
      <c r="E141" s="171" t="s">
        <v>1180</v>
      </c>
      <c r="F141" s="190" t="s">
        <v>340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764</v>
      </c>
      <c r="C142" s="171" t="s">
        <v>564</v>
      </c>
      <c r="D142" s="171" t="s">
        <v>634</v>
      </c>
      <c r="E142" s="171" t="s">
        <v>1304</v>
      </c>
      <c r="F142" s="190" t="s">
        <v>340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765</v>
      </c>
      <c r="C143" s="171" t="s">
        <v>564</v>
      </c>
      <c r="D143" s="171" t="s">
        <v>500</v>
      </c>
      <c r="E143" s="171" t="s">
        <v>1303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340</v>
      </c>
      <c r="AA143" s="190" t="s">
        <v>340</v>
      </c>
    </row>
    <row r="144" spans="2:27" ht="12" hidden="1" customHeight="1">
      <c r="B144" s="171" t="s">
        <v>767</v>
      </c>
      <c r="C144" s="171" t="s">
        <v>499</v>
      </c>
      <c r="D144" s="171" t="s">
        <v>680</v>
      </c>
      <c r="E144" s="171" t="s">
        <v>1180</v>
      </c>
      <c r="F144" s="190" t="s">
        <v>340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769</v>
      </c>
      <c r="C145" s="171" t="s">
        <v>499</v>
      </c>
      <c r="D145" s="171" t="s">
        <v>680</v>
      </c>
      <c r="E145" s="171" t="s">
        <v>1180</v>
      </c>
      <c r="F145" s="190" t="s">
        <v>340</v>
      </c>
      <c r="G145" s="194">
        <v>45992</v>
      </c>
      <c r="H145" s="194"/>
      <c r="I145" s="190" t="s">
        <v>340</v>
      </c>
      <c r="J145" s="190" t="s">
        <v>340</v>
      </c>
      <c r="K145" s="190" t="s">
        <v>340</v>
      </c>
      <c r="L145" s="190" t="s">
        <v>340</v>
      </c>
      <c r="M145" s="190" t="s">
        <v>340</v>
      </c>
      <c r="N145" s="190" t="s">
        <v>340</v>
      </c>
      <c r="O145" s="190" t="s">
        <v>340</v>
      </c>
      <c r="P145" s="190" t="s">
        <v>340</v>
      </c>
      <c r="Q145" s="190" t="s">
        <v>340</v>
      </c>
      <c r="R145" s="190" t="s">
        <v>340</v>
      </c>
      <c r="S145" s="190" t="s">
        <v>340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770</v>
      </c>
      <c r="C146" s="171" t="s">
        <v>564</v>
      </c>
      <c r="D146" s="171" t="s">
        <v>500</v>
      </c>
      <c r="E146" s="171" t="s">
        <v>1303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772</v>
      </c>
      <c r="C147" s="171" t="s">
        <v>564</v>
      </c>
      <c r="D147" s="171" t="s">
        <v>680</v>
      </c>
      <c r="E147" s="171" t="s">
        <v>1180</v>
      </c>
      <c r="F147" s="190" t="s">
        <v>340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340</v>
      </c>
      <c r="AA147" s="190" t="s">
        <v>340</v>
      </c>
    </row>
    <row r="148" spans="2:27" ht="12" hidden="1" customHeight="1">
      <c r="B148" s="171" t="s">
        <v>773</v>
      </c>
      <c r="C148" s="171" t="s">
        <v>499</v>
      </c>
      <c r="D148" s="171" t="s">
        <v>500</v>
      </c>
      <c r="E148" s="171" t="s">
        <v>1303</v>
      </c>
      <c r="F148" s="190">
        <v>17</v>
      </c>
      <c r="G148" s="194">
        <v>46082</v>
      </c>
      <c r="H148" s="194"/>
      <c r="I148" s="190" t="s">
        <v>340</v>
      </c>
      <c r="J148" s="190" t="s">
        <v>340</v>
      </c>
      <c r="K148" s="190" t="s">
        <v>340</v>
      </c>
      <c r="L148" s="190" t="s">
        <v>340</v>
      </c>
      <c r="M148" s="190" t="s">
        <v>340</v>
      </c>
      <c r="N148" s="190" t="s">
        <v>340</v>
      </c>
      <c r="O148" s="190" t="s">
        <v>340</v>
      </c>
      <c r="P148" s="190" t="s">
        <v>340</v>
      </c>
      <c r="Q148" s="190" t="s">
        <v>340</v>
      </c>
      <c r="R148" s="190" t="s">
        <v>340</v>
      </c>
      <c r="S148" s="190" t="s">
        <v>340</v>
      </c>
      <c r="T148" s="190" t="s">
        <v>340</v>
      </c>
      <c r="U148" s="190" t="s">
        <v>340</v>
      </c>
      <c r="V148" s="190" t="s">
        <v>340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774</v>
      </c>
      <c r="C149" s="171" t="s">
        <v>499</v>
      </c>
      <c r="D149" s="171" t="s">
        <v>500</v>
      </c>
      <c r="E149" s="171" t="s">
        <v>1303</v>
      </c>
      <c r="F149" s="190">
        <v>4</v>
      </c>
      <c r="G149" s="194">
        <v>45748</v>
      </c>
      <c r="H149" s="194"/>
      <c r="I149" s="190" t="s">
        <v>340</v>
      </c>
      <c r="J149" s="190" t="s">
        <v>340</v>
      </c>
      <c r="K149" s="190" t="s">
        <v>340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685</v>
      </c>
      <c r="C150" s="171" t="s">
        <v>564</v>
      </c>
      <c r="D150" s="171" t="s">
        <v>500</v>
      </c>
      <c r="E150" s="171" t="s">
        <v>1303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340</v>
      </c>
      <c r="Z150" s="190" t="s">
        <v>340</v>
      </c>
      <c r="AA150" s="190" t="s">
        <v>340</v>
      </c>
    </row>
    <row r="151" spans="2:27" ht="12" hidden="1" customHeight="1">
      <c r="B151" s="171" t="s">
        <v>777</v>
      </c>
      <c r="C151" s="171" t="s">
        <v>564</v>
      </c>
      <c r="D151" s="171" t="s">
        <v>634</v>
      </c>
      <c r="E151" s="171" t="s">
        <v>1304</v>
      </c>
      <c r="F151" s="190" t="s">
        <v>340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780</v>
      </c>
      <c r="C152" s="171" t="s">
        <v>499</v>
      </c>
      <c r="D152" s="171" t="s">
        <v>680</v>
      </c>
      <c r="E152" s="171" t="s">
        <v>1180</v>
      </c>
      <c r="F152" s="190" t="s">
        <v>340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781</v>
      </c>
      <c r="C153" s="171" t="s">
        <v>499</v>
      </c>
      <c r="D153" s="171" t="s">
        <v>680</v>
      </c>
      <c r="E153" s="171" t="s">
        <v>1180</v>
      </c>
      <c r="F153" s="190" t="s">
        <v>340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782</v>
      </c>
      <c r="C154" s="171" t="s">
        <v>499</v>
      </c>
      <c r="D154" s="171" t="s">
        <v>500</v>
      </c>
      <c r="E154" s="171" t="s">
        <v>1303</v>
      </c>
      <c r="F154" s="190">
        <v>13</v>
      </c>
      <c r="G154" s="194">
        <v>46113</v>
      </c>
      <c r="H154" s="194"/>
      <c r="I154" s="190" t="s">
        <v>340</v>
      </c>
      <c r="J154" s="190" t="s">
        <v>340</v>
      </c>
      <c r="K154" s="190" t="s">
        <v>340</v>
      </c>
      <c r="L154" s="190" t="s">
        <v>340</v>
      </c>
      <c r="M154" s="190" t="s">
        <v>340</v>
      </c>
      <c r="N154" s="190" t="s">
        <v>340</v>
      </c>
      <c r="O154" s="190" t="s">
        <v>340</v>
      </c>
      <c r="P154" s="190" t="s">
        <v>340</v>
      </c>
      <c r="Q154" s="190" t="s">
        <v>340</v>
      </c>
      <c r="R154" s="190" t="s">
        <v>340</v>
      </c>
      <c r="S154" s="190" t="s">
        <v>340</v>
      </c>
      <c r="T154" s="190" t="s">
        <v>340</v>
      </c>
      <c r="U154" s="190" t="s">
        <v>340</v>
      </c>
      <c r="V154" s="190" t="s">
        <v>340</v>
      </c>
      <c r="W154" s="190" t="s">
        <v>340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784</v>
      </c>
      <c r="C155" s="171" t="s">
        <v>499</v>
      </c>
      <c r="D155" s="171" t="s">
        <v>500</v>
      </c>
      <c r="E155" s="171" t="s">
        <v>1303</v>
      </c>
      <c r="F155" s="190">
        <v>5</v>
      </c>
      <c r="G155" s="194">
        <v>45870</v>
      </c>
      <c r="H155" s="194"/>
      <c r="I155" s="190" t="s">
        <v>340</v>
      </c>
      <c r="J155" s="190" t="s">
        <v>340</v>
      </c>
      <c r="K155" s="190" t="s">
        <v>340</v>
      </c>
      <c r="L155" s="190" t="s">
        <v>340</v>
      </c>
      <c r="M155" s="190" t="s">
        <v>340</v>
      </c>
      <c r="N155" s="190" t="s">
        <v>340</v>
      </c>
      <c r="O155" s="190" t="s">
        <v>340</v>
      </c>
      <c r="P155" s="190" t="s">
        <v>340</v>
      </c>
      <c r="Q155" s="190" t="s">
        <v>340</v>
      </c>
      <c r="R155" s="190" t="s">
        <v>340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785</v>
      </c>
      <c r="C156" s="171" t="s">
        <v>499</v>
      </c>
      <c r="D156" s="171" t="s">
        <v>680</v>
      </c>
      <c r="E156" s="171" t="s">
        <v>1180</v>
      </c>
      <c r="F156" s="190" t="s">
        <v>340</v>
      </c>
      <c r="G156" s="194">
        <v>45870</v>
      </c>
      <c r="H156" s="194"/>
      <c r="I156" s="190" t="s">
        <v>340</v>
      </c>
      <c r="J156" s="190" t="s">
        <v>340</v>
      </c>
      <c r="K156" s="190" t="s">
        <v>340</v>
      </c>
      <c r="L156" s="190" t="s">
        <v>340</v>
      </c>
      <c r="M156" s="190" t="s">
        <v>340</v>
      </c>
      <c r="N156" s="190" t="s">
        <v>340</v>
      </c>
      <c r="O156" s="190" t="s">
        <v>340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786</v>
      </c>
      <c r="C157" s="171" t="s">
        <v>564</v>
      </c>
      <c r="D157" s="171" t="s">
        <v>500</v>
      </c>
      <c r="E157" s="171" t="s">
        <v>1303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340</v>
      </c>
      <c r="Y157" s="190" t="s">
        <v>340</v>
      </c>
      <c r="Z157" s="190" t="s">
        <v>340</v>
      </c>
      <c r="AA157" s="190" t="s">
        <v>340</v>
      </c>
    </row>
    <row r="158" spans="2:27" ht="12" hidden="1" customHeight="1">
      <c r="B158" s="171" t="s">
        <v>788</v>
      </c>
      <c r="C158" s="171" t="s">
        <v>499</v>
      </c>
      <c r="D158" s="171" t="s">
        <v>680</v>
      </c>
      <c r="E158" s="171" t="s">
        <v>1180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789</v>
      </c>
      <c r="C159" s="171" t="s">
        <v>499</v>
      </c>
      <c r="D159" s="171" t="s">
        <v>680</v>
      </c>
      <c r="E159" s="171" t="s">
        <v>1180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790</v>
      </c>
      <c r="C160" s="171" t="s">
        <v>499</v>
      </c>
      <c r="D160" s="171" t="s">
        <v>500</v>
      </c>
      <c r="E160" s="171" t="s">
        <v>1303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791</v>
      </c>
      <c r="C161" s="171" t="s">
        <v>499</v>
      </c>
      <c r="D161" s="171" t="s">
        <v>680</v>
      </c>
      <c r="E161" s="171" t="s">
        <v>1180</v>
      </c>
      <c r="F161" s="190" t="s">
        <v>340</v>
      </c>
      <c r="G161" s="194">
        <v>45839</v>
      </c>
      <c r="H161" s="194"/>
      <c r="I161" s="190" t="s">
        <v>340</v>
      </c>
      <c r="J161" s="190" t="s">
        <v>340</v>
      </c>
      <c r="K161" s="190" t="s">
        <v>340</v>
      </c>
      <c r="L161" s="190" t="s">
        <v>340</v>
      </c>
      <c r="M161" s="190" t="s">
        <v>340</v>
      </c>
      <c r="N161" s="190" t="s">
        <v>340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792</v>
      </c>
      <c r="C162" s="171" t="s">
        <v>564</v>
      </c>
      <c r="D162" s="171" t="s">
        <v>634</v>
      </c>
      <c r="E162" s="171" t="s">
        <v>1304</v>
      </c>
      <c r="F162" s="190" t="s">
        <v>340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794</v>
      </c>
      <c r="C163" s="171" t="s">
        <v>499</v>
      </c>
      <c r="D163" s="171" t="s">
        <v>500</v>
      </c>
      <c r="E163" s="171" t="s">
        <v>1303</v>
      </c>
      <c r="F163" s="190">
        <v>4</v>
      </c>
      <c r="G163" s="194">
        <v>45748</v>
      </c>
      <c r="H163" s="194"/>
      <c r="I163" s="190" t="s">
        <v>340</v>
      </c>
      <c r="J163" s="190" t="s">
        <v>340</v>
      </c>
      <c r="K163" s="190" t="s">
        <v>340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795</v>
      </c>
      <c r="C164" s="171" t="s">
        <v>499</v>
      </c>
      <c r="D164" s="171" t="s">
        <v>680</v>
      </c>
      <c r="E164" s="171" t="s">
        <v>1180</v>
      </c>
      <c r="F164" s="190" t="s">
        <v>340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797</v>
      </c>
      <c r="C165" s="171" t="s">
        <v>499</v>
      </c>
      <c r="D165" s="171" t="s">
        <v>680</v>
      </c>
      <c r="E165" s="171" t="s">
        <v>1180</v>
      </c>
      <c r="F165" s="190">
        <v>12</v>
      </c>
      <c r="G165" s="194">
        <v>45809</v>
      </c>
      <c r="H165" s="194"/>
      <c r="I165" s="190" t="s">
        <v>340</v>
      </c>
      <c r="J165" s="190" t="s">
        <v>340</v>
      </c>
      <c r="K165" s="190" t="s">
        <v>340</v>
      </c>
      <c r="L165" s="190" t="s">
        <v>340</v>
      </c>
      <c r="M165" s="190" t="s">
        <v>340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798</v>
      </c>
      <c r="C166" s="171" t="s">
        <v>564</v>
      </c>
      <c r="D166" s="171" t="s">
        <v>634</v>
      </c>
      <c r="E166" s="171" t="s">
        <v>1304</v>
      </c>
      <c r="F166" s="190" t="s">
        <v>340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799</v>
      </c>
      <c r="C167" s="171" t="s">
        <v>499</v>
      </c>
      <c r="D167" s="171" t="s">
        <v>680</v>
      </c>
      <c r="E167" s="171" t="s">
        <v>1180</v>
      </c>
      <c r="F167" s="190" t="s">
        <v>340</v>
      </c>
      <c r="G167" s="194">
        <v>45778</v>
      </c>
      <c r="H167" s="194"/>
      <c r="I167" s="190" t="s">
        <v>340</v>
      </c>
      <c r="J167" s="190" t="s">
        <v>340</v>
      </c>
      <c r="K167" s="190" t="s">
        <v>340</v>
      </c>
      <c r="L167" s="190" t="s">
        <v>340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800</v>
      </c>
      <c r="C168" s="171" t="s">
        <v>499</v>
      </c>
      <c r="D168" s="171" t="s">
        <v>680</v>
      </c>
      <c r="E168" s="171" t="s">
        <v>1180</v>
      </c>
      <c r="F168" s="190" t="s">
        <v>340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801</v>
      </c>
      <c r="C169" s="171" t="s">
        <v>564</v>
      </c>
      <c r="D169" s="171" t="s">
        <v>680</v>
      </c>
      <c r="E169" s="171" t="s">
        <v>1180</v>
      </c>
      <c r="F169" s="190" t="s">
        <v>340</v>
      </c>
      <c r="G169" s="194">
        <v>45748</v>
      </c>
      <c r="H169" s="194">
        <v>46112</v>
      </c>
      <c r="I169" s="190" t="s">
        <v>340</v>
      </c>
      <c r="J169" s="190" t="s">
        <v>340</v>
      </c>
      <c r="K169" s="190" t="s">
        <v>340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340</v>
      </c>
      <c r="Y169" s="190" t="s">
        <v>340</v>
      </c>
      <c r="Z169" s="190" t="s">
        <v>340</v>
      </c>
      <c r="AA169" s="190" t="s">
        <v>340</v>
      </c>
    </row>
    <row r="170" spans="2:27" ht="12" hidden="1" customHeight="1">
      <c r="B170" s="171" t="s">
        <v>802</v>
      </c>
      <c r="C170" s="171" t="s">
        <v>499</v>
      </c>
      <c r="D170" s="171" t="s">
        <v>500</v>
      </c>
      <c r="E170" s="171" t="s">
        <v>1303</v>
      </c>
      <c r="F170" s="190">
        <v>15</v>
      </c>
      <c r="G170" s="194">
        <v>46143</v>
      </c>
      <c r="H170" s="194"/>
      <c r="I170" s="190" t="s">
        <v>340</v>
      </c>
      <c r="J170" s="190" t="s">
        <v>340</v>
      </c>
      <c r="K170" s="190" t="s">
        <v>340</v>
      </c>
      <c r="L170" s="190" t="s">
        <v>340</v>
      </c>
      <c r="M170" s="190" t="s">
        <v>340</v>
      </c>
      <c r="N170" s="190" t="s">
        <v>340</v>
      </c>
      <c r="O170" s="190" t="s">
        <v>340</v>
      </c>
      <c r="P170" s="190" t="s">
        <v>340</v>
      </c>
      <c r="Q170" s="190" t="s">
        <v>340</v>
      </c>
      <c r="R170" s="190" t="s">
        <v>340</v>
      </c>
      <c r="S170" s="190" t="s">
        <v>340</v>
      </c>
      <c r="T170" s="190" t="s">
        <v>340</v>
      </c>
      <c r="U170" s="190" t="s">
        <v>340</v>
      </c>
      <c r="V170" s="190" t="s">
        <v>340</v>
      </c>
      <c r="W170" s="190" t="s">
        <v>340</v>
      </c>
      <c r="X170" s="190" t="s">
        <v>340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803</v>
      </c>
      <c r="C171" s="171" t="s">
        <v>564</v>
      </c>
      <c r="D171" s="171" t="s">
        <v>634</v>
      </c>
      <c r="E171" s="171" t="s">
        <v>1304</v>
      </c>
      <c r="F171" s="190" t="s">
        <v>340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805</v>
      </c>
      <c r="C172" s="171" t="s">
        <v>499</v>
      </c>
      <c r="D172" s="171" t="s">
        <v>500</v>
      </c>
      <c r="E172" s="171" t="s">
        <v>1303</v>
      </c>
      <c r="F172" s="190">
        <v>10</v>
      </c>
      <c r="G172" s="194">
        <v>45809</v>
      </c>
      <c r="H172" s="194"/>
      <c r="I172" s="190" t="s">
        <v>340</v>
      </c>
      <c r="J172" s="190" t="s">
        <v>340</v>
      </c>
      <c r="K172" s="190" t="s">
        <v>340</v>
      </c>
      <c r="L172" s="190" t="s">
        <v>340</v>
      </c>
      <c r="M172" s="190" t="s">
        <v>340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806</v>
      </c>
      <c r="C173" s="171" t="s">
        <v>499</v>
      </c>
      <c r="D173" s="171" t="s">
        <v>500</v>
      </c>
      <c r="E173" s="171" t="s">
        <v>1303</v>
      </c>
      <c r="F173" s="190">
        <v>2</v>
      </c>
      <c r="G173" s="194">
        <v>45839</v>
      </c>
      <c r="H173" s="194"/>
      <c r="I173" s="190" t="s">
        <v>340</v>
      </c>
      <c r="J173" s="190" t="s">
        <v>340</v>
      </c>
      <c r="K173" s="190" t="s">
        <v>340</v>
      </c>
      <c r="L173" s="190" t="s">
        <v>340</v>
      </c>
      <c r="M173" s="190" t="s">
        <v>340</v>
      </c>
      <c r="N173" s="190" t="s">
        <v>340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808</v>
      </c>
      <c r="C174" s="171" t="s">
        <v>564</v>
      </c>
      <c r="D174" s="171" t="s">
        <v>634</v>
      </c>
      <c r="E174" s="171" t="s">
        <v>1304</v>
      </c>
      <c r="F174" s="190" t="s">
        <v>340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811</v>
      </c>
      <c r="C175" s="171" t="s">
        <v>564</v>
      </c>
      <c r="D175" s="171" t="s">
        <v>500</v>
      </c>
      <c r="E175" s="171" t="s">
        <v>1303</v>
      </c>
      <c r="F175" s="190">
        <v>0</v>
      </c>
      <c r="G175" s="194">
        <v>45778</v>
      </c>
      <c r="H175" s="194">
        <v>46142</v>
      </c>
      <c r="I175" s="190" t="s">
        <v>340</v>
      </c>
      <c r="J175" s="190" t="s">
        <v>340</v>
      </c>
      <c r="K175" s="190" t="s">
        <v>340</v>
      </c>
      <c r="L175" s="190" t="s">
        <v>340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340</v>
      </c>
      <c r="Z175" s="190" t="s">
        <v>340</v>
      </c>
      <c r="AA175" s="190" t="s">
        <v>340</v>
      </c>
    </row>
    <row r="176" spans="2:27" ht="12" hidden="1" customHeight="1">
      <c r="B176" s="171" t="s">
        <v>812</v>
      </c>
      <c r="C176" s="171" t="s">
        <v>564</v>
      </c>
      <c r="D176" s="171" t="s">
        <v>500</v>
      </c>
      <c r="E176" s="171" t="s">
        <v>1303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340</v>
      </c>
    </row>
    <row r="177" spans="2:27" ht="12" hidden="1" customHeight="1">
      <c r="B177" s="171" t="s">
        <v>813</v>
      </c>
      <c r="C177" s="171" t="s">
        <v>564</v>
      </c>
      <c r="D177" s="171" t="s">
        <v>634</v>
      </c>
      <c r="E177" s="171" t="s">
        <v>1304</v>
      </c>
      <c r="F177" s="190" t="s">
        <v>340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815</v>
      </c>
      <c r="C178" s="171" t="s">
        <v>499</v>
      </c>
      <c r="D178" s="171" t="s">
        <v>500</v>
      </c>
      <c r="E178" s="171" t="s">
        <v>1303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816</v>
      </c>
      <c r="C179" s="171" t="s">
        <v>499</v>
      </c>
      <c r="D179" s="171" t="s">
        <v>680</v>
      </c>
      <c r="E179" s="171" t="s">
        <v>1180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817</v>
      </c>
      <c r="C180" s="171" t="s">
        <v>499</v>
      </c>
      <c r="D180" s="171" t="s">
        <v>680</v>
      </c>
      <c r="E180" s="171" t="s">
        <v>1180</v>
      </c>
      <c r="F180" s="190">
        <v>2</v>
      </c>
      <c r="G180" s="194">
        <v>45931</v>
      </c>
      <c r="H180" s="194"/>
      <c r="I180" s="190" t="s">
        <v>340</v>
      </c>
      <c r="J180" s="190" t="s">
        <v>340</v>
      </c>
      <c r="K180" s="190" t="s">
        <v>340</v>
      </c>
      <c r="L180" s="190" t="s">
        <v>340</v>
      </c>
      <c r="M180" s="190" t="s">
        <v>340</v>
      </c>
      <c r="N180" s="190" t="s">
        <v>340</v>
      </c>
      <c r="O180" s="190" t="s">
        <v>340</v>
      </c>
      <c r="P180" s="190" t="s">
        <v>340</v>
      </c>
      <c r="Q180" s="190" t="s">
        <v>340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818</v>
      </c>
      <c r="C181" s="171" t="s">
        <v>564</v>
      </c>
      <c r="D181" s="171" t="s">
        <v>680</v>
      </c>
      <c r="E181" s="171" t="s">
        <v>1180</v>
      </c>
      <c r="F181" s="190" t="s">
        <v>340</v>
      </c>
      <c r="G181" s="194">
        <v>45809</v>
      </c>
      <c r="H181" s="194">
        <v>46173</v>
      </c>
      <c r="I181" s="190" t="s">
        <v>340</v>
      </c>
      <c r="J181" s="190" t="s">
        <v>340</v>
      </c>
      <c r="K181" s="190" t="s">
        <v>340</v>
      </c>
      <c r="L181" s="190" t="s">
        <v>340</v>
      </c>
      <c r="M181" s="190" t="s">
        <v>340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340</v>
      </c>
    </row>
    <row r="182" spans="2:27" ht="12" hidden="1" customHeight="1">
      <c r="B182" s="171" t="s">
        <v>819</v>
      </c>
      <c r="C182" s="171" t="s">
        <v>564</v>
      </c>
      <c r="D182" s="171" t="s">
        <v>680</v>
      </c>
      <c r="E182" s="171" t="s">
        <v>1180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340</v>
      </c>
    </row>
    <row r="183" spans="2:27" ht="12" hidden="1" customHeight="1">
      <c r="B183" s="171" t="s">
        <v>820</v>
      </c>
      <c r="C183" s="171" t="s">
        <v>564</v>
      </c>
      <c r="D183" s="171" t="s">
        <v>500</v>
      </c>
      <c r="E183" s="171" t="s">
        <v>1303</v>
      </c>
      <c r="F183" s="190">
        <v>4</v>
      </c>
      <c r="G183" s="194">
        <v>45839</v>
      </c>
      <c r="H183" s="194">
        <v>46203</v>
      </c>
      <c r="I183" s="190" t="s">
        <v>340</v>
      </c>
      <c r="J183" s="190" t="s">
        <v>340</v>
      </c>
      <c r="K183" s="190" t="s">
        <v>340</v>
      </c>
      <c r="L183" s="190" t="s">
        <v>340</v>
      </c>
      <c r="M183" s="190" t="s">
        <v>340</v>
      </c>
      <c r="N183" s="190" t="s">
        <v>340</v>
      </c>
      <c r="O183" s="190" t="s">
        <v>340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340</v>
      </c>
    </row>
    <row r="184" spans="2:27" ht="12" hidden="1" customHeight="1">
      <c r="B184" s="171" t="s">
        <v>821</v>
      </c>
      <c r="C184" s="171" t="s">
        <v>564</v>
      </c>
      <c r="D184" s="171" t="s">
        <v>634</v>
      </c>
      <c r="E184" s="171" t="s">
        <v>1304</v>
      </c>
      <c r="F184" s="190" t="s">
        <v>340</v>
      </c>
      <c r="G184" s="194">
        <v>45809</v>
      </c>
      <c r="H184" s="194">
        <v>46173</v>
      </c>
      <c r="I184" s="190" t="s">
        <v>340</v>
      </c>
      <c r="J184" s="190" t="s">
        <v>340</v>
      </c>
      <c r="K184" s="190" t="s">
        <v>340</v>
      </c>
      <c r="L184" s="190" t="s">
        <v>340</v>
      </c>
      <c r="M184" s="190" t="s">
        <v>340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340</v>
      </c>
      <c r="AA184" s="190" t="s">
        <v>340</v>
      </c>
    </row>
    <row r="185" spans="2:27" ht="12" hidden="1" customHeight="1">
      <c r="B185" s="171" t="s">
        <v>822</v>
      </c>
      <c r="C185" s="171" t="s">
        <v>564</v>
      </c>
      <c r="D185" s="171" t="s">
        <v>659</v>
      </c>
      <c r="E185" s="171" t="s">
        <v>1305</v>
      </c>
      <c r="F185" s="190" t="s">
        <v>340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340</v>
      </c>
      <c r="X185" s="190" t="s">
        <v>340</v>
      </c>
      <c r="Y185" s="190" t="s">
        <v>340</v>
      </c>
      <c r="Z185" s="190" t="s">
        <v>340</v>
      </c>
      <c r="AA185" s="190" t="s">
        <v>340</v>
      </c>
    </row>
    <row r="186" spans="2:27" ht="12" hidden="1" customHeight="1">
      <c r="B186" s="171" t="s">
        <v>823</v>
      </c>
      <c r="C186" s="171" t="s">
        <v>499</v>
      </c>
      <c r="D186" s="171" t="s">
        <v>500</v>
      </c>
      <c r="E186" s="171" t="s">
        <v>1303</v>
      </c>
      <c r="F186" s="190">
        <v>8</v>
      </c>
      <c r="G186" s="194">
        <v>46023</v>
      </c>
      <c r="H186" s="194"/>
      <c r="I186" s="190" t="s">
        <v>340</v>
      </c>
      <c r="J186" s="190" t="s">
        <v>340</v>
      </c>
      <c r="K186" s="190" t="s">
        <v>340</v>
      </c>
      <c r="L186" s="190" t="s">
        <v>340</v>
      </c>
      <c r="M186" s="190" t="s">
        <v>340</v>
      </c>
      <c r="N186" s="190" t="s">
        <v>340</v>
      </c>
      <c r="O186" s="190" t="s">
        <v>340</v>
      </c>
      <c r="P186" s="190" t="s">
        <v>340</v>
      </c>
      <c r="Q186" s="190" t="s">
        <v>340</v>
      </c>
      <c r="R186" s="190" t="s">
        <v>340</v>
      </c>
      <c r="S186" s="190" t="s">
        <v>340</v>
      </c>
      <c r="T186" s="190" t="s">
        <v>340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824</v>
      </c>
      <c r="C187" s="171" t="s">
        <v>499</v>
      </c>
      <c r="D187" s="171" t="s">
        <v>634</v>
      </c>
      <c r="E187" s="171" t="s">
        <v>1304</v>
      </c>
      <c r="F187" s="190" t="s">
        <v>340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826</v>
      </c>
      <c r="C188" s="171" t="s">
        <v>499</v>
      </c>
      <c r="D188" s="171" t="s">
        <v>500</v>
      </c>
      <c r="E188" s="171" t="s">
        <v>1303</v>
      </c>
      <c r="F188" s="190">
        <v>5</v>
      </c>
      <c r="G188" s="194">
        <v>45809</v>
      </c>
      <c r="H188" s="194"/>
      <c r="I188" s="190" t="s">
        <v>340</v>
      </c>
      <c r="J188" s="190" t="s">
        <v>340</v>
      </c>
      <c r="K188" s="190" t="s">
        <v>340</v>
      </c>
      <c r="L188" s="190" t="s">
        <v>340</v>
      </c>
      <c r="M188" s="190" t="s">
        <v>340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827</v>
      </c>
      <c r="C189" s="171" t="s">
        <v>499</v>
      </c>
      <c r="D189" s="171" t="s">
        <v>500</v>
      </c>
      <c r="E189" s="171" t="s">
        <v>1303</v>
      </c>
      <c r="F189" s="190">
        <v>8</v>
      </c>
      <c r="G189" s="194">
        <v>46082</v>
      </c>
      <c r="H189" s="194"/>
      <c r="I189" s="190" t="s">
        <v>340</v>
      </c>
      <c r="J189" s="190" t="s">
        <v>340</v>
      </c>
      <c r="K189" s="190" t="s">
        <v>340</v>
      </c>
      <c r="L189" s="190" t="s">
        <v>340</v>
      </c>
      <c r="M189" s="190" t="s">
        <v>340</v>
      </c>
      <c r="N189" s="190" t="s">
        <v>340</v>
      </c>
      <c r="O189" s="190" t="s">
        <v>340</v>
      </c>
      <c r="P189" s="190" t="s">
        <v>340</v>
      </c>
      <c r="Q189" s="190" t="s">
        <v>340</v>
      </c>
      <c r="R189" s="190" t="s">
        <v>340</v>
      </c>
      <c r="S189" s="190" t="s">
        <v>340</v>
      </c>
      <c r="T189" s="190" t="s">
        <v>340</v>
      </c>
      <c r="U189" s="190" t="s">
        <v>340</v>
      </c>
      <c r="V189" s="190" t="s">
        <v>340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828</v>
      </c>
      <c r="C190" s="171" t="s">
        <v>19</v>
      </c>
      <c r="D190" s="171" t="s">
        <v>500</v>
      </c>
      <c r="E190" s="171" t="s">
        <v>1303</v>
      </c>
      <c r="F190" s="190">
        <v>21</v>
      </c>
      <c r="G190" s="194">
        <v>46174</v>
      </c>
      <c r="H190" s="194"/>
      <c r="I190" s="190" t="s">
        <v>340</v>
      </c>
      <c r="J190" s="190" t="s">
        <v>340</v>
      </c>
      <c r="K190" s="190" t="s">
        <v>340</v>
      </c>
      <c r="L190" s="190" t="s">
        <v>340</v>
      </c>
      <c r="M190" s="190" t="s">
        <v>340</v>
      </c>
      <c r="N190" s="190" t="s">
        <v>340</v>
      </c>
      <c r="O190" s="190" t="s">
        <v>340</v>
      </c>
      <c r="P190" s="190" t="s">
        <v>340</v>
      </c>
      <c r="Q190" s="190" t="s">
        <v>340</v>
      </c>
      <c r="R190" s="190" t="s">
        <v>340</v>
      </c>
      <c r="S190" s="190" t="s">
        <v>340</v>
      </c>
      <c r="T190" s="190" t="s">
        <v>340</v>
      </c>
      <c r="U190" s="190" t="s">
        <v>340</v>
      </c>
      <c r="V190" s="190" t="s">
        <v>340</v>
      </c>
      <c r="W190" s="190" t="s">
        <v>340</v>
      </c>
      <c r="X190" s="190" t="s">
        <v>340</v>
      </c>
      <c r="Y190" s="190" t="s">
        <v>340</v>
      </c>
      <c r="Z190" s="190">
        <v>2656</v>
      </c>
      <c r="AA190" s="190">
        <v>1316</v>
      </c>
    </row>
    <row r="191" spans="2:27" ht="12" hidden="1" customHeight="1">
      <c r="B191" s="171" t="s">
        <v>829</v>
      </c>
      <c r="C191" s="171" t="s">
        <v>564</v>
      </c>
      <c r="D191" s="171" t="s">
        <v>680</v>
      </c>
      <c r="E191" s="171" t="s">
        <v>1180</v>
      </c>
      <c r="F191" s="190" t="s">
        <v>340</v>
      </c>
      <c r="G191" s="194">
        <v>45870</v>
      </c>
      <c r="H191" s="194">
        <v>46142</v>
      </c>
      <c r="I191" s="190" t="s">
        <v>340</v>
      </c>
      <c r="J191" s="190" t="s">
        <v>340</v>
      </c>
      <c r="K191" s="190" t="s">
        <v>340</v>
      </c>
      <c r="L191" s="190" t="s">
        <v>340</v>
      </c>
      <c r="M191" s="190" t="s">
        <v>340</v>
      </c>
      <c r="N191" s="190" t="s">
        <v>340</v>
      </c>
      <c r="O191" s="190" t="s">
        <v>340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340</v>
      </c>
      <c r="AA191" s="190" t="s">
        <v>340</v>
      </c>
    </row>
    <row r="192" spans="2:27" ht="12" hidden="1" customHeight="1">
      <c r="B192" s="171" t="s">
        <v>830</v>
      </c>
      <c r="C192" s="171" t="s">
        <v>564</v>
      </c>
      <c r="D192" s="171" t="s">
        <v>500</v>
      </c>
      <c r="E192" s="171" t="s">
        <v>1303</v>
      </c>
      <c r="F192" s="190">
        <v>4</v>
      </c>
      <c r="G192" s="194">
        <v>45748</v>
      </c>
      <c r="H192" s="194">
        <v>46112</v>
      </c>
      <c r="I192" s="190" t="s">
        <v>340</v>
      </c>
      <c r="J192" s="190" t="s">
        <v>340</v>
      </c>
      <c r="K192" s="190" t="s">
        <v>340</v>
      </c>
      <c r="L192" s="190">
        <v>350</v>
      </c>
      <c r="M192" s="190" t="s">
        <v>340</v>
      </c>
      <c r="N192" s="190" t="s">
        <v>340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340</v>
      </c>
      <c r="Y192" s="190" t="s">
        <v>340</v>
      </c>
      <c r="Z192" s="190" t="s">
        <v>340</v>
      </c>
      <c r="AA192" s="190" t="s">
        <v>340</v>
      </c>
    </row>
    <row r="193" spans="2:27" ht="12" hidden="1" customHeight="1">
      <c r="B193" s="171" t="s">
        <v>831</v>
      </c>
      <c r="C193" s="171" t="s">
        <v>564</v>
      </c>
      <c r="D193" s="171" t="s">
        <v>500</v>
      </c>
      <c r="E193" s="171" t="s">
        <v>1303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340</v>
      </c>
      <c r="Q193" s="190" t="s">
        <v>340</v>
      </c>
      <c r="R193" s="190" t="s">
        <v>340</v>
      </c>
      <c r="S193" s="190" t="s">
        <v>340</v>
      </c>
      <c r="T193" s="190" t="s">
        <v>340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832</v>
      </c>
      <c r="C194" s="171" t="s">
        <v>499</v>
      </c>
      <c r="D194" s="171" t="s">
        <v>500</v>
      </c>
      <c r="E194" s="171" t="s">
        <v>1303</v>
      </c>
      <c r="F194" s="190">
        <v>22</v>
      </c>
      <c r="G194" s="194">
        <v>46143</v>
      </c>
      <c r="H194" s="194"/>
      <c r="I194" s="190" t="s">
        <v>340</v>
      </c>
      <c r="J194" s="190" t="s">
        <v>340</v>
      </c>
      <c r="K194" s="190" t="s">
        <v>340</v>
      </c>
      <c r="L194" s="190" t="s">
        <v>340</v>
      </c>
      <c r="M194" s="190" t="s">
        <v>340</v>
      </c>
      <c r="N194" s="190" t="s">
        <v>340</v>
      </c>
      <c r="O194" s="190" t="s">
        <v>340</v>
      </c>
      <c r="P194" s="190" t="s">
        <v>340</v>
      </c>
      <c r="Q194" s="190" t="s">
        <v>340</v>
      </c>
      <c r="R194" s="190" t="s">
        <v>340</v>
      </c>
      <c r="S194" s="190" t="s">
        <v>340</v>
      </c>
      <c r="T194" s="190" t="s">
        <v>340</v>
      </c>
      <c r="U194" s="190" t="s">
        <v>340</v>
      </c>
      <c r="V194" s="190" t="s">
        <v>340</v>
      </c>
      <c r="W194" s="190" t="s">
        <v>340</v>
      </c>
      <c r="X194" s="190" t="s">
        <v>340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833</v>
      </c>
      <c r="C195" s="171" t="s">
        <v>499</v>
      </c>
      <c r="D195" s="171" t="s">
        <v>500</v>
      </c>
      <c r="E195" s="171" t="s">
        <v>1303</v>
      </c>
      <c r="F195" s="190">
        <v>6</v>
      </c>
      <c r="G195" s="194">
        <v>45992</v>
      </c>
      <c r="H195" s="194"/>
      <c r="I195" s="190" t="s">
        <v>340</v>
      </c>
      <c r="J195" s="190" t="s">
        <v>340</v>
      </c>
      <c r="K195" s="190" t="s">
        <v>340</v>
      </c>
      <c r="L195" s="190" t="s">
        <v>340</v>
      </c>
      <c r="M195" s="190" t="s">
        <v>340</v>
      </c>
      <c r="N195" s="190" t="s">
        <v>340</v>
      </c>
      <c r="O195" s="190" t="s">
        <v>340</v>
      </c>
      <c r="P195" s="190" t="s">
        <v>340</v>
      </c>
      <c r="Q195" s="190" t="s">
        <v>340</v>
      </c>
      <c r="R195" s="190" t="s">
        <v>340</v>
      </c>
      <c r="S195" s="190" t="s">
        <v>340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834</v>
      </c>
      <c r="C196" s="171" t="s">
        <v>564</v>
      </c>
      <c r="D196" s="171" t="s">
        <v>500</v>
      </c>
      <c r="E196" s="171" t="s">
        <v>1303</v>
      </c>
      <c r="F196" s="190">
        <v>14</v>
      </c>
      <c r="G196" s="194">
        <v>46054</v>
      </c>
      <c r="H196" s="194">
        <v>46203</v>
      </c>
      <c r="I196" s="190" t="s">
        <v>340</v>
      </c>
      <c r="J196" s="190" t="s">
        <v>340</v>
      </c>
      <c r="K196" s="190" t="s">
        <v>340</v>
      </c>
      <c r="L196" s="190" t="s">
        <v>340</v>
      </c>
      <c r="M196" s="190" t="s">
        <v>340</v>
      </c>
      <c r="N196" s="190" t="s">
        <v>340</v>
      </c>
      <c r="O196" s="190" t="s">
        <v>340</v>
      </c>
      <c r="P196" s="190" t="s">
        <v>340</v>
      </c>
      <c r="Q196" s="190" t="s">
        <v>340</v>
      </c>
      <c r="R196" s="190" t="s">
        <v>340</v>
      </c>
      <c r="S196" s="190" t="s">
        <v>340</v>
      </c>
      <c r="T196" s="190" t="s">
        <v>340</v>
      </c>
      <c r="U196" s="190" t="s">
        <v>340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340</v>
      </c>
    </row>
    <row r="197" spans="2:27" ht="12" hidden="1" customHeight="1">
      <c r="B197" s="171" t="s">
        <v>836</v>
      </c>
      <c r="C197" s="171" t="s">
        <v>499</v>
      </c>
      <c r="D197" s="171" t="s">
        <v>500</v>
      </c>
      <c r="E197" s="171" t="s">
        <v>1303</v>
      </c>
      <c r="F197" s="190">
        <v>25</v>
      </c>
      <c r="G197" s="194">
        <v>46113</v>
      </c>
      <c r="H197" s="194"/>
      <c r="I197" s="190" t="s">
        <v>340</v>
      </c>
      <c r="J197" s="190" t="s">
        <v>340</v>
      </c>
      <c r="K197" s="190" t="s">
        <v>340</v>
      </c>
      <c r="L197" s="190" t="s">
        <v>340</v>
      </c>
      <c r="M197" s="190" t="s">
        <v>340</v>
      </c>
      <c r="N197" s="190" t="s">
        <v>340</v>
      </c>
      <c r="O197" s="190" t="s">
        <v>340</v>
      </c>
      <c r="P197" s="190" t="s">
        <v>340</v>
      </c>
      <c r="Q197" s="190" t="s">
        <v>340</v>
      </c>
      <c r="R197" s="190" t="s">
        <v>340</v>
      </c>
      <c r="S197" s="190" t="s">
        <v>340</v>
      </c>
      <c r="T197" s="190" t="s">
        <v>340</v>
      </c>
      <c r="U197" s="190" t="s">
        <v>340</v>
      </c>
      <c r="V197" s="190" t="s">
        <v>340</v>
      </c>
      <c r="W197" s="190" t="s">
        <v>340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837</v>
      </c>
      <c r="C198" s="171" t="s">
        <v>499</v>
      </c>
      <c r="D198" s="171" t="s">
        <v>680</v>
      </c>
      <c r="E198" s="171" t="s">
        <v>1180</v>
      </c>
      <c r="F198" s="190" t="s">
        <v>340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838</v>
      </c>
      <c r="C199" s="171" t="s">
        <v>499</v>
      </c>
      <c r="D199" s="171" t="s">
        <v>500</v>
      </c>
      <c r="E199" s="171" t="s">
        <v>1303</v>
      </c>
      <c r="F199" s="190">
        <v>2</v>
      </c>
      <c r="G199" s="194">
        <v>45901</v>
      </c>
      <c r="H199" s="194"/>
      <c r="I199" s="190" t="s">
        <v>340</v>
      </c>
      <c r="J199" s="190" t="s">
        <v>340</v>
      </c>
      <c r="K199" s="190" t="s">
        <v>340</v>
      </c>
      <c r="L199" s="190" t="s">
        <v>340</v>
      </c>
      <c r="M199" s="190" t="s">
        <v>340</v>
      </c>
      <c r="N199" s="190" t="s">
        <v>340</v>
      </c>
      <c r="O199" s="190" t="s">
        <v>340</v>
      </c>
      <c r="P199" s="190" t="s">
        <v>340</v>
      </c>
      <c r="Q199" s="190" t="s">
        <v>340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839</v>
      </c>
      <c r="C200" s="171" t="s">
        <v>499</v>
      </c>
      <c r="D200" s="171" t="s">
        <v>680</v>
      </c>
      <c r="E200" s="171" t="s">
        <v>1180</v>
      </c>
      <c r="F200" s="190" t="s">
        <v>340</v>
      </c>
      <c r="G200" s="194">
        <v>45962</v>
      </c>
      <c r="H200" s="194"/>
      <c r="I200" s="190" t="s">
        <v>340</v>
      </c>
      <c r="J200" s="190" t="s">
        <v>340</v>
      </c>
      <c r="K200" s="190" t="s">
        <v>340</v>
      </c>
      <c r="L200" s="190" t="s">
        <v>340</v>
      </c>
      <c r="M200" s="190" t="s">
        <v>340</v>
      </c>
      <c r="N200" s="190" t="s">
        <v>340</v>
      </c>
      <c r="O200" s="190" t="s">
        <v>340</v>
      </c>
      <c r="P200" s="190" t="s">
        <v>340</v>
      </c>
      <c r="Q200" s="190" t="s">
        <v>340</v>
      </c>
      <c r="R200" s="190" t="s">
        <v>340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840</v>
      </c>
      <c r="C201" s="171" t="s">
        <v>564</v>
      </c>
      <c r="D201" s="171" t="s">
        <v>500</v>
      </c>
      <c r="E201" s="171" t="s">
        <v>1303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340</v>
      </c>
      <c r="Y201" s="190" t="s">
        <v>340</v>
      </c>
      <c r="Z201" s="190" t="s">
        <v>340</v>
      </c>
      <c r="AA201" s="190" t="s">
        <v>340</v>
      </c>
    </row>
    <row r="202" spans="2:27" ht="12" hidden="1" customHeight="1">
      <c r="B202" s="171" t="s">
        <v>841</v>
      </c>
      <c r="C202" s="171" t="s">
        <v>564</v>
      </c>
      <c r="D202" s="171" t="s">
        <v>634</v>
      </c>
      <c r="E202" s="171" t="s">
        <v>1304</v>
      </c>
      <c r="F202" s="190" t="s">
        <v>340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842</v>
      </c>
      <c r="C203" s="171" t="s">
        <v>564</v>
      </c>
      <c r="D203" s="171" t="s">
        <v>680</v>
      </c>
      <c r="E203" s="171" t="s">
        <v>1180</v>
      </c>
      <c r="F203" s="190" t="s">
        <v>340</v>
      </c>
      <c r="G203" s="194">
        <v>45992</v>
      </c>
      <c r="H203" s="194">
        <v>46173</v>
      </c>
      <c r="I203" s="190" t="s">
        <v>340</v>
      </c>
      <c r="J203" s="190" t="s">
        <v>340</v>
      </c>
      <c r="K203" s="190" t="s">
        <v>340</v>
      </c>
      <c r="L203" s="190" t="s">
        <v>340</v>
      </c>
      <c r="M203" s="190" t="s">
        <v>340</v>
      </c>
      <c r="N203" s="190" t="s">
        <v>340</v>
      </c>
      <c r="O203" s="190" t="s">
        <v>340</v>
      </c>
      <c r="P203" s="190" t="s">
        <v>340</v>
      </c>
      <c r="Q203" s="190" t="s">
        <v>340</v>
      </c>
      <c r="R203" s="190" t="s">
        <v>340</v>
      </c>
      <c r="S203" s="190" t="s">
        <v>340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340</v>
      </c>
      <c r="AA203" s="190" t="s">
        <v>340</v>
      </c>
    </row>
    <row r="204" spans="2:27" ht="12" hidden="1" customHeight="1">
      <c r="B204" s="171" t="s">
        <v>843</v>
      </c>
      <c r="C204" s="171" t="s">
        <v>19</v>
      </c>
      <c r="D204" s="171" t="s">
        <v>500</v>
      </c>
      <c r="E204" s="171" t="s">
        <v>1303</v>
      </c>
      <c r="F204" s="190">
        <v>15</v>
      </c>
      <c r="G204" s="194">
        <v>46174</v>
      </c>
      <c r="H204" s="194"/>
      <c r="I204" s="190" t="s">
        <v>340</v>
      </c>
      <c r="J204" s="190" t="s">
        <v>340</v>
      </c>
      <c r="K204" s="190" t="s">
        <v>340</v>
      </c>
      <c r="L204" s="190" t="s">
        <v>340</v>
      </c>
      <c r="M204" s="190" t="s">
        <v>340</v>
      </c>
      <c r="N204" s="190" t="s">
        <v>340</v>
      </c>
      <c r="O204" s="190" t="s">
        <v>340</v>
      </c>
      <c r="P204" s="190" t="s">
        <v>340</v>
      </c>
      <c r="Q204" s="190" t="s">
        <v>340</v>
      </c>
      <c r="R204" s="190" t="s">
        <v>340</v>
      </c>
      <c r="S204" s="190" t="s">
        <v>340</v>
      </c>
      <c r="T204" s="190" t="s">
        <v>340</v>
      </c>
      <c r="U204" s="190" t="s">
        <v>340</v>
      </c>
      <c r="V204" s="190" t="s">
        <v>340</v>
      </c>
      <c r="W204" s="190" t="s">
        <v>340</v>
      </c>
      <c r="X204" s="190" t="s">
        <v>340</v>
      </c>
      <c r="Y204" s="190" t="s">
        <v>340</v>
      </c>
      <c r="Z204" s="190">
        <v>2360</v>
      </c>
      <c r="AA204" s="190">
        <v>965</v>
      </c>
    </row>
    <row r="205" spans="2:27" ht="12" hidden="1" customHeight="1">
      <c r="B205" s="171" t="s">
        <v>845</v>
      </c>
      <c r="C205" s="171" t="s">
        <v>499</v>
      </c>
      <c r="D205" s="171" t="s">
        <v>500</v>
      </c>
      <c r="E205" s="171" t="s">
        <v>1303</v>
      </c>
      <c r="F205" s="190">
        <v>10</v>
      </c>
      <c r="G205" s="194">
        <v>46054</v>
      </c>
      <c r="H205" s="194"/>
      <c r="I205" s="190" t="s">
        <v>340</v>
      </c>
      <c r="J205" s="190" t="s">
        <v>340</v>
      </c>
      <c r="K205" s="190" t="s">
        <v>340</v>
      </c>
      <c r="L205" s="190" t="s">
        <v>340</v>
      </c>
      <c r="M205" s="190" t="s">
        <v>340</v>
      </c>
      <c r="N205" s="190" t="s">
        <v>340</v>
      </c>
      <c r="O205" s="190" t="s">
        <v>340</v>
      </c>
      <c r="P205" s="190" t="s">
        <v>340</v>
      </c>
      <c r="Q205" s="190" t="s">
        <v>340</v>
      </c>
      <c r="R205" s="190" t="s">
        <v>340</v>
      </c>
      <c r="S205" s="190" t="s">
        <v>340</v>
      </c>
      <c r="T205" s="190" t="s">
        <v>340</v>
      </c>
      <c r="U205" s="190" t="s">
        <v>340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846</v>
      </c>
      <c r="C206" s="171" t="s">
        <v>564</v>
      </c>
      <c r="D206" s="171" t="s">
        <v>634</v>
      </c>
      <c r="E206" s="171" t="s">
        <v>1304</v>
      </c>
      <c r="F206" s="190" t="s">
        <v>340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848</v>
      </c>
      <c r="C207" s="171" t="s">
        <v>499</v>
      </c>
      <c r="D207" s="171" t="s">
        <v>500</v>
      </c>
      <c r="E207" s="171" t="s">
        <v>1303</v>
      </c>
      <c r="F207" s="190">
        <v>4</v>
      </c>
      <c r="G207" s="194">
        <v>45962</v>
      </c>
      <c r="H207" s="194"/>
      <c r="I207" s="190" t="s">
        <v>340</v>
      </c>
      <c r="J207" s="190" t="s">
        <v>340</v>
      </c>
      <c r="K207" s="190" t="s">
        <v>340</v>
      </c>
      <c r="L207" s="190" t="s">
        <v>340</v>
      </c>
      <c r="M207" s="190" t="s">
        <v>340</v>
      </c>
      <c r="N207" s="190" t="s">
        <v>340</v>
      </c>
      <c r="O207" s="190" t="s">
        <v>340</v>
      </c>
      <c r="P207" s="190" t="s">
        <v>340</v>
      </c>
      <c r="Q207" s="190" t="s">
        <v>340</v>
      </c>
      <c r="R207" s="190" t="s">
        <v>340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849</v>
      </c>
      <c r="C208" s="171" t="s">
        <v>499</v>
      </c>
      <c r="D208" s="171" t="s">
        <v>500</v>
      </c>
      <c r="E208" s="171" t="s">
        <v>1303</v>
      </c>
      <c r="F208" s="190">
        <v>10</v>
      </c>
      <c r="G208" s="194">
        <v>45931</v>
      </c>
      <c r="H208" s="194"/>
      <c r="I208" s="190" t="s">
        <v>340</v>
      </c>
      <c r="J208" s="190" t="s">
        <v>340</v>
      </c>
      <c r="K208" s="190" t="s">
        <v>340</v>
      </c>
      <c r="L208" s="190" t="s">
        <v>340</v>
      </c>
      <c r="M208" s="190" t="s">
        <v>340</v>
      </c>
      <c r="N208" s="190" t="s">
        <v>340</v>
      </c>
      <c r="O208" s="190" t="s">
        <v>340</v>
      </c>
      <c r="P208" s="190" t="s">
        <v>340</v>
      </c>
      <c r="Q208" s="190" t="s">
        <v>340</v>
      </c>
      <c r="R208" s="190">
        <v>595</v>
      </c>
      <c r="S208" s="190" t="s">
        <v>340</v>
      </c>
      <c r="T208" s="190" t="s">
        <v>340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850</v>
      </c>
      <c r="C209" s="171" t="s">
        <v>499</v>
      </c>
      <c r="D209" s="171" t="s">
        <v>500</v>
      </c>
      <c r="E209" s="171" t="s">
        <v>1303</v>
      </c>
      <c r="F209" s="190">
        <v>12</v>
      </c>
      <c r="G209" s="194">
        <v>46023</v>
      </c>
      <c r="H209" s="194"/>
      <c r="I209" s="190" t="s">
        <v>340</v>
      </c>
      <c r="J209" s="190" t="s">
        <v>340</v>
      </c>
      <c r="K209" s="190" t="s">
        <v>340</v>
      </c>
      <c r="L209" s="190" t="s">
        <v>340</v>
      </c>
      <c r="M209" s="190" t="s">
        <v>340</v>
      </c>
      <c r="N209" s="190" t="s">
        <v>340</v>
      </c>
      <c r="O209" s="190" t="s">
        <v>340</v>
      </c>
      <c r="P209" s="190" t="s">
        <v>340</v>
      </c>
      <c r="Q209" s="190" t="s">
        <v>340</v>
      </c>
      <c r="R209" s="190" t="s">
        <v>340</v>
      </c>
      <c r="S209" s="190" t="s">
        <v>340</v>
      </c>
      <c r="T209" s="190" t="s">
        <v>340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851</v>
      </c>
      <c r="C210" s="171" t="s">
        <v>564</v>
      </c>
      <c r="D210" s="171" t="s">
        <v>500</v>
      </c>
      <c r="E210" s="171" t="s">
        <v>1303</v>
      </c>
      <c r="F210" s="190">
        <v>9</v>
      </c>
      <c r="G210" s="194">
        <v>45992</v>
      </c>
      <c r="H210" s="194">
        <v>46173</v>
      </c>
      <c r="I210" s="190" t="s">
        <v>340</v>
      </c>
      <c r="J210" s="190" t="s">
        <v>340</v>
      </c>
      <c r="K210" s="190" t="s">
        <v>340</v>
      </c>
      <c r="L210" s="190" t="s">
        <v>340</v>
      </c>
      <c r="M210" s="190" t="s">
        <v>340</v>
      </c>
      <c r="N210" s="190" t="s">
        <v>340</v>
      </c>
      <c r="O210" s="190" t="s">
        <v>340</v>
      </c>
      <c r="P210" s="190" t="s">
        <v>340</v>
      </c>
      <c r="Q210" s="190" t="s">
        <v>340</v>
      </c>
      <c r="R210" s="190" t="s">
        <v>340</v>
      </c>
      <c r="S210" s="190" t="s">
        <v>340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340</v>
      </c>
      <c r="AA210" s="190" t="s">
        <v>340</v>
      </c>
    </row>
    <row r="211" spans="2:27" ht="12" hidden="1" customHeight="1">
      <c r="B211" s="171" t="s">
        <v>852</v>
      </c>
      <c r="C211" s="171" t="s">
        <v>564</v>
      </c>
      <c r="D211" s="171" t="s">
        <v>500</v>
      </c>
      <c r="E211" s="171" t="s">
        <v>1303</v>
      </c>
      <c r="F211" s="190">
        <v>8</v>
      </c>
      <c r="G211" s="194">
        <v>46023</v>
      </c>
      <c r="H211" s="194">
        <v>46142</v>
      </c>
      <c r="I211" s="190" t="s">
        <v>340</v>
      </c>
      <c r="J211" s="190" t="s">
        <v>340</v>
      </c>
      <c r="K211" s="190" t="s">
        <v>340</v>
      </c>
      <c r="L211" s="190" t="s">
        <v>340</v>
      </c>
      <c r="M211" s="190" t="s">
        <v>340</v>
      </c>
      <c r="N211" s="190" t="s">
        <v>340</v>
      </c>
      <c r="O211" s="190" t="s">
        <v>340</v>
      </c>
      <c r="P211" s="190" t="s">
        <v>340</v>
      </c>
      <c r="Q211" s="190" t="s">
        <v>340</v>
      </c>
      <c r="R211" s="190" t="s">
        <v>340</v>
      </c>
      <c r="S211" s="190" t="s">
        <v>340</v>
      </c>
      <c r="T211" s="190" t="s">
        <v>340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340</v>
      </c>
      <c r="Z211" s="190" t="s">
        <v>340</v>
      </c>
      <c r="AA211" s="190" t="s">
        <v>340</v>
      </c>
    </row>
    <row r="212" spans="2:27" ht="12" hidden="1" customHeight="1">
      <c r="B212" s="171" t="s">
        <v>855</v>
      </c>
      <c r="C212" s="171" t="s">
        <v>564</v>
      </c>
      <c r="D212" s="171" t="s">
        <v>659</v>
      </c>
      <c r="E212" s="171" t="s">
        <v>1305</v>
      </c>
      <c r="F212" s="190" t="s">
        <v>340</v>
      </c>
      <c r="G212" s="194">
        <v>45717</v>
      </c>
      <c r="H212" s="194">
        <v>46022</v>
      </c>
      <c r="I212" s="190" t="s">
        <v>340</v>
      </c>
      <c r="J212" s="190" t="s">
        <v>340</v>
      </c>
      <c r="K212" s="190">
        <v>460</v>
      </c>
      <c r="L212" s="190" t="s">
        <v>340</v>
      </c>
      <c r="M212" s="190" t="s">
        <v>340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340</v>
      </c>
      <c r="V212" s="190" t="s">
        <v>340</v>
      </c>
      <c r="W212" s="190">
        <v>90</v>
      </c>
      <c r="X212" s="190" t="s">
        <v>340</v>
      </c>
      <c r="Y212" s="190" t="s">
        <v>340</v>
      </c>
      <c r="Z212" s="190" t="s">
        <v>340</v>
      </c>
      <c r="AA212" s="190" t="s">
        <v>340</v>
      </c>
    </row>
    <row r="213" spans="2:27" ht="12" hidden="1" customHeight="1">
      <c r="B213" s="171" t="s">
        <v>856</v>
      </c>
      <c r="C213" s="171" t="s">
        <v>564</v>
      </c>
      <c r="D213" s="171" t="s">
        <v>500</v>
      </c>
      <c r="E213" s="171" t="s">
        <v>1303</v>
      </c>
      <c r="F213" s="190">
        <v>5</v>
      </c>
      <c r="G213" s="194">
        <v>45658</v>
      </c>
      <c r="H213" s="194">
        <v>46173</v>
      </c>
      <c r="I213" s="190" t="s">
        <v>340</v>
      </c>
      <c r="J213" s="190" t="s">
        <v>340</v>
      </c>
      <c r="K213" s="190" t="s">
        <v>340</v>
      </c>
      <c r="L213" s="190" t="s">
        <v>340</v>
      </c>
      <c r="M213" s="190" t="s">
        <v>340</v>
      </c>
      <c r="N213" s="190" t="s">
        <v>340</v>
      </c>
      <c r="O213" s="190" t="s">
        <v>340</v>
      </c>
      <c r="P213" s="190" t="s">
        <v>340</v>
      </c>
      <c r="Q213" s="190" t="s">
        <v>340</v>
      </c>
      <c r="R213" s="190" t="s">
        <v>340</v>
      </c>
      <c r="S213" s="190" t="s">
        <v>340</v>
      </c>
      <c r="T213" s="190" t="s">
        <v>340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340</v>
      </c>
      <c r="AA213" s="190" t="s">
        <v>340</v>
      </c>
    </row>
    <row r="214" spans="2:27" ht="12" hidden="1" customHeight="1">
      <c r="B214" s="171" t="s">
        <v>857</v>
      </c>
      <c r="C214" s="171" t="s">
        <v>564</v>
      </c>
      <c r="D214" s="171" t="s">
        <v>500</v>
      </c>
      <c r="E214" s="171" t="s">
        <v>1303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340</v>
      </c>
      <c r="X214" s="190" t="s">
        <v>340</v>
      </c>
      <c r="Y214" s="190" t="s">
        <v>340</v>
      </c>
      <c r="Z214" s="190" t="s">
        <v>340</v>
      </c>
      <c r="AA214" s="190" t="s">
        <v>340</v>
      </c>
    </row>
    <row r="215" spans="2:27" ht="12" hidden="1" customHeight="1">
      <c r="B215" s="171" t="s">
        <v>858</v>
      </c>
      <c r="C215" s="171" t="s">
        <v>499</v>
      </c>
      <c r="D215" s="171" t="s">
        <v>500</v>
      </c>
      <c r="E215" s="171" t="s">
        <v>1303</v>
      </c>
      <c r="F215" s="190">
        <v>6</v>
      </c>
      <c r="G215" s="194">
        <v>46054</v>
      </c>
      <c r="H215" s="194"/>
      <c r="I215" s="190" t="s">
        <v>340</v>
      </c>
      <c r="J215" s="190" t="s">
        <v>340</v>
      </c>
      <c r="K215" s="190" t="s">
        <v>340</v>
      </c>
      <c r="L215" s="190" t="s">
        <v>340</v>
      </c>
      <c r="M215" s="190" t="s">
        <v>340</v>
      </c>
      <c r="N215" s="190" t="s">
        <v>340</v>
      </c>
      <c r="O215" s="190" t="s">
        <v>340</v>
      </c>
      <c r="P215" s="190" t="s">
        <v>340</v>
      </c>
      <c r="Q215" s="190" t="s">
        <v>340</v>
      </c>
      <c r="R215" s="190" t="s">
        <v>340</v>
      </c>
      <c r="S215" s="190" t="s">
        <v>340</v>
      </c>
      <c r="T215" s="190" t="s">
        <v>340</v>
      </c>
      <c r="U215" s="190" t="s">
        <v>340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859</v>
      </c>
      <c r="C216" s="171" t="s">
        <v>564</v>
      </c>
      <c r="D216" s="171" t="s">
        <v>659</v>
      </c>
      <c r="E216" s="171" t="s">
        <v>1305</v>
      </c>
      <c r="F216" s="190" t="s">
        <v>340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340</v>
      </c>
      <c r="V216" s="190" t="s">
        <v>340</v>
      </c>
      <c r="W216" s="190" t="s">
        <v>340</v>
      </c>
      <c r="X216" s="190" t="s">
        <v>340</v>
      </c>
      <c r="Y216" s="190" t="s">
        <v>340</v>
      </c>
      <c r="Z216" s="190" t="s">
        <v>340</v>
      </c>
      <c r="AA216" s="190" t="s">
        <v>340</v>
      </c>
    </row>
    <row r="217" spans="2:27" ht="12" hidden="1" customHeight="1">
      <c r="B217" s="171" t="s">
        <v>860</v>
      </c>
      <c r="C217" s="171" t="s">
        <v>499</v>
      </c>
      <c r="D217" s="171" t="s">
        <v>680</v>
      </c>
      <c r="E217" s="171" t="s">
        <v>1180</v>
      </c>
      <c r="F217" s="190">
        <v>5</v>
      </c>
      <c r="G217" s="194">
        <v>46054</v>
      </c>
      <c r="H217" s="194"/>
      <c r="I217" s="190" t="s">
        <v>340</v>
      </c>
      <c r="J217" s="190" t="s">
        <v>340</v>
      </c>
      <c r="K217" s="190" t="s">
        <v>340</v>
      </c>
      <c r="L217" s="190" t="s">
        <v>340</v>
      </c>
      <c r="M217" s="190" t="s">
        <v>340</v>
      </c>
      <c r="N217" s="190" t="s">
        <v>340</v>
      </c>
      <c r="O217" s="190" t="s">
        <v>340</v>
      </c>
      <c r="P217" s="190" t="s">
        <v>340</v>
      </c>
      <c r="Q217" s="190" t="s">
        <v>340</v>
      </c>
      <c r="R217" s="190" t="s">
        <v>340</v>
      </c>
      <c r="S217" s="190" t="s">
        <v>340</v>
      </c>
      <c r="T217" s="190" t="s">
        <v>340</v>
      </c>
      <c r="U217" s="190" t="s">
        <v>340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861</v>
      </c>
      <c r="C218" s="171" t="s">
        <v>564</v>
      </c>
      <c r="D218" s="171" t="s">
        <v>659</v>
      </c>
      <c r="E218" s="171" t="s">
        <v>1305</v>
      </c>
      <c r="F218" s="190" t="s">
        <v>340</v>
      </c>
      <c r="G218" s="194">
        <v>45717</v>
      </c>
      <c r="H218" s="194">
        <v>46022</v>
      </c>
      <c r="I218" s="190" t="s">
        <v>340</v>
      </c>
      <c r="J218" s="190" t="s">
        <v>340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340</v>
      </c>
      <c r="V218" s="190" t="s">
        <v>340</v>
      </c>
      <c r="W218" s="190" t="s">
        <v>340</v>
      </c>
      <c r="X218" s="190" t="s">
        <v>340</v>
      </c>
      <c r="Y218" s="190" t="s">
        <v>340</v>
      </c>
      <c r="Z218" s="190" t="s">
        <v>340</v>
      </c>
      <c r="AA218" s="190" t="s">
        <v>340</v>
      </c>
    </row>
    <row r="219" spans="2:27" ht="12" hidden="1" customHeight="1">
      <c r="B219" s="171" t="s">
        <v>862</v>
      </c>
      <c r="C219" s="171" t="s">
        <v>499</v>
      </c>
      <c r="D219" s="171" t="s">
        <v>500</v>
      </c>
      <c r="E219" s="171" t="s">
        <v>1303</v>
      </c>
      <c r="F219" s="190">
        <v>8</v>
      </c>
      <c r="G219" s="194">
        <v>46113</v>
      </c>
      <c r="H219" s="194"/>
      <c r="I219" s="190" t="s">
        <v>340</v>
      </c>
      <c r="J219" s="190" t="s">
        <v>340</v>
      </c>
      <c r="K219" s="190" t="s">
        <v>340</v>
      </c>
      <c r="L219" s="190" t="s">
        <v>340</v>
      </c>
      <c r="M219" s="190" t="s">
        <v>340</v>
      </c>
      <c r="N219" s="190" t="s">
        <v>340</v>
      </c>
      <c r="O219" s="190" t="s">
        <v>340</v>
      </c>
      <c r="P219" s="190" t="s">
        <v>340</v>
      </c>
      <c r="Q219" s="190" t="s">
        <v>340</v>
      </c>
      <c r="R219" s="190" t="s">
        <v>340</v>
      </c>
      <c r="S219" s="190" t="s">
        <v>340</v>
      </c>
      <c r="T219" s="190" t="s">
        <v>340</v>
      </c>
      <c r="U219" s="190" t="s">
        <v>340</v>
      </c>
      <c r="V219" s="190" t="s">
        <v>340</v>
      </c>
      <c r="W219" s="190" t="s">
        <v>340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863</v>
      </c>
      <c r="C220" s="171" t="s">
        <v>19</v>
      </c>
      <c r="D220" s="171" t="s">
        <v>500</v>
      </c>
      <c r="E220" s="171" t="s">
        <v>1303</v>
      </c>
      <c r="F220" s="190">
        <v>41</v>
      </c>
      <c r="G220" s="194">
        <v>46204</v>
      </c>
      <c r="H220" s="194"/>
      <c r="I220" s="190" t="s">
        <v>340</v>
      </c>
      <c r="J220" s="190" t="s">
        <v>340</v>
      </c>
      <c r="K220" s="190" t="s">
        <v>340</v>
      </c>
      <c r="L220" s="190" t="s">
        <v>340</v>
      </c>
      <c r="M220" s="190" t="s">
        <v>340</v>
      </c>
      <c r="N220" s="190" t="s">
        <v>340</v>
      </c>
      <c r="O220" s="190" t="s">
        <v>340</v>
      </c>
      <c r="P220" s="190" t="s">
        <v>340</v>
      </c>
      <c r="Q220" s="190" t="s">
        <v>340</v>
      </c>
      <c r="R220" s="190" t="s">
        <v>340</v>
      </c>
      <c r="S220" s="190" t="s">
        <v>340</v>
      </c>
      <c r="T220" s="190" t="s">
        <v>340</v>
      </c>
      <c r="U220" s="190" t="s">
        <v>340</v>
      </c>
      <c r="V220" s="190" t="s">
        <v>340</v>
      </c>
      <c r="W220" s="190" t="s">
        <v>340</v>
      </c>
      <c r="X220" s="190" t="s">
        <v>340</v>
      </c>
      <c r="Y220" s="190" t="s">
        <v>340</v>
      </c>
      <c r="Z220" s="190" t="s">
        <v>340</v>
      </c>
      <c r="AA220" s="190">
        <v>2460</v>
      </c>
    </row>
    <row r="221" spans="2:27" ht="12" hidden="1" customHeight="1">
      <c r="B221" s="171" t="s">
        <v>865</v>
      </c>
      <c r="C221" s="171" t="s">
        <v>564</v>
      </c>
      <c r="D221" s="171" t="s">
        <v>500</v>
      </c>
      <c r="E221" s="171" t="s">
        <v>1303</v>
      </c>
      <c r="F221" s="190">
        <v>8</v>
      </c>
      <c r="G221" s="194">
        <v>46082</v>
      </c>
      <c r="H221" s="194">
        <v>46173</v>
      </c>
      <c r="I221" s="190" t="s">
        <v>340</v>
      </c>
      <c r="J221" s="190" t="s">
        <v>340</v>
      </c>
      <c r="K221" s="190" t="s">
        <v>340</v>
      </c>
      <c r="L221" s="190" t="s">
        <v>340</v>
      </c>
      <c r="M221" s="190" t="s">
        <v>340</v>
      </c>
      <c r="N221" s="190" t="s">
        <v>340</v>
      </c>
      <c r="O221" s="190" t="s">
        <v>340</v>
      </c>
      <c r="P221" s="190" t="s">
        <v>340</v>
      </c>
      <c r="Q221" s="190" t="s">
        <v>340</v>
      </c>
      <c r="R221" s="190" t="s">
        <v>340</v>
      </c>
      <c r="S221" s="190" t="s">
        <v>340</v>
      </c>
      <c r="T221" s="190" t="s">
        <v>340</v>
      </c>
      <c r="U221" s="190" t="s">
        <v>340</v>
      </c>
      <c r="V221" s="190" t="s">
        <v>340</v>
      </c>
      <c r="W221" s="190">
        <v>1020</v>
      </c>
      <c r="X221" s="190">
        <v>670</v>
      </c>
      <c r="Y221" s="190">
        <v>670</v>
      </c>
      <c r="Z221" s="190" t="s">
        <v>340</v>
      </c>
      <c r="AA221" s="190" t="s">
        <v>340</v>
      </c>
    </row>
    <row r="222" spans="2:27" ht="12" hidden="1" customHeight="1">
      <c r="B222" s="171" t="s">
        <v>866</v>
      </c>
      <c r="C222" s="171" t="s">
        <v>564</v>
      </c>
      <c r="D222" s="171" t="s">
        <v>659</v>
      </c>
      <c r="E222" s="171" t="s">
        <v>1305</v>
      </c>
      <c r="F222" s="190" t="s">
        <v>340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340</v>
      </c>
      <c r="S222" s="190" t="s">
        <v>340</v>
      </c>
      <c r="T222" s="190" t="s">
        <v>340</v>
      </c>
      <c r="U222" s="190" t="s">
        <v>340</v>
      </c>
      <c r="V222" s="190" t="s">
        <v>340</v>
      </c>
      <c r="W222" s="190" t="s">
        <v>340</v>
      </c>
      <c r="X222" s="190" t="s">
        <v>340</v>
      </c>
      <c r="Y222" s="190" t="s">
        <v>340</v>
      </c>
      <c r="Z222" s="190" t="s">
        <v>340</v>
      </c>
      <c r="AA222" s="190" t="s">
        <v>340</v>
      </c>
    </row>
    <row r="223" spans="2:27" ht="12" hidden="1" customHeight="1">
      <c r="B223" s="171" t="s">
        <v>867</v>
      </c>
      <c r="C223" s="171" t="s">
        <v>564</v>
      </c>
      <c r="D223" s="171" t="s">
        <v>634</v>
      </c>
      <c r="E223" s="171" t="s">
        <v>1304</v>
      </c>
      <c r="F223" s="190" t="s">
        <v>340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340</v>
      </c>
      <c r="Y223" s="190" t="s">
        <v>340</v>
      </c>
      <c r="Z223" s="190" t="s">
        <v>340</v>
      </c>
      <c r="AA223" s="190" t="s">
        <v>340</v>
      </c>
    </row>
    <row r="224" spans="2:27" ht="12" hidden="1" customHeight="1">
      <c r="B224" s="171" t="s">
        <v>868</v>
      </c>
      <c r="C224" s="171" t="s">
        <v>564</v>
      </c>
      <c r="D224" s="171" t="s">
        <v>659</v>
      </c>
      <c r="E224" s="171" t="s">
        <v>1305</v>
      </c>
      <c r="F224" s="190" t="s">
        <v>340</v>
      </c>
      <c r="G224" s="194">
        <v>45689</v>
      </c>
      <c r="H224" s="194">
        <v>46053</v>
      </c>
      <c r="I224" s="190" t="s">
        <v>340</v>
      </c>
      <c r="J224" s="190">
        <v>350</v>
      </c>
      <c r="K224" s="190" t="s">
        <v>340</v>
      </c>
      <c r="L224" s="190" t="s">
        <v>340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340</v>
      </c>
      <c r="W224" s="190" t="s">
        <v>340</v>
      </c>
      <c r="X224" s="190" t="s">
        <v>340</v>
      </c>
      <c r="Y224" s="190" t="s">
        <v>340</v>
      </c>
      <c r="Z224" s="190" t="s">
        <v>340</v>
      </c>
      <c r="AA224" s="190" t="s">
        <v>340</v>
      </c>
    </row>
    <row r="225" spans="2:27" ht="12" hidden="1" customHeight="1">
      <c r="B225" s="171" t="s">
        <v>869</v>
      </c>
      <c r="C225" s="171" t="s">
        <v>19</v>
      </c>
      <c r="D225" s="171" t="s">
        <v>500</v>
      </c>
      <c r="E225" s="171" t="s">
        <v>1303</v>
      </c>
      <c r="F225" s="190">
        <v>29</v>
      </c>
      <c r="G225" s="194">
        <v>46204</v>
      </c>
      <c r="H225" s="194"/>
      <c r="I225" s="190" t="s">
        <v>340</v>
      </c>
      <c r="J225" s="190" t="s">
        <v>340</v>
      </c>
      <c r="K225" s="190" t="s">
        <v>340</v>
      </c>
      <c r="L225" s="190" t="s">
        <v>340</v>
      </c>
      <c r="M225" s="190" t="s">
        <v>340</v>
      </c>
      <c r="N225" s="190" t="s">
        <v>340</v>
      </c>
      <c r="O225" s="190" t="s">
        <v>340</v>
      </c>
      <c r="P225" s="190" t="s">
        <v>340</v>
      </c>
      <c r="Q225" s="190" t="s">
        <v>340</v>
      </c>
      <c r="R225" s="190" t="s">
        <v>340</v>
      </c>
      <c r="S225" s="190" t="s">
        <v>340</v>
      </c>
      <c r="T225" s="190" t="s">
        <v>340</v>
      </c>
      <c r="U225" s="190" t="s">
        <v>340</v>
      </c>
      <c r="V225" s="190" t="s">
        <v>340</v>
      </c>
      <c r="W225" s="190" t="s">
        <v>340</v>
      </c>
      <c r="X225" s="190" t="s">
        <v>340</v>
      </c>
      <c r="Y225" s="190" t="s">
        <v>340</v>
      </c>
      <c r="Z225" s="190" t="s">
        <v>340</v>
      </c>
      <c r="AA225" s="190">
        <v>2198</v>
      </c>
    </row>
    <row r="226" spans="2:27" ht="12" customHeight="1">
      <c r="B226" s="171" t="s">
        <v>886</v>
      </c>
      <c r="C226" s="171" t="s">
        <v>564</v>
      </c>
      <c r="D226" s="252" t="s">
        <v>730</v>
      </c>
      <c r="E226" s="252" t="s">
        <v>1306</v>
      </c>
      <c r="F226" s="190" t="s">
        <v>340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340</v>
      </c>
      <c r="U226" s="190" t="s">
        <v>340</v>
      </c>
      <c r="V226" s="190" t="s">
        <v>340</v>
      </c>
      <c r="W226" s="190" t="s">
        <v>340</v>
      </c>
      <c r="X226" s="190" t="s">
        <v>340</v>
      </c>
      <c r="Y226" s="190" t="s">
        <v>340</v>
      </c>
      <c r="Z226" s="190" t="s">
        <v>340</v>
      </c>
      <c r="AA226" s="190" t="s">
        <v>340</v>
      </c>
    </row>
    <row r="227" spans="2:27" ht="12" hidden="1" customHeight="1">
      <c r="B227" s="171" t="s">
        <v>871</v>
      </c>
      <c r="C227" s="171" t="s">
        <v>564</v>
      </c>
      <c r="D227" s="171" t="s">
        <v>659</v>
      </c>
      <c r="E227" s="171" t="s">
        <v>1305</v>
      </c>
      <c r="F227" s="190" t="s">
        <v>340</v>
      </c>
      <c r="G227" s="194">
        <v>45778</v>
      </c>
      <c r="H227" s="194">
        <v>45991</v>
      </c>
      <c r="I227" s="190" t="s">
        <v>340</v>
      </c>
      <c r="J227" s="190" t="s">
        <v>340</v>
      </c>
      <c r="K227" s="190" t="s">
        <v>340</v>
      </c>
      <c r="L227" s="190" t="s">
        <v>340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340</v>
      </c>
      <c r="U227" s="190" t="s">
        <v>340</v>
      </c>
      <c r="V227" s="190">
        <v>60</v>
      </c>
      <c r="W227" s="190" t="s">
        <v>340</v>
      </c>
      <c r="X227" s="190" t="s">
        <v>340</v>
      </c>
      <c r="Y227" s="190" t="s">
        <v>340</v>
      </c>
      <c r="Z227" s="190" t="s">
        <v>340</v>
      </c>
      <c r="AA227" s="190" t="s">
        <v>340</v>
      </c>
    </row>
    <row r="228" spans="2:27" ht="12" hidden="1" customHeight="1">
      <c r="B228" s="171" t="s">
        <v>872</v>
      </c>
      <c r="C228" s="171" t="s">
        <v>499</v>
      </c>
      <c r="D228" s="171" t="s">
        <v>680</v>
      </c>
      <c r="E228" s="171" t="s">
        <v>1180</v>
      </c>
      <c r="F228" s="190">
        <v>5</v>
      </c>
      <c r="G228" s="194">
        <v>46023</v>
      </c>
      <c r="H228" s="194"/>
      <c r="I228" s="190" t="s">
        <v>340</v>
      </c>
      <c r="J228" s="190" t="s">
        <v>340</v>
      </c>
      <c r="K228" s="190" t="s">
        <v>340</v>
      </c>
      <c r="L228" s="190" t="s">
        <v>340</v>
      </c>
      <c r="M228" s="190" t="s">
        <v>340</v>
      </c>
      <c r="N228" s="190" t="s">
        <v>340</v>
      </c>
      <c r="O228" s="190" t="s">
        <v>340</v>
      </c>
      <c r="P228" s="190" t="s">
        <v>340</v>
      </c>
      <c r="Q228" s="190" t="s">
        <v>340</v>
      </c>
      <c r="R228" s="190" t="s">
        <v>340</v>
      </c>
      <c r="S228" s="190" t="s">
        <v>340</v>
      </c>
      <c r="T228" s="190" t="s">
        <v>340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873</v>
      </c>
      <c r="C229" s="171" t="s">
        <v>564</v>
      </c>
      <c r="D229" s="171" t="s">
        <v>874</v>
      </c>
      <c r="E229" s="171" t="s">
        <v>1304</v>
      </c>
      <c r="F229" s="190" t="s">
        <v>340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340</v>
      </c>
      <c r="Y229" s="190" t="s">
        <v>340</v>
      </c>
      <c r="Z229" s="190" t="s">
        <v>340</v>
      </c>
      <c r="AA229" s="190" t="s">
        <v>340</v>
      </c>
    </row>
    <row r="230" spans="2:27" ht="12" hidden="1" customHeight="1">
      <c r="B230" s="171" t="s">
        <v>876</v>
      </c>
      <c r="C230" s="171" t="s">
        <v>564</v>
      </c>
      <c r="D230" s="171" t="s">
        <v>874</v>
      </c>
      <c r="E230" s="171" t="s">
        <v>1304</v>
      </c>
      <c r="F230" s="190" t="s">
        <v>340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340</v>
      </c>
      <c r="W230" s="190" t="s">
        <v>340</v>
      </c>
      <c r="X230" s="190" t="s">
        <v>340</v>
      </c>
      <c r="Y230" s="190" t="s">
        <v>340</v>
      </c>
      <c r="Z230" s="190" t="s">
        <v>340</v>
      </c>
      <c r="AA230" s="190" t="s">
        <v>340</v>
      </c>
    </row>
    <row r="231" spans="2:27" ht="12" hidden="1" customHeight="1">
      <c r="B231" s="171" t="s">
        <v>877</v>
      </c>
      <c r="C231" s="171" t="s">
        <v>564</v>
      </c>
      <c r="D231" s="171" t="s">
        <v>500</v>
      </c>
      <c r="E231" s="171" t="s">
        <v>1303</v>
      </c>
      <c r="F231" s="190">
        <v>4</v>
      </c>
      <c r="G231" s="194">
        <v>45778</v>
      </c>
      <c r="H231" s="194">
        <v>46022</v>
      </c>
      <c r="I231" s="190" t="s">
        <v>340</v>
      </c>
      <c r="J231" s="190" t="s">
        <v>340</v>
      </c>
      <c r="K231" s="190" t="s">
        <v>340</v>
      </c>
      <c r="L231" s="190" t="s">
        <v>340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340</v>
      </c>
      <c r="Z231" s="190" t="s">
        <v>340</v>
      </c>
      <c r="AA231" s="190" t="s">
        <v>340</v>
      </c>
    </row>
    <row r="232" spans="2:27" ht="12" hidden="1" customHeight="1">
      <c r="B232" s="171" t="s">
        <v>880</v>
      </c>
      <c r="C232" s="171" t="s">
        <v>564</v>
      </c>
      <c r="D232" s="171" t="s">
        <v>659</v>
      </c>
      <c r="E232" s="171" t="s">
        <v>1305</v>
      </c>
      <c r="F232" s="190" t="s">
        <v>340</v>
      </c>
      <c r="G232" s="194">
        <v>45778</v>
      </c>
      <c r="H232" s="194">
        <v>45991</v>
      </c>
      <c r="I232" s="190" t="s">
        <v>340</v>
      </c>
      <c r="J232" s="190" t="s">
        <v>340</v>
      </c>
      <c r="K232" s="190" t="s">
        <v>340</v>
      </c>
      <c r="L232" s="190" t="s">
        <v>340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340</v>
      </c>
      <c r="U232" s="190" t="s">
        <v>340</v>
      </c>
      <c r="V232" s="190" t="s">
        <v>340</v>
      </c>
      <c r="W232" s="190" t="s">
        <v>340</v>
      </c>
      <c r="X232" s="190" t="s">
        <v>340</v>
      </c>
      <c r="Y232" s="190" t="s">
        <v>340</v>
      </c>
      <c r="Z232" s="190" t="s">
        <v>340</v>
      </c>
      <c r="AA232" s="190" t="s">
        <v>340</v>
      </c>
    </row>
    <row r="233" spans="2:27" ht="12" hidden="1" customHeight="1">
      <c r="B233" s="171" t="s">
        <v>881</v>
      </c>
      <c r="C233" s="171" t="s">
        <v>499</v>
      </c>
      <c r="D233" s="171" t="s">
        <v>500</v>
      </c>
      <c r="E233" s="171" t="s">
        <v>1303</v>
      </c>
      <c r="F233" s="190">
        <v>3</v>
      </c>
      <c r="G233" s="194">
        <v>46143</v>
      </c>
      <c r="H233" s="194"/>
      <c r="I233" s="190" t="s">
        <v>340</v>
      </c>
      <c r="J233" s="190" t="s">
        <v>340</v>
      </c>
      <c r="K233" s="190" t="s">
        <v>340</v>
      </c>
      <c r="L233" s="190" t="s">
        <v>340</v>
      </c>
      <c r="M233" s="190" t="s">
        <v>340</v>
      </c>
      <c r="N233" s="190" t="s">
        <v>340</v>
      </c>
      <c r="O233" s="190" t="s">
        <v>340</v>
      </c>
      <c r="P233" s="190" t="s">
        <v>340</v>
      </c>
      <c r="Q233" s="190" t="s">
        <v>340</v>
      </c>
      <c r="R233" s="190" t="s">
        <v>340</v>
      </c>
      <c r="S233" s="190" t="s">
        <v>340</v>
      </c>
      <c r="T233" s="190" t="s">
        <v>340</v>
      </c>
      <c r="U233" s="190" t="s">
        <v>340</v>
      </c>
      <c r="V233" s="190" t="s">
        <v>340</v>
      </c>
      <c r="W233" s="190" t="s">
        <v>340</v>
      </c>
      <c r="X233" s="190" t="s">
        <v>340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882</v>
      </c>
      <c r="C234" s="171" t="s">
        <v>564</v>
      </c>
      <c r="D234" s="171" t="s">
        <v>680</v>
      </c>
      <c r="E234" s="171" t="s">
        <v>1180</v>
      </c>
      <c r="F234" s="190" t="s">
        <v>340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340</v>
      </c>
      <c r="AA234" s="190" t="s">
        <v>340</v>
      </c>
    </row>
    <row r="235" spans="2:27" ht="12" hidden="1" customHeight="1">
      <c r="B235" s="171" t="s">
        <v>883</v>
      </c>
      <c r="C235" s="171" t="s">
        <v>564</v>
      </c>
      <c r="D235" s="171" t="s">
        <v>659</v>
      </c>
      <c r="E235" s="171" t="s">
        <v>1305</v>
      </c>
      <c r="F235" s="190" t="s">
        <v>340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340</v>
      </c>
      <c r="AA235" s="190" t="s">
        <v>340</v>
      </c>
    </row>
    <row r="236" spans="2:27" ht="12" hidden="1" customHeight="1">
      <c r="B236" s="171" t="s">
        <v>884</v>
      </c>
      <c r="C236" s="171" t="s">
        <v>564</v>
      </c>
      <c r="D236" s="171" t="s">
        <v>659</v>
      </c>
      <c r="E236" s="171" t="s">
        <v>1305</v>
      </c>
      <c r="F236" s="190" t="s">
        <v>340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340</v>
      </c>
      <c r="T236" s="190" t="s">
        <v>340</v>
      </c>
      <c r="U236" s="190" t="s">
        <v>340</v>
      </c>
      <c r="V236" s="190">
        <v>0</v>
      </c>
      <c r="W236" s="190" t="s">
        <v>340</v>
      </c>
      <c r="X236" s="190" t="s">
        <v>340</v>
      </c>
      <c r="Y236" s="190" t="s">
        <v>340</v>
      </c>
      <c r="Z236" s="190" t="s">
        <v>340</v>
      </c>
      <c r="AA236" s="190" t="s">
        <v>340</v>
      </c>
    </row>
    <row r="237" spans="2:27" ht="12" hidden="1" customHeight="1">
      <c r="B237" s="171" t="s">
        <v>885</v>
      </c>
      <c r="C237" s="171" t="s">
        <v>564</v>
      </c>
      <c r="D237" s="171" t="s">
        <v>500</v>
      </c>
      <c r="E237" s="171" t="s">
        <v>1303</v>
      </c>
      <c r="F237" s="190">
        <v>9</v>
      </c>
      <c r="G237" s="194">
        <v>46113</v>
      </c>
      <c r="H237" s="194">
        <v>46173</v>
      </c>
      <c r="I237" s="190" t="s">
        <v>340</v>
      </c>
      <c r="J237" s="190" t="s">
        <v>340</v>
      </c>
      <c r="K237" s="190" t="s">
        <v>340</v>
      </c>
      <c r="L237" s="190" t="s">
        <v>340</v>
      </c>
      <c r="M237" s="190" t="s">
        <v>340</v>
      </c>
      <c r="N237" s="190" t="s">
        <v>340</v>
      </c>
      <c r="O237" s="190" t="s">
        <v>340</v>
      </c>
      <c r="P237" s="190" t="s">
        <v>340</v>
      </c>
      <c r="Q237" s="190" t="s">
        <v>340</v>
      </c>
      <c r="R237" s="190" t="s">
        <v>340</v>
      </c>
      <c r="S237" s="190" t="s">
        <v>340</v>
      </c>
      <c r="T237" s="190" t="s">
        <v>340</v>
      </c>
      <c r="U237" s="190" t="s">
        <v>340</v>
      </c>
      <c r="V237" s="190" t="s">
        <v>340</v>
      </c>
      <c r="W237" s="190" t="s">
        <v>340</v>
      </c>
      <c r="X237" s="190">
        <v>1036</v>
      </c>
      <c r="Y237" s="190">
        <v>758</v>
      </c>
      <c r="Z237" s="190" t="s">
        <v>340</v>
      </c>
      <c r="AA237" s="190" t="s">
        <v>340</v>
      </c>
    </row>
    <row r="238" spans="2:27" ht="12" customHeight="1">
      <c r="B238" s="171" t="s">
        <v>918</v>
      </c>
      <c r="C238" s="171" t="s">
        <v>564</v>
      </c>
      <c r="D238" s="252" t="s">
        <v>730</v>
      </c>
      <c r="E238" s="252" t="s">
        <v>1306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340</v>
      </c>
      <c r="S238" s="190" t="s">
        <v>340</v>
      </c>
      <c r="T238" s="190" t="s">
        <v>340</v>
      </c>
      <c r="U238" s="190" t="s">
        <v>340</v>
      </c>
      <c r="V238" s="190" t="s">
        <v>340</v>
      </c>
      <c r="W238" s="190" t="s">
        <v>340</v>
      </c>
      <c r="X238" s="190" t="s">
        <v>340</v>
      </c>
      <c r="Y238" s="190" t="s">
        <v>340</v>
      </c>
      <c r="Z238" s="190" t="s">
        <v>340</v>
      </c>
      <c r="AA238" s="190" t="s">
        <v>340</v>
      </c>
    </row>
    <row r="239" spans="2:27" ht="12" hidden="1" customHeight="1">
      <c r="B239" s="171" t="s">
        <v>887</v>
      </c>
      <c r="C239" s="171" t="s">
        <v>499</v>
      </c>
      <c r="D239" s="171" t="s">
        <v>500</v>
      </c>
      <c r="E239" s="171" t="s">
        <v>1303</v>
      </c>
      <c r="F239" s="190">
        <v>9</v>
      </c>
      <c r="G239" s="194">
        <v>45931</v>
      </c>
      <c r="H239" s="194"/>
      <c r="I239" s="190" t="s">
        <v>340</v>
      </c>
      <c r="J239" s="190" t="s">
        <v>340</v>
      </c>
      <c r="K239" s="190" t="s">
        <v>340</v>
      </c>
      <c r="L239" s="190" t="s">
        <v>340</v>
      </c>
      <c r="M239" s="190" t="s">
        <v>340</v>
      </c>
      <c r="N239" s="190" t="s">
        <v>340</v>
      </c>
      <c r="O239" s="190" t="s">
        <v>340</v>
      </c>
      <c r="P239" s="190" t="s">
        <v>340</v>
      </c>
      <c r="Q239" s="190" t="s">
        <v>340</v>
      </c>
      <c r="R239" s="190" t="s">
        <v>340</v>
      </c>
      <c r="S239" s="190" t="s">
        <v>340</v>
      </c>
      <c r="T239" s="190" t="s">
        <v>340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888</v>
      </c>
      <c r="C240" s="171" t="s">
        <v>564</v>
      </c>
      <c r="D240" s="171" t="s">
        <v>659</v>
      </c>
      <c r="E240" s="171" t="s">
        <v>1305</v>
      </c>
      <c r="F240" s="190" t="s">
        <v>340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340</v>
      </c>
      <c r="U240" s="190" t="s">
        <v>340</v>
      </c>
      <c r="V240" s="190">
        <v>225</v>
      </c>
      <c r="W240" s="190" t="s">
        <v>340</v>
      </c>
      <c r="X240" s="190" t="s">
        <v>340</v>
      </c>
      <c r="Y240" s="190" t="s">
        <v>340</v>
      </c>
      <c r="Z240" s="190" t="s">
        <v>340</v>
      </c>
      <c r="AA240" s="190" t="s">
        <v>340</v>
      </c>
    </row>
    <row r="241" spans="2:27" ht="12" customHeight="1">
      <c r="B241" s="171" t="s">
        <v>729</v>
      </c>
      <c r="C241" s="171" t="s">
        <v>564</v>
      </c>
      <c r="D241" s="171" t="s">
        <v>730</v>
      </c>
      <c r="E241" s="171" t="s">
        <v>1306</v>
      </c>
      <c r="F241" s="190" t="s">
        <v>340</v>
      </c>
      <c r="G241" s="194">
        <v>45901</v>
      </c>
      <c r="H241" s="251"/>
      <c r="I241" s="190" t="s">
        <v>340</v>
      </c>
      <c r="J241" s="190" t="s">
        <v>340</v>
      </c>
      <c r="K241" s="190" t="s">
        <v>340</v>
      </c>
      <c r="L241" s="190" t="s">
        <v>340</v>
      </c>
      <c r="M241" s="190" t="s">
        <v>340</v>
      </c>
      <c r="N241" s="190" t="s">
        <v>340</v>
      </c>
      <c r="O241" s="190" t="s">
        <v>340</v>
      </c>
      <c r="P241" s="190" t="s">
        <v>340</v>
      </c>
      <c r="Q241" s="190">
        <v>3537.5</v>
      </c>
      <c r="R241" s="190" t="s">
        <v>340</v>
      </c>
      <c r="S241" s="190" t="s">
        <v>340</v>
      </c>
      <c r="T241" s="190">
        <v>875</v>
      </c>
      <c r="U241" s="190" t="s">
        <v>340</v>
      </c>
      <c r="V241" s="190" t="s">
        <v>340</v>
      </c>
      <c r="W241" s="190">
        <v>0</v>
      </c>
      <c r="X241" s="190">
        <v>2662.5</v>
      </c>
      <c r="Y241" s="190" t="s">
        <v>340</v>
      </c>
      <c r="Z241" s="190" t="s">
        <v>340</v>
      </c>
      <c r="AA241" s="190" t="s">
        <v>340</v>
      </c>
    </row>
    <row r="242" spans="2:27" ht="12" customHeight="1">
      <c r="B242" s="171" t="s">
        <v>889</v>
      </c>
      <c r="C242" s="171" t="s">
        <v>564</v>
      </c>
      <c r="D242" s="171" t="s">
        <v>730</v>
      </c>
      <c r="E242" s="171" t="s">
        <v>1306</v>
      </c>
      <c r="F242" s="190" t="s">
        <v>340</v>
      </c>
      <c r="G242" s="194">
        <v>45931</v>
      </c>
      <c r="H242" s="251"/>
      <c r="I242" s="190" t="s">
        <v>340</v>
      </c>
      <c r="J242" s="190" t="s">
        <v>340</v>
      </c>
      <c r="K242" s="190" t="s">
        <v>340</v>
      </c>
      <c r="L242" s="190" t="s">
        <v>340</v>
      </c>
      <c r="M242" s="190" t="s">
        <v>340</v>
      </c>
      <c r="N242" s="190" t="s">
        <v>340</v>
      </c>
      <c r="O242" s="190" t="s">
        <v>340</v>
      </c>
      <c r="P242" s="190" t="s">
        <v>340</v>
      </c>
      <c r="Q242" s="190" t="s">
        <v>340</v>
      </c>
      <c r="R242" s="190">
        <v>765</v>
      </c>
      <c r="S242" s="190" t="s">
        <v>340</v>
      </c>
      <c r="T242" s="190" t="s">
        <v>340</v>
      </c>
      <c r="U242" s="190" t="s">
        <v>340</v>
      </c>
      <c r="V242" s="190" t="s">
        <v>340</v>
      </c>
      <c r="W242" s="190">
        <v>765</v>
      </c>
      <c r="X242" s="190" t="s">
        <v>340</v>
      </c>
      <c r="Y242" s="190" t="s">
        <v>340</v>
      </c>
      <c r="Z242" s="190" t="s">
        <v>340</v>
      </c>
      <c r="AA242" s="190" t="s">
        <v>340</v>
      </c>
    </row>
    <row r="243" spans="2:27" ht="12" customHeight="1">
      <c r="B243" s="171" t="s">
        <v>890</v>
      </c>
      <c r="C243" s="171" t="s">
        <v>564</v>
      </c>
      <c r="D243" s="171" t="s">
        <v>730</v>
      </c>
      <c r="E243" s="171" t="s">
        <v>1306</v>
      </c>
      <c r="F243" s="190" t="s">
        <v>340</v>
      </c>
      <c r="G243" s="194">
        <v>45931</v>
      </c>
      <c r="H243" s="251"/>
      <c r="I243" s="190" t="s">
        <v>340</v>
      </c>
      <c r="J243" s="190" t="s">
        <v>340</v>
      </c>
      <c r="K243" s="190" t="s">
        <v>340</v>
      </c>
      <c r="L243" s="190" t="s">
        <v>340</v>
      </c>
      <c r="M243" s="190" t="s">
        <v>340</v>
      </c>
      <c r="N243" s="190" t="s">
        <v>340</v>
      </c>
      <c r="O243" s="190" t="s">
        <v>340</v>
      </c>
      <c r="P243" s="190" t="s">
        <v>340</v>
      </c>
      <c r="Q243" s="190" t="s">
        <v>340</v>
      </c>
      <c r="R243" s="190">
        <v>765</v>
      </c>
      <c r="S243" s="190" t="s">
        <v>340</v>
      </c>
      <c r="T243" s="190" t="s">
        <v>340</v>
      </c>
      <c r="U243" s="190" t="s">
        <v>340</v>
      </c>
      <c r="V243" s="190" t="s">
        <v>340</v>
      </c>
      <c r="W243" s="190">
        <v>765</v>
      </c>
      <c r="X243" s="190" t="s">
        <v>340</v>
      </c>
      <c r="Y243" s="190" t="s">
        <v>340</v>
      </c>
      <c r="Z243" s="190" t="s">
        <v>340</v>
      </c>
      <c r="AA243" s="190" t="s">
        <v>340</v>
      </c>
    </row>
    <row r="244" spans="2:27" ht="12" customHeight="1">
      <c r="B244" s="171" t="s">
        <v>891</v>
      </c>
      <c r="C244" s="171" t="s">
        <v>564</v>
      </c>
      <c r="D244" s="171" t="s">
        <v>730</v>
      </c>
      <c r="E244" s="171" t="s">
        <v>1306</v>
      </c>
      <c r="F244" s="190" t="s">
        <v>340</v>
      </c>
      <c r="G244" s="194">
        <v>45931</v>
      </c>
      <c r="H244" s="251"/>
      <c r="I244" s="190" t="s">
        <v>340</v>
      </c>
      <c r="J244" s="190" t="s">
        <v>340</v>
      </c>
      <c r="K244" s="190" t="s">
        <v>340</v>
      </c>
      <c r="L244" s="190" t="s">
        <v>340</v>
      </c>
      <c r="M244" s="190" t="s">
        <v>340</v>
      </c>
      <c r="N244" s="190" t="s">
        <v>340</v>
      </c>
      <c r="O244" s="190" t="s">
        <v>340</v>
      </c>
      <c r="P244" s="190" t="s">
        <v>340</v>
      </c>
      <c r="Q244" s="190" t="s">
        <v>340</v>
      </c>
      <c r="R244" s="190">
        <v>765</v>
      </c>
      <c r="S244" s="190" t="s">
        <v>340</v>
      </c>
      <c r="T244" s="190" t="s">
        <v>340</v>
      </c>
      <c r="U244" s="190" t="s">
        <v>340</v>
      </c>
      <c r="V244" s="190" t="s">
        <v>340</v>
      </c>
      <c r="W244" s="190">
        <v>765</v>
      </c>
      <c r="X244" s="190" t="s">
        <v>340</v>
      </c>
      <c r="Y244" s="190" t="s">
        <v>340</v>
      </c>
      <c r="Z244" s="190" t="s">
        <v>340</v>
      </c>
      <c r="AA244" s="190" t="s">
        <v>340</v>
      </c>
    </row>
    <row r="245" spans="2:27" ht="12" customHeight="1">
      <c r="B245" s="171" t="s">
        <v>892</v>
      </c>
      <c r="C245" s="171" t="s">
        <v>564</v>
      </c>
      <c r="D245" s="171" t="s">
        <v>730</v>
      </c>
      <c r="E245" s="171" t="s">
        <v>1306</v>
      </c>
      <c r="F245" s="190" t="s">
        <v>340</v>
      </c>
      <c r="G245" s="194">
        <v>45931</v>
      </c>
      <c r="H245" s="251"/>
      <c r="I245" s="190" t="s">
        <v>340</v>
      </c>
      <c r="J245" s="190" t="s">
        <v>340</v>
      </c>
      <c r="K245" s="190" t="s">
        <v>340</v>
      </c>
      <c r="L245" s="190" t="s">
        <v>340</v>
      </c>
      <c r="M245" s="190" t="s">
        <v>340</v>
      </c>
      <c r="N245" s="190" t="s">
        <v>340</v>
      </c>
      <c r="O245" s="190" t="s">
        <v>340</v>
      </c>
      <c r="P245" s="190" t="s">
        <v>340</v>
      </c>
      <c r="Q245" s="190" t="s">
        <v>340</v>
      </c>
      <c r="R245" s="190">
        <v>765</v>
      </c>
      <c r="S245" s="190" t="s">
        <v>340</v>
      </c>
      <c r="T245" s="190" t="s">
        <v>340</v>
      </c>
      <c r="U245" s="190" t="s">
        <v>340</v>
      </c>
      <c r="V245" s="190" t="s">
        <v>340</v>
      </c>
      <c r="W245" s="190">
        <v>765</v>
      </c>
      <c r="X245" s="190" t="s">
        <v>340</v>
      </c>
      <c r="Y245" s="190" t="s">
        <v>340</v>
      </c>
      <c r="Z245" s="190" t="s">
        <v>340</v>
      </c>
      <c r="AA245" s="190" t="s">
        <v>340</v>
      </c>
    </row>
    <row r="246" spans="2:27" ht="12" customHeight="1">
      <c r="B246" s="171" t="s">
        <v>893</v>
      </c>
      <c r="C246" s="171" t="s">
        <v>564</v>
      </c>
      <c r="D246" s="171" t="s">
        <v>730</v>
      </c>
      <c r="E246" s="171" t="s">
        <v>1306</v>
      </c>
      <c r="F246" s="190" t="s">
        <v>340</v>
      </c>
      <c r="G246" s="194">
        <v>45931</v>
      </c>
      <c r="H246" s="251"/>
      <c r="I246" s="190" t="s">
        <v>340</v>
      </c>
      <c r="J246" s="190" t="s">
        <v>340</v>
      </c>
      <c r="K246" s="190" t="s">
        <v>340</v>
      </c>
      <c r="L246" s="190" t="s">
        <v>340</v>
      </c>
      <c r="M246" s="190" t="s">
        <v>340</v>
      </c>
      <c r="N246" s="190" t="s">
        <v>340</v>
      </c>
      <c r="O246" s="190" t="s">
        <v>340</v>
      </c>
      <c r="P246" s="190" t="s">
        <v>340</v>
      </c>
      <c r="Q246" s="190" t="s">
        <v>340</v>
      </c>
      <c r="R246" s="190">
        <v>765</v>
      </c>
      <c r="S246" s="190" t="s">
        <v>340</v>
      </c>
      <c r="T246" s="190" t="s">
        <v>340</v>
      </c>
      <c r="U246" s="190" t="s">
        <v>340</v>
      </c>
      <c r="V246" s="190" t="s">
        <v>340</v>
      </c>
      <c r="W246" s="190">
        <v>765</v>
      </c>
      <c r="X246" s="190" t="s">
        <v>340</v>
      </c>
      <c r="Y246" s="190" t="s">
        <v>340</v>
      </c>
      <c r="Z246" s="190" t="s">
        <v>340</v>
      </c>
      <c r="AA246" s="190" t="s">
        <v>340</v>
      </c>
    </row>
    <row r="247" spans="2:27" ht="12" hidden="1" customHeight="1">
      <c r="B247" s="171" t="s">
        <v>895</v>
      </c>
      <c r="C247" s="171" t="s">
        <v>564</v>
      </c>
      <c r="D247" s="171" t="s">
        <v>874</v>
      </c>
      <c r="E247" s="171" t="s">
        <v>1304</v>
      </c>
      <c r="F247" s="190" t="s">
        <v>340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340</v>
      </c>
      <c r="V247" s="190" t="s">
        <v>340</v>
      </c>
      <c r="W247" s="190" t="s">
        <v>340</v>
      </c>
      <c r="X247" s="190" t="s">
        <v>340</v>
      </c>
      <c r="Y247" s="190" t="s">
        <v>340</v>
      </c>
      <c r="Z247" s="190" t="s">
        <v>340</v>
      </c>
      <c r="AA247" s="190" t="s">
        <v>340</v>
      </c>
    </row>
    <row r="248" spans="2:27" ht="12" hidden="1" customHeight="1">
      <c r="B248" s="171" t="s">
        <v>896</v>
      </c>
      <c r="C248" s="171" t="s">
        <v>499</v>
      </c>
      <c r="D248" s="171" t="s">
        <v>680</v>
      </c>
      <c r="E248" s="171" t="s">
        <v>1180</v>
      </c>
      <c r="F248" s="190">
        <v>0</v>
      </c>
      <c r="G248" s="194">
        <v>46082</v>
      </c>
      <c r="H248" s="194"/>
      <c r="I248" s="190" t="s">
        <v>340</v>
      </c>
      <c r="J248" s="190" t="s">
        <v>340</v>
      </c>
      <c r="K248" s="190" t="s">
        <v>340</v>
      </c>
      <c r="L248" s="190" t="s">
        <v>340</v>
      </c>
      <c r="M248" s="190" t="s">
        <v>340</v>
      </c>
      <c r="N248" s="190" t="s">
        <v>340</v>
      </c>
      <c r="O248" s="190" t="s">
        <v>340</v>
      </c>
      <c r="P248" s="190" t="s">
        <v>340</v>
      </c>
      <c r="Q248" s="190" t="s">
        <v>340</v>
      </c>
      <c r="R248" s="190" t="s">
        <v>340</v>
      </c>
      <c r="S248" s="190" t="s">
        <v>340</v>
      </c>
      <c r="T248" s="190" t="s">
        <v>340</v>
      </c>
      <c r="U248" s="190" t="s">
        <v>340</v>
      </c>
      <c r="V248" s="190" t="s">
        <v>340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897</v>
      </c>
      <c r="C249" s="171" t="s">
        <v>499</v>
      </c>
      <c r="D249" s="171" t="s">
        <v>500</v>
      </c>
      <c r="E249" s="171" t="s">
        <v>1303</v>
      </c>
      <c r="F249" s="190">
        <v>5</v>
      </c>
      <c r="G249" s="194">
        <v>45748</v>
      </c>
      <c r="H249" s="194"/>
      <c r="I249" s="190" t="s">
        <v>340</v>
      </c>
      <c r="J249" s="190" t="s">
        <v>340</v>
      </c>
      <c r="K249" s="190" t="s">
        <v>340</v>
      </c>
      <c r="L249" s="190">
        <v>350</v>
      </c>
      <c r="M249" s="190" t="s">
        <v>340</v>
      </c>
      <c r="N249" s="190">
        <v>150</v>
      </c>
      <c r="O249" s="190" t="s">
        <v>340</v>
      </c>
      <c r="P249" s="190" t="s">
        <v>340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898</v>
      </c>
      <c r="C250" s="171" t="s">
        <v>499</v>
      </c>
      <c r="D250" s="171" t="s">
        <v>500</v>
      </c>
      <c r="E250" s="171" t="s">
        <v>1303</v>
      </c>
      <c r="F250" s="190">
        <v>2</v>
      </c>
      <c r="G250" s="194">
        <v>46054</v>
      </c>
      <c r="H250" s="194"/>
      <c r="I250" s="190" t="s">
        <v>340</v>
      </c>
      <c r="J250" s="190" t="s">
        <v>340</v>
      </c>
      <c r="K250" s="190" t="s">
        <v>340</v>
      </c>
      <c r="L250" s="190" t="s">
        <v>340</v>
      </c>
      <c r="M250" s="190" t="s">
        <v>340</v>
      </c>
      <c r="N250" s="190" t="s">
        <v>340</v>
      </c>
      <c r="O250" s="190" t="s">
        <v>340</v>
      </c>
      <c r="P250" s="190" t="s">
        <v>340</v>
      </c>
      <c r="Q250" s="190" t="s">
        <v>340</v>
      </c>
      <c r="R250" s="190" t="s">
        <v>340</v>
      </c>
      <c r="S250" s="190" t="s">
        <v>340</v>
      </c>
      <c r="T250" s="190" t="s">
        <v>340</v>
      </c>
      <c r="U250" s="190" t="s">
        <v>340</v>
      </c>
      <c r="V250" s="190" t="s">
        <v>340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899</v>
      </c>
      <c r="C251" s="171" t="s">
        <v>564</v>
      </c>
      <c r="D251" s="171" t="s">
        <v>659</v>
      </c>
      <c r="E251" s="171" t="s">
        <v>1305</v>
      </c>
      <c r="F251" s="190" t="s">
        <v>340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340</v>
      </c>
      <c r="V251" s="190" t="s">
        <v>340</v>
      </c>
      <c r="W251" s="190" t="s">
        <v>340</v>
      </c>
      <c r="X251" s="190" t="s">
        <v>340</v>
      </c>
      <c r="Y251" s="190" t="s">
        <v>340</v>
      </c>
      <c r="Z251" s="190" t="s">
        <v>340</v>
      </c>
      <c r="AA251" s="190" t="s">
        <v>340</v>
      </c>
    </row>
    <row r="252" spans="2:27" ht="12" hidden="1" customHeight="1">
      <c r="B252" s="171" t="s">
        <v>900</v>
      </c>
      <c r="C252" s="171" t="s">
        <v>564</v>
      </c>
      <c r="D252" s="171" t="s">
        <v>659</v>
      </c>
      <c r="E252" s="171" t="s">
        <v>1305</v>
      </c>
      <c r="F252" s="190" t="s">
        <v>340</v>
      </c>
      <c r="G252" s="194">
        <v>45839</v>
      </c>
      <c r="H252" s="194">
        <v>46053</v>
      </c>
      <c r="I252" s="190" t="s">
        <v>340</v>
      </c>
      <c r="J252" s="190" t="s">
        <v>340</v>
      </c>
      <c r="K252" s="190" t="s">
        <v>340</v>
      </c>
      <c r="L252" s="190" t="s">
        <v>340</v>
      </c>
      <c r="M252" s="190" t="s">
        <v>340</v>
      </c>
      <c r="N252" s="190" t="s">
        <v>340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340</v>
      </c>
      <c r="W252" s="190" t="s">
        <v>340</v>
      </c>
      <c r="X252" s="190" t="s">
        <v>340</v>
      </c>
      <c r="Y252" s="190" t="s">
        <v>340</v>
      </c>
      <c r="Z252" s="190" t="s">
        <v>340</v>
      </c>
      <c r="AA252" s="190" t="s">
        <v>340</v>
      </c>
    </row>
    <row r="253" spans="2:27" ht="12" hidden="1" customHeight="1">
      <c r="B253" s="171" t="s">
        <v>901</v>
      </c>
      <c r="C253" s="171" t="s">
        <v>564</v>
      </c>
      <c r="D253" s="171" t="s">
        <v>680</v>
      </c>
      <c r="E253" s="171" t="s">
        <v>1180</v>
      </c>
      <c r="F253" s="190">
        <v>4</v>
      </c>
      <c r="G253" s="194">
        <v>46054</v>
      </c>
      <c r="H253" s="194">
        <v>46173</v>
      </c>
      <c r="I253" s="190" t="s">
        <v>340</v>
      </c>
      <c r="J253" s="190" t="s">
        <v>340</v>
      </c>
      <c r="K253" s="190" t="s">
        <v>340</v>
      </c>
      <c r="L253" s="190" t="s">
        <v>340</v>
      </c>
      <c r="M253" s="190" t="s">
        <v>340</v>
      </c>
      <c r="N253" s="190" t="s">
        <v>340</v>
      </c>
      <c r="O253" s="190" t="s">
        <v>340</v>
      </c>
      <c r="P253" s="190" t="s">
        <v>340</v>
      </c>
      <c r="Q253" s="190" t="s">
        <v>340</v>
      </c>
      <c r="R253" s="190" t="s">
        <v>340</v>
      </c>
      <c r="S253" s="190" t="s">
        <v>340</v>
      </c>
      <c r="T253" s="190" t="s">
        <v>340</v>
      </c>
      <c r="U253" s="190" t="s">
        <v>340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340</v>
      </c>
    </row>
    <row r="254" spans="2:27" ht="12" hidden="1" customHeight="1">
      <c r="B254" s="171" t="s">
        <v>902</v>
      </c>
      <c r="C254" s="171" t="s">
        <v>499</v>
      </c>
      <c r="D254" s="171" t="s">
        <v>680</v>
      </c>
      <c r="E254" s="171" t="s">
        <v>1180</v>
      </c>
      <c r="F254" s="190" t="s">
        <v>340</v>
      </c>
      <c r="G254" s="194">
        <v>46113</v>
      </c>
      <c r="H254" s="194"/>
      <c r="I254" s="190" t="s">
        <v>340</v>
      </c>
      <c r="J254" s="190" t="s">
        <v>340</v>
      </c>
      <c r="K254" s="190" t="s">
        <v>340</v>
      </c>
      <c r="L254" s="190" t="s">
        <v>340</v>
      </c>
      <c r="M254" s="190" t="s">
        <v>340</v>
      </c>
      <c r="N254" s="190" t="s">
        <v>340</v>
      </c>
      <c r="O254" s="190" t="s">
        <v>340</v>
      </c>
      <c r="P254" s="190" t="s">
        <v>340</v>
      </c>
      <c r="Q254" s="190" t="s">
        <v>340</v>
      </c>
      <c r="R254" s="190" t="s">
        <v>340</v>
      </c>
      <c r="S254" s="190" t="s">
        <v>340</v>
      </c>
      <c r="T254" s="190" t="s">
        <v>340</v>
      </c>
      <c r="U254" s="190" t="s">
        <v>340</v>
      </c>
      <c r="V254" s="190" t="s">
        <v>340</v>
      </c>
      <c r="W254" s="190" t="s">
        <v>340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903</v>
      </c>
      <c r="C255" s="171" t="s">
        <v>499</v>
      </c>
      <c r="D255" s="171" t="s">
        <v>500</v>
      </c>
      <c r="E255" s="171" t="s">
        <v>1303</v>
      </c>
      <c r="F255" s="190">
        <v>4</v>
      </c>
      <c r="G255" s="194">
        <v>46174</v>
      </c>
      <c r="H255" s="194"/>
      <c r="I255" s="190" t="s">
        <v>340</v>
      </c>
      <c r="J255" s="190" t="s">
        <v>340</v>
      </c>
      <c r="K255" s="190" t="s">
        <v>340</v>
      </c>
      <c r="L255" s="190" t="s">
        <v>340</v>
      </c>
      <c r="M255" s="190" t="s">
        <v>340</v>
      </c>
      <c r="N255" s="190" t="s">
        <v>340</v>
      </c>
      <c r="O255" s="190" t="s">
        <v>340</v>
      </c>
      <c r="P255" s="190" t="s">
        <v>340</v>
      </c>
      <c r="Q255" s="190" t="s">
        <v>340</v>
      </c>
      <c r="R255" s="190" t="s">
        <v>340</v>
      </c>
      <c r="S255" s="190" t="s">
        <v>340</v>
      </c>
      <c r="T255" s="190" t="s">
        <v>340</v>
      </c>
      <c r="U255" s="190" t="s">
        <v>340</v>
      </c>
      <c r="V255" s="190" t="s">
        <v>340</v>
      </c>
      <c r="W255" s="190" t="s">
        <v>340</v>
      </c>
      <c r="X255" s="190" t="s">
        <v>340</v>
      </c>
      <c r="Y255" s="190" t="s">
        <v>340</v>
      </c>
      <c r="Z255" s="190">
        <v>811</v>
      </c>
      <c r="AA255" s="190">
        <v>418</v>
      </c>
    </row>
    <row r="256" spans="2:27" ht="12" hidden="1" customHeight="1">
      <c r="B256" s="171" t="s">
        <v>905</v>
      </c>
      <c r="C256" s="171" t="s">
        <v>499</v>
      </c>
      <c r="D256" s="171" t="s">
        <v>680</v>
      </c>
      <c r="E256" s="171" t="s">
        <v>1180</v>
      </c>
      <c r="F256" s="190">
        <v>0</v>
      </c>
      <c r="G256" s="194">
        <v>45992</v>
      </c>
      <c r="H256" s="194"/>
      <c r="I256" s="190" t="s">
        <v>340</v>
      </c>
      <c r="J256" s="190" t="s">
        <v>340</v>
      </c>
      <c r="K256" s="190" t="s">
        <v>340</v>
      </c>
      <c r="L256" s="190" t="s">
        <v>340</v>
      </c>
      <c r="M256" s="190" t="s">
        <v>340</v>
      </c>
      <c r="N256" s="190" t="s">
        <v>340</v>
      </c>
      <c r="O256" s="190" t="s">
        <v>340</v>
      </c>
      <c r="P256" s="190" t="s">
        <v>340</v>
      </c>
      <c r="Q256" s="190" t="s">
        <v>340</v>
      </c>
      <c r="R256" s="190" t="s">
        <v>340</v>
      </c>
      <c r="S256" s="190" t="s">
        <v>340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906</v>
      </c>
      <c r="C257" s="171" t="s">
        <v>499</v>
      </c>
      <c r="D257" s="171" t="s">
        <v>500</v>
      </c>
      <c r="E257" s="171" t="s">
        <v>1303</v>
      </c>
      <c r="F257" s="190">
        <v>3</v>
      </c>
      <c r="G257" s="194">
        <v>46174</v>
      </c>
      <c r="H257" s="194"/>
      <c r="I257" s="190" t="s">
        <v>340</v>
      </c>
      <c r="J257" s="190" t="s">
        <v>340</v>
      </c>
      <c r="K257" s="190" t="s">
        <v>340</v>
      </c>
      <c r="L257" s="190" t="s">
        <v>340</v>
      </c>
      <c r="M257" s="190" t="s">
        <v>340</v>
      </c>
      <c r="N257" s="190" t="s">
        <v>340</v>
      </c>
      <c r="O257" s="190" t="s">
        <v>340</v>
      </c>
      <c r="P257" s="190" t="s">
        <v>340</v>
      </c>
      <c r="Q257" s="190" t="s">
        <v>340</v>
      </c>
      <c r="R257" s="190" t="s">
        <v>340</v>
      </c>
      <c r="S257" s="190" t="s">
        <v>340</v>
      </c>
      <c r="T257" s="190" t="s">
        <v>340</v>
      </c>
      <c r="U257" s="190" t="s">
        <v>340</v>
      </c>
      <c r="V257" s="190" t="s">
        <v>340</v>
      </c>
      <c r="W257" s="190" t="s">
        <v>340</v>
      </c>
      <c r="X257" s="190" t="s">
        <v>340</v>
      </c>
      <c r="Y257" s="190" t="s">
        <v>340</v>
      </c>
      <c r="Z257" s="190">
        <v>833.5</v>
      </c>
      <c r="AA257" s="190">
        <v>373</v>
      </c>
    </row>
    <row r="258" spans="2:27" ht="12" customHeight="1">
      <c r="B258" s="171" t="s">
        <v>894</v>
      </c>
      <c r="C258" s="171" t="s">
        <v>564</v>
      </c>
      <c r="D258" s="171" t="s">
        <v>730</v>
      </c>
      <c r="E258" s="171" t="s">
        <v>1306</v>
      </c>
      <c r="F258" s="190" t="s">
        <v>340</v>
      </c>
      <c r="G258" s="194">
        <v>45931</v>
      </c>
      <c r="H258" s="251"/>
      <c r="I258" s="190" t="s">
        <v>340</v>
      </c>
      <c r="J258" s="190" t="s">
        <v>340</v>
      </c>
      <c r="K258" s="190" t="s">
        <v>340</v>
      </c>
      <c r="L258" s="190" t="s">
        <v>340</v>
      </c>
      <c r="M258" s="190" t="s">
        <v>340</v>
      </c>
      <c r="N258" s="190" t="s">
        <v>340</v>
      </c>
      <c r="O258" s="190" t="s">
        <v>340</v>
      </c>
      <c r="P258" s="190" t="s">
        <v>340</v>
      </c>
      <c r="Q258" s="190" t="s">
        <v>340</v>
      </c>
      <c r="R258" s="190">
        <v>765</v>
      </c>
      <c r="S258" s="190" t="s">
        <v>340</v>
      </c>
      <c r="T258" s="190" t="s">
        <v>340</v>
      </c>
      <c r="U258" s="190" t="s">
        <v>340</v>
      </c>
      <c r="V258" s="190" t="s">
        <v>340</v>
      </c>
      <c r="W258" s="190">
        <v>765</v>
      </c>
      <c r="X258" s="190" t="s">
        <v>340</v>
      </c>
      <c r="Y258" s="190" t="s">
        <v>340</v>
      </c>
      <c r="Z258" s="190" t="s">
        <v>340</v>
      </c>
      <c r="AA258" s="190" t="s">
        <v>340</v>
      </c>
    </row>
    <row r="259" spans="2:27" ht="12" hidden="1" customHeight="1">
      <c r="B259" s="171" t="s">
        <v>908</v>
      </c>
      <c r="C259" s="171" t="s">
        <v>19</v>
      </c>
      <c r="D259" s="171" t="s">
        <v>500</v>
      </c>
      <c r="E259" s="171" t="s">
        <v>1303</v>
      </c>
      <c r="F259" s="190">
        <v>6</v>
      </c>
      <c r="G259" s="194">
        <v>46204</v>
      </c>
      <c r="H259" s="194"/>
      <c r="I259" s="190" t="s">
        <v>340</v>
      </c>
      <c r="J259" s="190" t="s">
        <v>340</v>
      </c>
      <c r="K259" s="190" t="s">
        <v>340</v>
      </c>
      <c r="L259" s="190" t="s">
        <v>340</v>
      </c>
      <c r="M259" s="190" t="s">
        <v>340</v>
      </c>
      <c r="N259" s="190" t="s">
        <v>340</v>
      </c>
      <c r="O259" s="190" t="s">
        <v>340</v>
      </c>
      <c r="P259" s="190" t="s">
        <v>340</v>
      </c>
      <c r="Q259" s="190" t="s">
        <v>340</v>
      </c>
      <c r="R259" s="190" t="s">
        <v>340</v>
      </c>
      <c r="S259" s="190" t="s">
        <v>340</v>
      </c>
      <c r="T259" s="190" t="s">
        <v>340</v>
      </c>
      <c r="U259" s="190" t="s">
        <v>340</v>
      </c>
      <c r="V259" s="190" t="s">
        <v>340</v>
      </c>
      <c r="W259" s="190" t="s">
        <v>340</v>
      </c>
      <c r="X259" s="190" t="s">
        <v>340</v>
      </c>
      <c r="Y259" s="190" t="s">
        <v>340</v>
      </c>
      <c r="Z259" s="190" t="s">
        <v>340</v>
      </c>
      <c r="AA259" s="190">
        <v>1101</v>
      </c>
    </row>
    <row r="260" spans="2:27" ht="12" customHeight="1">
      <c r="B260" s="171" t="s">
        <v>907</v>
      </c>
      <c r="C260" s="171" t="s">
        <v>564</v>
      </c>
      <c r="D260" s="171" t="s">
        <v>730</v>
      </c>
      <c r="E260" s="171" t="s">
        <v>1306</v>
      </c>
      <c r="F260" s="190" t="s">
        <v>340</v>
      </c>
      <c r="G260" s="194">
        <v>46023</v>
      </c>
      <c r="H260" s="251"/>
      <c r="I260" s="190" t="s">
        <v>340</v>
      </c>
      <c r="J260" s="190" t="s">
        <v>340</v>
      </c>
      <c r="K260" s="190" t="s">
        <v>340</v>
      </c>
      <c r="L260" s="190" t="s">
        <v>340</v>
      </c>
      <c r="M260" s="190" t="s">
        <v>340</v>
      </c>
      <c r="N260" s="190" t="s">
        <v>340</v>
      </c>
      <c r="O260" s="190" t="s">
        <v>340</v>
      </c>
      <c r="P260" s="190" t="s">
        <v>340</v>
      </c>
      <c r="Q260" s="190" t="s">
        <v>340</v>
      </c>
      <c r="R260" s="190" t="s">
        <v>340</v>
      </c>
      <c r="S260" s="190" t="s">
        <v>340</v>
      </c>
      <c r="T260" s="190" t="s">
        <v>340</v>
      </c>
      <c r="U260" s="190">
        <v>1125</v>
      </c>
      <c r="V260" s="190" t="s">
        <v>340</v>
      </c>
      <c r="W260" s="190" t="s">
        <v>340</v>
      </c>
      <c r="X260" s="190" t="s">
        <v>340</v>
      </c>
      <c r="Y260" s="190" t="s">
        <v>340</v>
      </c>
      <c r="Z260" s="190" t="s">
        <v>340</v>
      </c>
      <c r="AA260" s="190" t="s">
        <v>340</v>
      </c>
    </row>
    <row r="261" spans="2:27" ht="12" hidden="1" customHeight="1">
      <c r="B261" s="171" t="s">
        <v>910</v>
      </c>
      <c r="C261" s="171" t="s">
        <v>499</v>
      </c>
      <c r="D261" s="171" t="s">
        <v>680</v>
      </c>
      <c r="E261" s="171" t="s">
        <v>1180</v>
      </c>
      <c r="F261" s="190" t="s">
        <v>340</v>
      </c>
      <c r="G261" s="194">
        <v>46113</v>
      </c>
      <c r="H261" s="194"/>
      <c r="I261" s="190" t="s">
        <v>340</v>
      </c>
      <c r="J261" s="190" t="s">
        <v>340</v>
      </c>
      <c r="K261" s="190" t="s">
        <v>340</v>
      </c>
      <c r="L261" s="190" t="s">
        <v>340</v>
      </c>
      <c r="M261" s="190" t="s">
        <v>340</v>
      </c>
      <c r="N261" s="190" t="s">
        <v>340</v>
      </c>
      <c r="O261" s="190" t="s">
        <v>340</v>
      </c>
      <c r="P261" s="190" t="s">
        <v>340</v>
      </c>
      <c r="Q261" s="190" t="s">
        <v>340</v>
      </c>
      <c r="R261" s="190" t="s">
        <v>340</v>
      </c>
      <c r="S261" s="190" t="s">
        <v>340</v>
      </c>
      <c r="T261" s="190" t="s">
        <v>340</v>
      </c>
      <c r="U261" s="190" t="s">
        <v>340</v>
      </c>
      <c r="V261" s="190" t="s">
        <v>340</v>
      </c>
      <c r="W261" s="190" t="s">
        <v>340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911</v>
      </c>
      <c r="C262" s="171" t="s">
        <v>564</v>
      </c>
      <c r="D262" s="171" t="s">
        <v>634</v>
      </c>
      <c r="E262" s="171" t="s">
        <v>1304</v>
      </c>
      <c r="F262" s="190" t="s">
        <v>340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340</v>
      </c>
      <c r="V262" s="190">
        <v>75</v>
      </c>
      <c r="W262" s="190" t="s">
        <v>340</v>
      </c>
      <c r="X262" s="190" t="s">
        <v>340</v>
      </c>
      <c r="Y262" s="190" t="s">
        <v>340</v>
      </c>
      <c r="Z262" s="190" t="s">
        <v>340</v>
      </c>
      <c r="AA262" s="190" t="s">
        <v>340</v>
      </c>
    </row>
    <row r="263" spans="2:27" ht="12" hidden="1" customHeight="1">
      <c r="B263" s="171" t="s">
        <v>912</v>
      </c>
      <c r="C263" s="171" t="s">
        <v>564</v>
      </c>
      <c r="D263" s="171" t="s">
        <v>659</v>
      </c>
      <c r="E263" s="171" t="s">
        <v>1305</v>
      </c>
      <c r="F263" s="190" t="s">
        <v>340</v>
      </c>
      <c r="G263" s="194">
        <v>45870</v>
      </c>
      <c r="H263" s="194">
        <v>45930</v>
      </c>
      <c r="I263" s="190" t="s">
        <v>340</v>
      </c>
      <c r="J263" s="190" t="s">
        <v>340</v>
      </c>
      <c r="K263" s="190" t="s">
        <v>340</v>
      </c>
      <c r="L263" s="190" t="s">
        <v>340</v>
      </c>
      <c r="M263" s="190" t="s">
        <v>340</v>
      </c>
      <c r="N263" s="190" t="s">
        <v>340</v>
      </c>
      <c r="O263" s="190" t="s">
        <v>340</v>
      </c>
      <c r="P263" s="190">
        <v>640</v>
      </c>
      <c r="Q263" s="190">
        <v>340</v>
      </c>
      <c r="R263" s="190" t="s">
        <v>340</v>
      </c>
      <c r="S263" s="190" t="s">
        <v>340</v>
      </c>
      <c r="T263" s="190" t="s">
        <v>340</v>
      </c>
      <c r="U263" s="190" t="s">
        <v>340</v>
      </c>
      <c r="V263" s="190" t="s">
        <v>340</v>
      </c>
      <c r="W263" s="190" t="s">
        <v>340</v>
      </c>
      <c r="X263" s="190" t="s">
        <v>340</v>
      </c>
      <c r="Y263" s="190" t="s">
        <v>340</v>
      </c>
      <c r="Z263" s="190" t="s">
        <v>340</v>
      </c>
      <c r="AA263" s="190" t="s">
        <v>340</v>
      </c>
    </row>
    <row r="264" spans="2:27" ht="12" hidden="1" customHeight="1">
      <c r="B264" s="171" t="s">
        <v>913</v>
      </c>
      <c r="C264" s="171" t="s">
        <v>19</v>
      </c>
      <c r="D264" s="171" t="s">
        <v>680</v>
      </c>
      <c r="E264" s="171" t="s">
        <v>1180</v>
      </c>
      <c r="F264" s="190" t="s">
        <v>340</v>
      </c>
      <c r="G264" s="194">
        <v>46054</v>
      </c>
      <c r="H264" s="194"/>
      <c r="I264" s="190" t="s">
        <v>340</v>
      </c>
      <c r="J264" s="190" t="s">
        <v>340</v>
      </c>
      <c r="K264" s="190" t="s">
        <v>340</v>
      </c>
      <c r="L264" s="190" t="s">
        <v>340</v>
      </c>
      <c r="M264" s="190" t="s">
        <v>340</v>
      </c>
      <c r="N264" s="190" t="s">
        <v>340</v>
      </c>
      <c r="O264" s="190" t="s">
        <v>340</v>
      </c>
      <c r="P264" s="190" t="s">
        <v>340</v>
      </c>
      <c r="Q264" s="190" t="s">
        <v>340</v>
      </c>
      <c r="R264" s="190" t="s">
        <v>340</v>
      </c>
      <c r="S264" s="190" t="s">
        <v>340</v>
      </c>
      <c r="T264" s="190" t="s">
        <v>340</v>
      </c>
      <c r="U264" s="190" t="s">
        <v>340</v>
      </c>
      <c r="V264" s="190">
        <v>975</v>
      </c>
      <c r="W264" s="190" t="s">
        <v>340</v>
      </c>
      <c r="X264" s="190" t="s">
        <v>340</v>
      </c>
      <c r="Y264" s="190" t="s">
        <v>340</v>
      </c>
      <c r="Z264" s="190" t="s">
        <v>340</v>
      </c>
      <c r="AA264" s="190" t="s">
        <v>340</v>
      </c>
    </row>
    <row r="265" spans="2:27" ht="12" customHeight="1">
      <c r="B265" s="171" t="s">
        <v>909</v>
      </c>
      <c r="C265" s="171" t="s">
        <v>564</v>
      </c>
      <c r="D265" s="171" t="s">
        <v>730</v>
      </c>
      <c r="E265" s="171" t="s">
        <v>1306</v>
      </c>
      <c r="F265" s="190" t="s">
        <v>340</v>
      </c>
      <c r="G265" s="194">
        <v>45901</v>
      </c>
      <c r="H265" s="251"/>
      <c r="I265" s="190" t="s">
        <v>340</v>
      </c>
      <c r="J265" s="190" t="s">
        <v>340</v>
      </c>
      <c r="K265" s="190" t="s">
        <v>340</v>
      </c>
      <c r="L265" s="190" t="s">
        <v>340</v>
      </c>
      <c r="M265" s="190" t="s">
        <v>340</v>
      </c>
      <c r="N265" s="190" t="s">
        <v>340</v>
      </c>
      <c r="O265" s="190" t="s">
        <v>340</v>
      </c>
      <c r="P265" s="190" t="s">
        <v>340</v>
      </c>
      <c r="Q265" s="190">
        <v>1080</v>
      </c>
      <c r="R265" s="190" t="s">
        <v>340</v>
      </c>
      <c r="S265" s="190" t="s">
        <v>340</v>
      </c>
      <c r="T265" s="190" t="s">
        <v>340</v>
      </c>
      <c r="U265" s="190" t="s">
        <v>340</v>
      </c>
      <c r="V265" s="190" t="s">
        <v>340</v>
      </c>
      <c r="W265" s="190" t="s">
        <v>340</v>
      </c>
      <c r="X265" s="190" t="s">
        <v>340</v>
      </c>
      <c r="Y265" s="190" t="s">
        <v>340</v>
      </c>
      <c r="Z265" s="190" t="s">
        <v>340</v>
      </c>
      <c r="AA265" s="190" t="s">
        <v>340</v>
      </c>
    </row>
    <row r="266" spans="2:27" ht="12" hidden="1" customHeight="1">
      <c r="B266" s="171" t="s">
        <v>915</v>
      </c>
      <c r="C266" s="171" t="s">
        <v>564</v>
      </c>
      <c r="D266" s="171" t="s">
        <v>634</v>
      </c>
      <c r="E266" s="171" t="s">
        <v>1304</v>
      </c>
      <c r="F266" s="190" t="s">
        <v>340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340</v>
      </c>
      <c r="Y266" s="190" t="s">
        <v>340</v>
      </c>
      <c r="Z266" s="190" t="s">
        <v>340</v>
      </c>
      <c r="AA266" s="190" t="s">
        <v>340</v>
      </c>
    </row>
    <row r="267" spans="2:27" ht="12" hidden="1" customHeight="1">
      <c r="B267" s="171" t="s">
        <v>917</v>
      </c>
      <c r="C267" s="171" t="s">
        <v>564</v>
      </c>
      <c r="D267" s="171" t="s">
        <v>659</v>
      </c>
      <c r="E267" s="171" t="s">
        <v>1305</v>
      </c>
      <c r="F267" s="190" t="s">
        <v>340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340</v>
      </c>
      <c r="S267" s="190" t="s">
        <v>340</v>
      </c>
      <c r="T267" s="190" t="s">
        <v>340</v>
      </c>
      <c r="U267" s="190" t="s">
        <v>340</v>
      </c>
      <c r="V267" s="190" t="s">
        <v>340</v>
      </c>
      <c r="W267" s="190" t="s">
        <v>340</v>
      </c>
      <c r="X267" s="190" t="s">
        <v>340</v>
      </c>
      <c r="Y267" s="190" t="s">
        <v>340</v>
      </c>
      <c r="Z267" s="190" t="s">
        <v>340</v>
      </c>
      <c r="AA267" s="190" t="s">
        <v>340</v>
      </c>
    </row>
    <row r="268" spans="2:27" ht="12" customHeight="1">
      <c r="B268" s="171" t="s">
        <v>914</v>
      </c>
      <c r="C268" s="171" t="s">
        <v>564</v>
      </c>
      <c r="D268" s="171" t="s">
        <v>730</v>
      </c>
      <c r="E268" s="171" t="s">
        <v>1306</v>
      </c>
      <c r="F268" s="190" t="s">
        <v>340</v>
      </c>
      <c r="G268" s="194">
        <v>46054</v>
      </c>
      <c r="H268" s="251"/>
      <c r="I268" s="190" t="s">
        <v>340</v>
      </c>
      <c r="J268" s="190" t="s">
        <v>340</v>
      </c>
      <c r="K268" s="190" t="s">
        <v>340</v>
      </c>
      <c r="L268" s="190" t="s">
        <v>340</v>
      </c>
      <c r="M268" s="190" t="s">
        <v>340</v>
      </c>
      <c r="N268" s="190" t="s">
        <v>340</v>
      </c>
      <c r="O268" s="190" t="s">
        <v>340</v>
      </c>
      <c r="P268" s="190" t="s">
        <v>340</v>
      </c>
      <c r="Q268" s="190" t="s">
        <v>340</v>
      </c>
      <c r="R268" s="190" t="s">
        <v>340</v>
      </c>
      <c r="S268" s="190" t="s">
        <v>340</v>
      </c>
      <c r="T268" s="190" t="s">
        <v>340</v>
      </c>
      <c r="U268" s="190" t="s">
        <v>340</v>
      </c>
      <c r="V268" s="190">
        <v>975</v>
      </c>
      <c r="W268" s="190" t="s">
        <v>340</v>
      </c>
      <c r="X268" s="190" t="s">
        <v>340</v>
      </c>
      <c r="Y268" s="190" t="s">
        <v>340</v>
      </c>
      <c r="Z268" s="190" t="s">
        <v>340</v>
      </c>
      <c r="AA268" s="190" t="s">
        <v>340</v>
      </c>
    </row>
    <row r="269" spans="2:27" ht="12" hidden="1" customHeight="1">
      <c r="B269" s="171" t="s">
        <v>919</v>
      </c>
      <c r="C269" s="171" t="s">
        <v>564</v>
      </c>
      <c r="D269" s="171" t="s">
        <v>680</v>
      </c>
      <c r="E269" s="171" t="s">
        <v>1180</v>
      </c>
      <c r="F269" s="190">
        <v>0</v>
      </c>
      <c r="G269" s="194">
        <v>46023</v>
      </c>
      <c r="H269" s="194">
        <v>46173</v>
      </c>
      <c r="I269" s="190" t="s">
        <v>340</v>
      </c>
      <c r="J269" s="190" t="s">
        <v>340</v>
      </c>
      <c r="K269" s="190" t="s">
        <v>340</v>
      </c>
      <c r="L269" s="190" t="s">
        <v>340</v>
      </c>
      <c r="M269" s="190" t="s">
        <v>340</v>
      </c>
      <c r="N269" s="190" t="s">
        <v>340</v>
      </c>
      <c r="O269" s="190" t="s">
        <v>340</v>
      </c>
      <c r="P269" s="190" t="s">
        <v>340</v>
      </c>
      <c r="Q269" s="190" t="s">
        <v>340</v>
      </c>
      <c r="R269" s="190" t="s">
        <v>340</v>
      </c>
      <c r="S269" s="190" t="s">
        <v>340</v>
      </c>
      <c r="T269" s="190" t="s">
        <v>340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340</v>
      </c>
      <c r="AA269" s="190" t="s">
        <v>340</v>
      </c>
    </row>
    <row r="270" spans="2:27" ht="12" hidden="1" customHeight="1">
      <c r="B270" s="171" t="s">
        <v>920</v>
      </c>
      <c r="C270" s="171" t="s">
        <v>564</v>
      </c>
      <c r="D270" s="171" t="s">
        <v>680</v>
      </c>
      <c r="E270" s="171" t="s">
        <v>1180</v>
      </c>
      <c r="F270" s="190">
        <v>0</v>
      </c>
      <c r="G270" s="194">
        <v>46023</v>
      </c>
      <c r="H270" s="194">
        <v>46173</v>
      </c>
      <c r="I270" s="190" t="s">
        <v>340</v>
      </c>
      <c r="J270" s="190" t="s">
        <v>340</v>
      </c>
      <c r="K270" s="190" t="s">
        <v>340</v>
      </c>
      <c r="L270" s="190" t="s">
        <v>340</v>
      </c>
      <c r="M270" s="190" t="s">
        <v>340</v>
      </c>
      <c r="N270" s="190" t="s">
        <v>340</v>
      </c>
      <c r="O270" s="190" t="s">
        <v>340</v>
      </c>
      <c r="P270" s="190" t="s">
        <v>340</v>
      </c>
      <c r="Q270" s="190" t="s">
        <v>340</v>
      </c>
      <c r="R270" s="190" t="s">
        <v>340</v>
      </c>
      <c r="S270" s="190" t="s">
        <v>340</v>
      </c>
      <c r="T270" s="190" t="s">
        <v>340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340</v>
      </c>
      <c r="AA270" s="190" t="s">
        <v>340</v>
      </c>
    </row>
    <row r="271" spans="2:27" ht="12" hidden="1" customHeight="1">
      <c r="B271" s="171" t="s">
        <v>921</v>
      </c>
      <c r="C271" s="171" t="s">
        <v>564</v>
      </c>
      <c r="D271" s="171" t="s">
        <v>874</v>
      </c>
      <c r="E271" s="171" t="s">
        <v>1304</v>
      </c>
      <c r="F271" s="190" t="s">
        <v>340</v>
      </c>
      <c r="G271" s="194">
        <v>45870</v>
      </c>
      <c r="H271" s="194">
        <v>45930</v>
      </c>
      <c r="I271" s="190" t="s">
        <v>340</v>
      </c>
      <c r="J271" s="190" t="s">
        <v>340</v>
      </c>
      <c r="K271" s="190" t="s">
        <v>340</v>
      </c>
      <c r="L271" s="190" t="s">
        <v>340</v>
      </c>
      <c r="M271" s="190" t="s">
        <v>340</v>
      </c>
      <c r="N271" s="190" t="s">
        <v>340</v>
      </c>
      <c r="O271" s="190" t="s">
        <v>340</v>
      </c>
      <c r="P271" s="190">
        <v>400</v>
      </c>
      <c r="Q271" s="190">
        <v>400</v>
      </c>
      <c r="R271" s="190">
        <v>0</v>
      </c>
      <c r="S271" s="190" t="s">
        <v>340</v>
      </c>
      <c r="T271" s="190" t="s">
        <v>340</v>
      </c>
      <c r="U271" s="190" t="s">
        <v>340</v>
      </c>
      <c r="V271" s="190" t="s">
        <v>340</v>
      </c>
      <c r="W271" s="190" t="s">
        <v>340</v>
      </c>
      <c r="X271" s="190" t="s">
        <v>340</v>
      </c>
      <c r="Y271" s="190" t="s">
        <v>340</v>
      </c>
      <c r="Z271" s="190" t="s">
        <v>340</v>
      </c>
      <c r="AA271" s="190" t="s">
        <v>340</v>
      </c>
    </row>
    <row r="272" spans="2:27" ht="12" hidden="1" customHeight="1">
      <c r="B272" s="171" t="s">
        <v>922</v>
      </c>
      <c r="C272" s="171" t="s">
        <v>564</v>
      </c>
      <c r="D272" s="171" t="s">
        <v>659</v>
      </c>
      <c r="E272" s="171" t="s">
        <v>1305</v>
      </c>
      <c r="F272" s="190" t="s">
        <v>340</v>
      </c>
      <c r="G272" s="194">
        <v>45962</v>
      </c>
      <c r="H272" s="194">
        <v>46022</v>
      </c>
      <c r="I272" s="190" t="s">
        <v>340</v>
      </c>
      <c r="J272" s="190" t="s">
        <v>340</v>
      </c>
      <c r="K272" s="190" t="s">
        <v>340</v>
      </c>
      <c r="L272" s="190" t="s">
        <v>340</v>
      </c>
      <c r="M272" s="190" t="s">
        <v>340</v>
      </c>
      <c r="N272" s="190" t="s">
        <v>340</v>
      </c>
      <c r="O272" s="190" t="s">
        <v>340</v>
      </c>
      <c r="P272" s="190" t="s">
        <v>340</v>
      </c>
      <c r="Q272" s="190" t="s">
        <v>340</v>
      </c>
      <c r="R272" s="190" t="s">
        <v>340</v>
      </c>
      <c r="S272" s="190">
        <v>100</v>
      </c>
      <c r="T272" s="190">
        <v>700</v>
      </c>
      <c r="U272" s="190">
        <v>0</v>
      </c>
      <c r="V272" s="190" t="s">
        <v>340</v>
      </c>
      <c r="W272" s="190" t="s">
        <v>340</v>
      </c>
      <c r="X272" s="190" t="s">
        <v>340</v>
      </c>
      <c r="Y272" s="190" t="s">
        <v>340</v>
      </c>
      <c r="Z272" s="190" t="s">
        <v>340</v>
      </c>
      <c r="AA272" s="190" t="s">
        <v>340</v>
      </c>
    </row>
    <row r="273" spans="2:27" ht="12" hidden="1" customHeight="1">
      <c r="B273" s="171" t="s">
        <v>923</v>
      </c>
      <c r="C273" s="171" t="s">
        <v>564</v>
      </c>
      <c r="D273" s="171" t="s">
        <v>634</v>
      </c>
      <c r="E273" s="171" t="s">
        <v>1304</v>
      </c>
      <c r="F273" s="190" t="s">
        <v>340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340</v>
      </c>
      <c r="V273" s="190" t="s">
        <v>340</v>
      </c>
      <c r="W273" s="190" t="s">
        <v>340</v>
      </c>
      <c r="X273" s="190" t="s">
        <v>340</v>
      </c>
      <c r="Y273" s="190" t="s">
        <v>340</v>
      </c>
      <c r="Z273" s="190" t="s">
        <v>340</v>
      </c>
      <c r="AA273" s="190" t="s">
        <v>340</v>
      </c>
    </row>
    <row r="274" spans="2:27" ht="12" hidden="1" customHeight="1">
      <c r="B274" s="171" t="s">
        <v>924</v>
      </c>
      <c r="C274" s="171" t="s">
        <v>564</v>
      </c>
      <c r="D274" s="171" t="s">
        <v>659</v>
      </c>
      <c r="E274" s="171" t="s">
        <v>1305</v>
      </c>
      <c r="F274" s="190" t="s">
        <v>340</v>
      </c>
      <c r="G274" s="194">
        <v>45931</v>
      </c>
      <c r="H274" s="194">
        <v>45991</v>
      </c>
      <c r="I274" s="190" t="s">
        <v>340</v>
      </c>
      <c r="J274" s="190" t="s">
        <v>340</v>
      </c>
      <c r="K274" s="190" t="s">
        <v>340</v>
      </c>
      <c r="L274" s="190" t="s">
        <v>340</v>
      </c>
      <c r="M274" s="190" t="s">
        <v>340</v>
      </c>
      <c r="N274" s="190" t="s">
        <v>340</v>
      </c>
      <c r="O274" s="190" t="s">
        <v>340</v>
      </c>
      <c r="P274" s="190" t="s">
        <v>340</v>
      </c>
      <c r="Q274" s="190" t="s">
        <v>340</v>
      </c>
      <c r="R274" s="190">
        <v>400</v>
      </c>
      <c r="S274" s="190">
        <v>325</v>
      </c>
      <c r="T274" s="190" t="s">
        <v>340</v>
      </c>
      <c r="U274" s="190" t="s">
        <v>340</v>
      </c>
      <c r="V274" s="190" t="s">
        <v>340</v>
      </c>
      <c r="W274" s="190" t="s">
        <v>340</v>
      </c>
      <c r="X274" s="190" t="s">
        <v>340</v>
      </c>
      <c r="Y274" s="190" t="s">
        <v>340</v>
      </c>
      <c r="Z274" s="190" t="s">
        <v>340</v>
      </c>
      <c r="AA274" s="190" t="s">
        <v>340</v>
      </c>
    </row>
    <row r="275" spans="2:27" ht="12" customHeight="1">
      <c r="B275" s="171" t="s">
        <v>925</v>
      </c>
      <c r="C275" s="171" t="s">
        <v>564</v>
      </c>
      <c r="D275" s="171" t="s">
        <v>730</v>
      </c>
      <c r="E275" s="171" t="s">
        <v>1306</v>
      </c>
      <c r="F275" s="190" t="s">
        <v>340</v>
      </c>
      <c r="G275" s="194">
        <v>46054</v>
      </c>
      <c r="H275" s="251"/>
      <c r="I275" s="190" t="s">
        <v>340</v>
      </c>
      <c r="J275" s="190" t="s">
        <v>340</v>
      </c>
      <c r="K275" s="190" t="s">
        <v>340</v>
      </c>
      <c r="L275" s="190" t="s">
        <v>340</v>
      </c>
      <c r="M275" s="190" t="s">
        <v>340</v>
      </c>
      <c r="N275" s="190" t="s">
        <v>340</v>
      </c>
      <c r="O275" s="190" t="s">
        <v>340</v>
      </c>
      <c r="P275" s="190" t="s">
        <v>340</v>
      </c>
      <c r="Q275" s="190" t="s">
        <v>340</v>
      </c>
      <c r="R275" s="190" t="s">
        <v>340</v>
      </c>
      <c r="S275" s="190" t="s">
        <v>340</v>
      </c>
      <c r="T275" s="190" t="s">
        <v>340</v>
      </c>
      <c r="U275" s="190" t="s">
        <v>340</v>
      </c>
      <c r="V275" s="190">
        <v>650</v>
      </c>
      <c r="W275" s="190" t="s">
        <v>340</v>
      </c>
      <c r="X275" s="190" t="s">
        <v>340</v>
      </c>
      <c r="Y275" s="190" t="s">
        <v>340</v>
      </c>
      <c r="Z275" s="190" t="s">
        <v>340</v>
      </c>
      <c r="AA275" s="190" t="s">
        <v>340</v>
      </c>
    </row>
    <row r="276" spans="2:27" ht="12" hidden="1" customHeight="1">
      <c r="B276" s="171" t="s">
        <v>926</v>
      </c>
      <c r="C276" s="171" t="s">
        <v>564</v>
      </c>
      <c r="D276" s="171" t="s">
        <v>659</v>
      </c>
      <c r="E276" s="171" t="s">
        <v>1305</v>
      </c>
      <c r="F276" s="190" t="s">
        <v>340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340</v>
      </c>
      <c r="T276" s="190" t="s">
        <v>340</v>
      </c>
      <c r="U276" s="190" t="s">
        <v>340</v>
      </c>
      <c r="V276" s="190" t="s">
        <v>340</v>
      </c>
      <c r="W276" s="190" t="s">
        <v>340</v>
      </c>
      <c r="X276" s="190" t="s">
        <v>340</v>
      </c>
      <c r="Y276" s="190" t="s">
        <v>340</v>
      </c>
      <c r="Z276" s="190" t="s">
        <v>340</v>
      </c>
      <c r="AA276" s="190" t="s">
        <v>340</v>
      </c>
    </row>
    <row r="277" spans="2:27" ht="12" customHeight="1">
      <c r="B277" s="171" t="s">
        <v>927</v>
      </c>
      <c r="C277" s="171" t="s">
        <v>564</v>
      </c>
      <c r="D277" s="171" t="s">
        <v>730</v>
      </c>
      <c r="E277" s="171" t="s">
        <v>1306</v>
      </c>
      <c r="F277" s="190" t="s">
        <v>340</v>
      </c>
      <c r="G277" s="194">
        <v>45931</v>
      </c>
      <c r="H277" s="251"/>
      <c r="I277" s="190" t="s">
        <v>340</v>
      </c>
      <c r="J277" s="190" t="s">
        <v>340</v>
      </c>
      <c r="K277" s="190" t="s">
        <v>340</v>
      </c>
      <c r="L277" s="190" t="s">
        <v>340</v>
      </c>
      <c r="M277" s="190" t="s">
        <v>340</v>
      </c>
      <c r="N277" s="190" t="s">
        <v>340</v>
      </c>
      <c r="O277" s="190" t="s">
        <v>340</v>
      </c>
      <c r="P277" s="190" t="s">
        <v>340</v>
      </c>
      <c r="Q277" s="190" t="s">
        <v>340</v>
      </c>
      <c r="R277" s="190">
        <v>495</v>
      </c>
      <c r="S277" s="190" t="s">
        <v>340</v>
      </c>
      <c r="T277" s="190" t="s">
        <v>340</v>
      </c>
      <c r="U277" s="190" t="s">
        <v>340</v>
      </c>
      <c r="V277" s="190" t="s">
        <v>340</v>
      </c>
      <c r="W277" s="190">
        <v>0</v>
      </c>
      <c r="X277" s="190" t="s">
        <v>340</v>
      </c>
      <c r="Y277" s="190" t="s">
        <v>340</v>
      </c>
      <c r="Z277" s="190" t="s">
        <v>340</v>
      </c>
      <c r="AA277" s="190" t="s">
        <v>340</v>
      </c>
    </row>
    <row r="278" spans="2:27" ht="12" hidden="1" customHeight="1">
      <c r="B278" s="171" t="s">
        <v>928</v>
      </c>
      <c r="C278" s="171" t="s">
        <v>19</v>
      </c>
      <c r="D278" s="171" t="s">
        <v>680</v>
      </c>
      <c r="E278" s="171" t="s">
        <v>1180</v>
      </c>
      <c r="F278" s="190" t="s">
        <v>340</v>
      </c>
      <c r="G278" s="194">
        <v>46204</v>
      </c>
      <c r="H278" s="194"/>
      <c r="I278" s="190" t="s">
        <v>340</v>
      </c>
      <c r="J278" s="190" t="s">
        <v>340</v>
      </c>
      <c r="K278" s="190" t="s">
        <v>340</v>
      </c>
      <c r="L278" s="190" t="s">
        <v>340</v>
      </c>
      <c r="M278" s="190" t="s">
        <v>340</v>
      </c>
      <c r="N278" s="190" t="s">
        <v>340</v>
      </c>
      <c r="O278" s="190" t="s">
        <v>340</v>
      </c>
      <c r="P278" s="190" t="s">
        <v>340</v>
      </c>
      <c r="Q278" s="190" t="s">
        <v>340</v>
      </c>
      <c r="R278" s="190" t="s">
        <v>340</v>
      </c>
      <c r="S278" s="190" t="s">
        <v>340</v>
      </c>
      <c r="T278" s="190" t="s">
        <v>340</v>
      </c>
      <c r="U278" s="190" t="s">
        <v>340</v>
      </c>
      <c r="V278" s="190" t="s">
        <v>340</v>
      </c>
      <c r="W278" s="190" t="s">
        <v>340</v>
      </c>
      <c r="X278" s="190" t="s">
        <v>340</v>
      </c>
      <c r="Y278" s="190" t="s">
        <v>340</v>
      </c>
      <c r="Z278" s="190" t="s">
        <v>340</v>
      </c>
      <c r="AA278" s="190">
        <v>418</v>
      </c>
    </row>
    <row r="279" spans="2:27" ht="12" hidden="1" customHeight="1">
      <c r="B279" s="171" t="s">
        <v>929</v>
      </c>
      <c r="C279" s="171" t="s">
        <v>564</v>
      </c>
      <c r="D279" s="171" t="s">
        <v>659</v>
      </c>
      <c r="E279" s="171" t="s">
        <v>1305</v>
      </c>
      <c r="F279" s="190" t="s">
        <v>340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340</v>
      </c>
      <c r="R279" s="190" t="s">
        <v>340</v>
      </c>
      <c r="S279" s="190" t="s">
        <v>340</v>
      </c>
      <c r="T279" s="190" t="s">
        <v>340</v>
      </c>
      <c r="U279" s="190" t="s">
        <v>340</v>
      </c>
      <c r="V279" s="190" t="s">
        <v>340</v>
      </c>
      <c r="W279" s="190" t="s">
        <v>340</v>
      </c>
      <c r="X279" s="190" t="s">
        <v>340</v>
      </c>
      <c r="Y279" s="190" t="s">
        <v>340</v>
      </c>
      <c r="Z279" s="190" t="s">
        <v>340</v>
      </c>
      <c r="AA279" s="190" t="s">
        <v>340</v>
      </c>
    </row>
    <row r="280" spans="2:27" ht="12" customHeight="1">
      <c r="B280" s="171" t="s">
        <v>930</v>
      </c>
      <c r="C280" s="171" t="s">
        <v>564</v>
      </c>
      <c r="D280" s="171" t="s">
        <v>730</v>
      </c>
      <c r="E280" s="171" t="s">
        <v>1306</v>
      </c>
      <c r="F280" s="190" t="s">
        <v>340</v>
      </c>
      <c r="G280" s="194">
        <v>45931</v>
      </c>
      <c r="H280" s="251"/>
      <c r="I280" s="190" t="s">
        <v>340</v>
      </c>
      <c r="J280" s="190" t="s">
        <v>340</v>
      </c>
      <c r="K280" s="190" t="s">
        <v>340</v>
      </c>
      <c r="L280" s="190" t="s">
        <v>340</v>
      </c>
      <c r="M280" s="190" t="s">
        <v>340</v>
      </c>
      <c r="N280" s="190" t="s">
        <v>340</v>
      </c>
      <c r="O280" s="190" t="s">
        <v>340</v>
      </c>
      <c r="P280" s="190" t="s">
        <v>340</v>
      </c>
      <c r="Q280" s="190" t="s">
        <v>340</v>
      </c>
      <c r="R280" s="190">
        <v>380.25</v>
      </c>
      <c r="S280" s="190" t="s">
        <v>340</v>
      </c>
      <c r="T280" s="190" t="s">
        <v>340</v>
      </c>
      <c r="U280" s="190" t="s">
        <v>340</v>
      </c>
      <c r="V280" s="190" t="s">
        <v>340</v>
      </c>
      <c r="W280" s="190" t="s">
        <v>340</v>
      </c>
      <c r="X280" s="190" t="s">
        <v>340</v>
      </c>
      <c r="Y280" s="190" t="s">
        <v>340</v>
      </c>
      <c r="Z280" s="190" t="s">
        <v>340</v>
      </c>
      <c r="AA280" s="190" t="s">
        <v>340</v>
      </c>
    </row>
    <row r="281" spans="2:27" ht="12" hidden="1" customHeight="1">
      <c r="B281" s="171" t="s">
        <v>931</v>
      </c>
      <c r="C281" s="171" t="s">
        <v>564</v>
      </c>
      <c r="D281" s="171" t="s">
        <v>659</v>
      </c>
      <c r="E281" s="171" t="s">
        <v>1305</v>
      </c>
      <c r="F281" s="190" t="s">
        <v>340</v>
      </c>
      <c r="G281" s="194">
        <v>45901</v>
      </c>
      <c r="H281" s="194">
        <v>45991</v>
      </c>
      <c r="I281" s="190" t="s">
        <v>340</v>
      </c>
      <c r="J281" s="190" t="s">
        <v>340</v>
      </c>
      <c r="K281" s="190" t="s">
        <v>340</v>
      </c>
      <c r="L281" s="190" t="s">
        <v>340</v>
      </c>
      <c r="M281" s="190" t="s">
        <v>340</v>
      </c>
      <c r="N281" s="190" t="s">
        <v>340</v>
      </c>
      <c r="O281" s="190" t="s">
        <v>340</v>
      </c>
      <c r="P281" s="190" t="s">
        <v>340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340</v>
      </c>
      <c r="V281" s="190" t="s">
        <v>340</v>
      </c>
      <c r="W281" s="190" t="s">
        <v>340</v>
      </c>
      <c r="X281" s="190" t="s">
        <v>340</v>
      </c>
      <c r="Y281" s="190" t="s">
        <v>340</v>
      </c>
      <c r="Z281" s="190" t="s">
        <v>340</v>
      </c>
      <c r="AA281" s="190" t="s">
        <v>340</v>
      </c>
    </row>
    <row r="282" spans="2:27" ht="12" hidden="1" customHeight="1">
      <c r="B282" s="171" t="s">
        <v>932</v>
      </c>
      <c r="C282" s="171" t="s">
        <v>564</v>
      </c>
      <c r="D282" s="171" t="s">
        <v>659</v>
      </c>
      <c r="E282" s="171" t="s">
        <v>1305</v>
      </c>
      <c r="F282" s="190" t="s">
        <v>340</v>
      </c>
      <c r="G282" s="194">
        <v>45992</v>
      </c>
      <c r="H282" s="194">
        <v>46022</v>
      </c>
      <c r="I282" s="190" t="s">
        <v>340</v>
      </c>
      <c r="J282" s="190" t="s">
        <v>340</v>
      </c>
      <c r="K282" s="190" t="s">
        <v>340</v>
      </c>
      <c r="L282" s="190" t="s">
        <v>340</v>
      </c>
      <c r="M282" s="190" t="s">
        <v>340</v>
      </c>
      <c r="N282" s="190" t="s">
        <v>340</v>
      </c>
      <c r="O282" s="190" t="s">
        <v>340</v>
      </c>
      <c r="P282" s="190" t="s">
        <v>340</v>
      </c>
      <c r="Q282" s="190" t="s">
        <v>340</v>
      </c>
      <c r="R282" s="190" t="s">
        <v>340</v>
      </c>
      <c r="S282" s="190" t="s">
        <v>340</v>
      </c>
      <c r="T282" s="190">
        <v>200</v>
      </c>
      <c r="U282" s="190">
        <v>0</v>
      </c>
      <c r="V282" s="190" t="s">
        <v>340</v>
      </c>
      <c r="W282" s="190" t="s">
        <v>340</v>
      </c>
      <c r="X282" s="190" t="s">
        <v>340</v>
      </c>
      <c r="Y282" s="190" t="s">
        <v>340</v>
      </c>
      <c r="Z282" s="190" t="s">
        <v>340</v>
      </c>
      <c r="AA282" s="190" t="s">
        <v>340</v>
      </c>
    </row>
    <row r="283" spans="2:27" ht="12" hidden="1" customHeight="1">
      <c r="B283" s="171" t="s">
        <v>933</v>
      </c>
      <c r="C283" s="171" t="s">
        <v>564</v>
      </c>
      <c r="D283" s="171" t="s">
        <v>659</v>
      </c>
      <c r="E283" s="171" t="s">
        <v>1305</v>
      </c>
      <c r="F283" s="190" t="s">
        <v>340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340</v>
      </c>
      <c r="P283" s="190" t="s">
        <v>340</v>
      </c>
      <c r="Q283" s="190" t="s">
        <v>340</v>
      </c>
      <c r="R283" s="190" t="s">
        <v>340</v>
      </c>
      <c r="S283" s="190" t="s">
        <v>340</v>
      </c>
      <c r="T283" s="190" t="s">
        <v>340</v>
      </c>
      <c r="U283" s="190">
        <v>75</v>
      </c>
      <c r="V283" s="190">
        <v>15</v>
      </c>
      <c r="W283" s="190" t="s">
        <v>340</v>
      </c>
      <c r="X283" s="190" t="s">
        <v>340</v>
      </c>
      <c r="Y283" s="190" t="s">
        <v>340</v>
      </c>
      <c r="Z283" s="190" t="s">
        <v>340</v>
      </c>
      <c r="AA283" s="190" t="s">
        <v>340</v>
      </c>
    </row>
    <row r="284" spans="2:27" ht="12" hidden="1" customHeight="1">
      <c r="B284" s="171" t="s">
        <v>934</v>
      </c>
      <c r="C284" s="171" t="s">
        <v>564</v>
      </c>
      <c r="D284" s="171" t="s">
        <v>659</v>
      </c>
      <c r="E284" s="171" t="s">
        <v>1305</v>
      </c>
      <c r="F284" s="190" t="s">
        <v>340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340</v>
      </c>
      <c r="N284" s="190">
        <v>500</v>
      </c>
      <c r="O284" s="190" t="s">
        <v>340</v>
      </c>
      <c r="P284" s="190" t="s">
        <v>340</v>
      </c>
      <c r="Q284" s="190" t="s">
        <v>340</v>
      </c>
      <c r="R284" s="190" t="s">
        <v>340</v>
      </c>
      <c r="S284" s="190" t="s">
        <v>340</v>
      </c>
      <c r="T284" s="190" t="s">
        <v>340</v>
      </c>
      <c r="U284" s="190" t="s">
        <v>340</v>
      </c>
      <c r="V284" s="190" t="s">
        <v>340</v>
      </c>
      <c r="W284" s="190" t="s">
        <v>340</v>
      </c>
      <c r="X284" s="190" t="s">
        <v>340</v>
      </c>
      <c r="Y284" s="190" t="s">
        <v>340</v>
      </c>
      <c r="Z284" s="190" t="s">
        <v>340</v>
      </c>
      <c r="AA284" s="190" t="s">
        <v>340</v>
      </c>
    </row>
    <row r="285" spans="2:27" ht="12" hidden="1" customHeight="1">
      <c r="B285" s="171" t="s">
        <v>935</v>
      </c>
      <c r="C285" s="171" t="s">
        <v>564</v>
      </c>
      <c r="D285" s="171" t="s">
        <v>874</v>
      </c>
      <c r="E285" s="171" t="s">
        <v>1304</v>
      </c>
      <c r="F285" s="190" t="s">
        <v>340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340</v>
      </c>
      <c r="Q285" s="190" t="s">
        <v>340</v>
      </c>
      <c r="R285" s="190" t="s">
        <v>340</v>
      </c>
      <c r="S285" s="190" t="s">
        <v>340</v>
      </c>
      <c r="T285" s="190" t="s">
        <v>340</v>
      </c>
      <c r="U285" s="190" t="s">
        <v>340</v>
      </c>
      <c r="V285" s="190" t="s">
        <v>340</v>
      </c>
      <c r="W285" s="190" t="s">
        <v>340</v>
      </c>
      <c r="X285" s="190" t="s">
        <v>340</v>
      </c>
      <c r="Y285" s="190" t="s">
        <v>340</v>
      </c>
      <c r="Z285" s="190" t="s">
        <v>340</v>
      </c>
      <c r="AA285" s="190" t="s">
        <v>340</v>
      </c>
    </row>
    <row r="286" spans="2:27" ht="12" hidden="1" customHeight="1">
      <c r="B286" s="171" t="s">
        <v>936</v>
      </c>
      <c r="C286" s="171" t="s">
        <v>564</v>
      </c>
      <c r="D286" s="171" t="s">
        <v>659</v>
      </c>
      <c r="E286" s="171" t="s">
        <v>1305</v>
      </c>
      <c r="F286" s="190" t="s">
        <v>340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340</v>
      </c>
      <c r="P286" s="190" t="s">
        <v>340</v>
      </c>
      <c r="Q286" s="190" t="s">
        <v>340</v>
      </c>
      <c r="R286" s="190" t="s">
        <v>340</v>
      </c>
      <c r="S286" s="190" t="s">
        <v>340</v>
      </c>
      <c r="T286" s="190" t="s">
        <v>340</v>
      </c>
      <c r="U286" s="190" t="s">
        <v>340</v>
      </c>
      <c r="V286" s="190" t="s">
        <v>340</v>
      </c>
      <c r="W286" s="190" t="s">
        <v>340</v>
      </c>
      <c r="X286" s="190" t="s">
        <v>340</v>
      </c>
      <c r="Y286" s="190" t="s">
        <v>340</v>
      </c>
      <c r="Z286" s="190" t="s">
        <v>340</v>
      </c>
      <c r="AA286" s="190" t="s">
        <v>340</v>
      </c>
    </row>
    <row r="287" spans="2:27" ht="12" hidden="1" customHeight="1">
      <c r="B287" s="171" t="s">
        <v>937</v>
      </c>
      <c r="C287" s="171" t="s">
        <v>564</v>
      </c>
      <c r="D287" s="171" t="s">
        <v>659</v>
      </c>
      <c r="E287" s="171" t="s">
        <v>1305</v>
      </c>
      <c r="F287" s="190" t="s">
        <v>340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340</v>
      </c>
      <c r="P287" s="190" t="s">
        <v>340</v>
      </c>
      <c r="Q287" s="190" t="s">
        <v>340</v>
      </c>
      <c r="R287" s="190" t="s">
        <v>340</v>
      </c>
      <c r="S287" s="190" t="s">
        <v>340</v>
      </c>
      <c r="T287" s="190" t="s">
        <v>340</v>
      </c>
      <c r="U287" s="190" t="s">
        <v>340</v>
      </c>
      <c r="V287" s="190" t="s">
        <v>340</v>
      </c>
      <c r="W287" s="190" t="s">
        <v>340</v>
      </c>
      <c r="X287" s="190" t="s">
        <v>340</v>
      </c>
      <c r="Y287" s="190" t="s">
        <v>340</v>
      </c>
      <c r="Z287" s="190" t="s">
        <v>340</v>
      </c>
      <c r="AA287" s="190" t="s">
        <v>340</v>
      </c>
    </row>
    <row r="288" spans="2:27" ht="12" hidden="1" customHeight="1">
      <c r="B288" s="171" t="s">
        <v>938</v>
      </c>
      <c r="C288" s="171" t="s">
        <v>564</v>
      </c>
      <c r="D288" s="171" t="s">
        <v>659</v>
      </c>
      <c r="E288" s="171" t="s">
        <v>1305</v>
      </c>
      <c r="F288" s="190" t="s">
        <v>340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340</v>
      </c>
      <c r="P288" s="190" t="s">
        <v>340</v>
      </c>
      <c r="Q288" s="190" t="s">
        <v>340</v>
      </c>
      <c r="R288" s="190" t="s">
        <v>340</v>
      </c>
      <c r="S288" s="190" t="s">
        <v>340</v>
      </c>
      <c r="T288" s="190" t="s">
        <v>340</v>
      </c>
      <c r="U288" s="190" t="s">
        <v>340</v>
      </c>
      <c r="V288" s="190" t="s">
        <v>340</v>
      </c>
      <c r="W288" s="190" t="s">
        <v>340</v>
      </c>
      <c r="X288" s="190" t="s">
        <v>340</v>
      </c>
      <c r="Y288" s="190" t="s">
        <v>340</v>
      </c>
      <c r="Z288" s="190" t="s">
        <v>340</v>
      </c>
      <c r="AA288" s="190" t="s">
        <v>340</v>
      </c>
    </row>
    <row r="289" spans="2:27" ht="12" hidden="1" customHeight="1">
      <c r="B289" s="171" t="s">
        <v>939</v>
      </c>
      <c r="C289" s="171" t="s">
        <v>564</v>
      </c>
      <c r="D289" s="171" t="s">
        <v>659</v>
      </c>
      <c r="E289" s="171" t="s">
        <v>1305</v>
      </c>
      <c r="F289" s="190" t="s">
        <v>340</v>
      </c>
      <c r="G289" s="194">
        <v>45748</v>
      </c>
      <c r="H289" s="194">
        <v>45838</v>
      </c>
      <c r="I289" s="190" t="s">
        <v>340</v>
      </c>
      <c r="J289" s="190" t="s">
        <v>340</v>
      </c>
      <c r="K289" s="190" t="s">
        <v>340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340</v>
      </c>
      <c r="Q289" s="190" t="s">
        <v>340</v>
      </c>
      <c r="R289" s="190" t="s">
        <v>340</v>
      </c>
      <c r="S289" s="190" t="s">
        <v>340</v>
      </c>
      <c r="T289" s="190" t="s">
        <v>340</v>
      </c>
      <c r="U289" s="190" t="s">
        <v>340</v>
      </c>
      <c r="V289" s="190" t="s">
        <v>340</v>
      </c>
      <c r="W289" s="190" t="s">
        <v>340</v>
      </c>
      <c r="X289" s="190" t="s">
        <v>340</v>
      </c>
      <c r="Y289" s="190" t="s">
        <v>340</v>
      </c>
      <c r="Z289" s="190" t="s">
        <v>340</v>
      </c>
      <c r="AA289" s="190" t="s">
        <v>340</v>
      </c>
    </row>
    <row r="290" spans="2:27" ht="12" hidden="1" customHeight="1">
      <c r="B290" s="171" t="s">
        <v>940</v>
      </c>
      <c r="C290" s="171" t="s">
        <v>564</v>
      </c>
      <c r="D290" s="171" t="s">
        <v>874</v>
      </c>
      <c r="E290" s="171" t="s">
        <v>1304</v>
      </c>
      <c r="F290" s="190" t="s">
        <v>340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340</v>
      </c>
      <c r="P290" s="190" t="s">
        <v>340</v>
      </c>
      <c r="Q290" s="190" t="s">
        <v>340</v>
      </c>
      <c r="R290" s="190" t="s">
        <v>340</v>
      </c>
      <c r="S290" s="190" t="s">
        <v>340</v>
      </c>
      <c r="T290" s="190" t="s">
        <v>340</v>
      </c>
      <c r="U290" s="190" t="s">
        <v>340</v>
      </c>
      <c r="V290" s="190" t="s">
        <v>340</v>
      </c>
      <c r="W290" s="190" t="s">
        <v>340</v>
      </c>
      <c r="X290" s="190" t="s">
        <v>340</v>
      </c>
      <c r="Y290" s="190" t="s">
        <v>340</v>
      </c>
      <c r="Z290" s="190" t="s">
        <v>340</v>
      </c>
      <c r="AA290" s="190" t="s">
        <v>340</v>
      </c>
    </row>
    <row r="291" spans="2:27" ht="12" hidden="1" customHeight="1">
      <c r="B291" s="171" t="s">
        <v>942</v>
      </c>
      <c r="C291" s="171" t="s">
        <v>564</v>
      </c>
      <c r="D291" s="171" t="s">
        <v>659</v>
      </c>
      <c r="E291" s="171" t="s">
        <v>1305</v>
      </c>
      <c r="F291" s="190" t="s">
        <v>340</v>
      </c>
      <c r="G291" s="194">
        <v>45689</v>
      </c>
      <c r="H291" s="194">
        <v>45838</v>
      </c>
      <c r="I291" s="190" t="s">
        <v>340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340</v>
      </c>
      <c r="P291" s="190" t="s">
        <v>340</v>
      </c>
      <c r="Q291" s="190" t="s">
        <v>340</v>
      </c>
      <c r="R291" s="190" t="s">
        <v>340</v>
      </c>
      <c r="S291" s="190" t="s">
        <v>340</v>
      </c>
      <c r="T291" s="190" t="s">
        <v>340</v>
      </c>
      <c r="U291" s="190" t="s">
        <v>340</v>
      </c>
      <c r="V291" s="190" t="s">
        <v>340</v>
      </c>
      <c r="W291" s="190" t="s">
        <v>340</v>
      </c>
      <c r="X291" s="190" t="s">
        <v>340</v>
      </c>
      <c r="Y291" s="190" t="s">
        <v>340</v>
      </c>
      <c r="Z291" s="190" t="s">
        <v>340</v>
      </c>
      <c r="AA291" s="190" t="s">
        <v>340</v>
      </c>
    </row>
    <row r="292" spans="2:27" ht="12" hidden="1" customHeight="1">
      <c r="B292" s="171" t="s">
        <v>943</v>
      </c>
      <c r="C292" s="171" t="s">
        <v>564</v>
      </c>
      <c r="D292" s="171" t="s">
        <v>659</v>
      </c>
      <c r="E292" s="171" t="s">
        <v>1305</v>
      </c>
      <c r="F292" s="190" t="s">
        <v>340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340</v>
      </c>
      <c r="N292" s="190" t="s">
        <v>340</v>
      </c>
      <c r="O292" s="190" t="s">
        <v>340</v>
      </c>
      <c r="P292" s="190" t="s">
        <v>340</v>
      </c>
      <c r="Q292" s="190" t="s">
        <v>340</v>
      </c>
      <c r="R292" s="190" t="s">
        <v>340</v>
      </c>
      <c r="S292" s="190" t="s">
        <v>340</v>
      </c>
      <c r="T292" s="190" t="s">
        <v>340</v>
      </c>
      <c r="U292" s="190" t="s">
        <v>340</v>
      </c>
      <c r="V292" s="190" t="s">
        <v>340</v>
      </c>
      <c r="W292" s="190" t="s">
        <v>340</v>
      </c>
      <c r="X292" s="190" t="s">
        <v>340</v>
      </c>
      <c r="Y292" s="190" t="s">
        <v>340</v>
      </c>
      <c r="Z292" s="190" t="s">
        <v>340</v>
      </c>
      <c r="AA292" s="190" t="s">
        <v>340</v>
      </c>
    </row>
    <row r="293" spans="2:27" ht="12" hidden="1" customHeight="1">
      <c r="B293" s="171" t="s">
        <v>944</v>
      </c>
      <c r="C293" s="171" t="s">
        <v>564</v>
      </c>
      <c r="D293" s="171" t="s">
        <v>659</v>
      </c>
      <c r="E293" s="171" t="s">
        <v>1305</v>
      </c>
      <c r="F293" s="190" t="s">
        <v>340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340</v>
      </c>
      <c r="O293" s="190" t="s">
        <v>340</v>
      </c>
      <c r="P293" s="190" t="s">
        <v>340</v>
      </c>
      <c r="Q293" s="190" t="s">
        <v>340</v>
      </c>
      <c r="R293" s="190" t="s">
        <v>340</v>
      </c>
      <c r="S293" s="190" t="s">
        <v>340</v>
      </c>
      <c r="T293" s="190" t="s">
        <v>340</v>
      </c>
      <c r="U293" s="190" t="s">
        <v>340</v>
      </c>
      <c r="V293" s="190" t="s">
        <v>340</v>
      </c>
      <c r="W293" s="190" t="s">
        <v>340</v>
      </c>
      <c r="X293" s="190" t="s">
        <v>340</v>
      </c>
      <c r="Y293" s="190" t="s">
        <v>340</v>
      </c>
      <c r="Z293" s="190" t="s">
        <v>340</v>
      </c>
      <c r="AA293" s="190" t="s">
        <v>340</v>
      </c>
    </row>
    <row r="294" spans="2:27" ht="12" hidden="1" customHeight="1">
      <c r="B294" s="171" t="s">
        <v>945</v>
      </c>
      <c r="C294" s="171" t="s">
        <v>564</v>
      </c>
      <c r="D294" s="171" t="s">
        <v>659</v>
      </c>
      <c r="E294" s="171" t="s">
        <v>1305</v>
      </c>
      <c r="F294" s="190" t="s">
        <v>340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340</v>
      </c>
      <c r="N294" s="190" t="s">
        <v>340</v>
      </c>
      <c r="O294" s="190" t="s">
        <v>340</v>
      </c>
      <c r="P294" s="190" t="s">
        <v>340</v>
      </c>
      <c r="Q294" s="190" t="s">
        <v>340</v>
      </c>
      <c r="R294" s="190" t="s">
        <v>340</v>
      </c>
      <c r="S294" s="190" t="s">
        <v>340</v>
      </c>
      <c r="T294" s="190" t="s">
        <v>340</v>
      </c>
      <c r="U294" s="190" t="s">
        <v>340</v>
      </c>
      <c r="V294" s="190" t="s">
        <v>340</v>
      </c>
      <c r="W294" s="190" t="s">
        <v>340</v>
      </c>
      <c r="X294" s="190" t="s">
        <v>340</v>
      </c>
      <c r="Y294" s="190" t="s">
        <v>340</v>
      </c>
      <c r="Z294" s="190" t="s">
        <v>340</v>
      </c>
      <c r="AA294" s="190" t="s">
        <v>340</v>
      </c>
    </row>
    <row r="295" spans="2:27" ht="12" hidden="1" customHeight="1">
      <c r="B295" s="171" t="s">
        <v>946</v>
      </c>
      <c r="C295" s="171" t="s">
        <v>564</v>
      </c>
      <c r="D295" s="171" t="s">
        <v>659</v>
      </c>
      <c r="E295" s="171" t="s">
        <v>1305</v>
      </c>
      <c r="F295" s="190" t="s">
        <v>340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340</v>
      </c>
      <c r="N295" s="190" t="s">
        <v>340</v>
      </c>
      <c r="O295" s="190" t="s">
        <v>340</v>
      </c>
      <c r="P295" s="190" t="s">
        <v>340</v>
      </c>
      <c r="Q295" s="190" t="s">
        <v>340</v>
      </c>
      <c r="R295" s="190" t="s">
        <v>340</v>
      </c>
      <c r="S295" s="190" t="s">
        <v>340</v>
      </c>
      <c r="T295" s="190" t="s">
        <v>340</v>
      </c>
      <c r="U295" s="190" t="s">
        <v>340</v>
      </c>
      <c r="V295" s="190" t="s">
        <v>340</v>
      </c>
      <c r="W295" s="190" t="s">
        <v>340</v>
      </c>
      <c r="X295" s="190" t="s">
        <v>340</v>
      </c>
      <c r="Y295" s="190" t="s">
        <v>340</v>
      </c>
      <c r="Z295" s="190" t="s">
        <v>340</v>
      </c>
      <c r="AA295" s="190" t="s">
        <v>340</v>
      </c>
    </row>
    <row r="296" spans="2:27" ht="12" hidden="1" customHeight="1">
      <c r="B296" s="171" t="s">
        <v>947</v>
      </c>
      <c r="C296" s="171" t="s">
        <v>564</v>
      </c>
      <c r="D296" s="171" t="s">
        <v>874</v>
      </c>
      <c r="E296" s="171" t="s">
        <v>1304</v>
      </c>
      <c r="F296" s="190" t="s">
        <v>340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340</v>
      </c>
      <c r="O296" s="190" t="s">
        <v>340</v>
      </c>
      <c r="P296" s="190" t="s">
        <v>340</v>
      </c>
      <c r="Q296" s="190" t="s">
        <v>340</v>
      </c>
      <c r="R296" s="190" t="s">
        <v>340</v>
      </c>
      <c r="S296" s="190" t="s">
        <v>340</v>
      </c>
      <c r="T296" s="190" t="s">
        <v>340</v>
      </c>
      <c r="U296" s="190" t="s">
        <v>340</v>
      </c>
      <c r="V296" s="190" t="s">
        <v>340</v>
      </c>
      <c r="W296" s="190" t="s">
        <v>340</v>
      </c>
      <c r="X296" s="190" t="s">
        <v>340</v>
      </c>
      <c r="Y296" s="190" t="s">
        <v>340</v>
      </c>
      <c r="Z296" s="190" t="s">
        <v>340</v>
      </c>
      <c r="AA296" s="190" t="s">
        <v>340</v>
      </c>
    </row>
    <row r="297" spans="2:27" ht="12" hidden="1" customHeight="1">
      <c r="B297" s="171" t="s">
        <v>948</v>
      </c>
      <c r="C297" s="171" t="s">
        <v>564</v>
      </c>
      <c r="D297" s="171" t="s">
        <v>659</v>
      </c>
      <c r="E297" s="171" t="s">
        <v>1305</v>
      </c>
      <c r="F297" s="190" t="s">
        <v>340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340</v>
      </c>
      <c r="M297" s="190" t="s">
        <v>340</v>
      </c>
      <c r="N297" s="190" t="s">
        <v>340</v>
      </c>
      <c r="O297" s="190" t="s">
        <v>340</v>
      </c>
      <c r="P297" s="190" t="s">
        <v>340</v>
      </c>
      <c r="Q297" s="190" t="s">
        <v>340</v>
      </c>
      <c r="R297" s="190" t="s">
        <v>340</v>
      </c>
      <c r="S297" s="190" t="s">
        <v>340</v>
      </c>
      <c r="T297" s="190" t="s">
        <v>340</v>
      </c>
      <c r="U297" s="190" t="s">
        <v>340</v>
      </c>
      <c r="V297" s="190" t="s">
        <v>340</v>
      </c>
      <c r="W297" s="190" t="s">
        <v>340</v>
      </c>
      <c r="X297" s="190" t="s">
        <v>340</v>
      </c>
      <c r="Y297" s="190" t="s">
        <v>340</v>
      </c>
      <c r="Z297" s="190" t="s">
        <v>340</v>
      </c>
      <c r="AA297" s="190" t="s">
        <v>340</v>
      </c>
    </row>
    <row r="298" spans="2:27" ht="12" hidden="1" customHeight="1">
      <c r="B298" s="171" t="s">
        <v>949</v>
      </c>
      <c r="C298" s="171" t="s">
        <v>564</v>
      </c>
      <c r="D298" s="171" t="s">
        <v>659</v>
      </c>
      <c r="E298" s="171" t="s">
        <v>1305</v>
      </c>
      <c r="F298" s="190" t="s">
        <v>340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340</v>
      </c>
      <c r="M298" s="190" t="s">
        <v>340</v>
      </c>
      <c r="N298" s="190" t="s">
        <v>340</v>
      </c>
      <c r="O298" s="190" t="s">
        <v>340</v>
      </c>
      <c r="P298" s="190" t="s">
        <v>340</v>
      </c>
      <c r="Q298" s="190" t="s">
        <v>340</v>
      </c>
      <c r="R298" s="190" t="s">
        <v>340</v>
      </c>
      <c r="S298" s="190" t="s">
        <v>340</v>
      </c>
      <c r="T298" s="190" t="s">
        <v>340</v>
      </c>
      <c r="U298" s="190" t="s">
        <v>340</v>
      </c>
      <c r="V298" s="190" t="s">
        <v>340</v>
      </c>
      <c r="W298" s="190" t="s">
        <v>340</v>
      </c>
      <c r="X298" s="190" t="s">
        <v>340</v>
      </c>
      <c r="Y298" s="190" t="s">
        <v>340</v>
      </c>
      <c r="Z298" s="190" t="s">
        <v>340</v>
      </c>
      <c r="AA298" s="190" t="s">
        <v>340</v>
      </c>
    </row>
    <row r="299" spans="2:27" ht="12" hidden="1" customHeight="1">
      <c r="B299" s="171" t="s">
        <v>950</v>
      </c>
      <c r="C299" s="171" t="s">
        <v>564</v>
      </c>
      <c r="D299" s="171" t="s">
        <v>874</v>
      </c>
      <c r="E299" s="171" t="s">
        <v>1304</v>
      </c>
      <c r="F299" s="190" t="s">
        <v>340</v>
      </c>
      <c r="G299" s="194">
        <v>44958</v>
      </c>
      <c r="H299" s="194">
        <v>45688</v>
      </c>
      <c r="I299" s="190">
        <v>875</v>
      </c>
      <c r="J299" s="190" t="s">
        <v>340</v>
      </c>
      <c r="K299" s="190" t="s">
        <v>340</v>
      </c>
      <c r="L299" s="190" t="s">
        <v>340</v>
      </c>
      <c r="M299" s="190" t="s">
        <v>340</v>
      </c>
      <c r="N299" s="190" t="s">
        <v>340</v>
      </c>
      <c r="O299" s="190" t="s">
        <v>340</v>
      </c>
      <c r="P299" s="190" t="s">
        <v>340</v>
      </c>
      <c r="Q299" s="190" t="s">
        <v>340</v>
      </c>
      <c r="R299" s="190" t="s">
        <v>340</v>
      </c>
      <c r="S299" s="190" t="s">
        <v>340</v>
      </c>
      <c r="T299" s="190" t="s">
        <v>340</v>
      </c>
      <c r="U299" s="190" t="s">
        <v>340</v>
      </c>
      <c r="V299" s="190" t="s">
        <v>340</v>
      </c>
      <c r="W299" s="190" t="s">
        <v>340</v>
      </c>
      <c r="X299" s="190" t="s">
        <v>340</v>
      </c>
      <c r="Y299" s="190" t="s">
        <v>340</v>
      </c>
      <c r="Z299" s="190" t="s">
        <v>340</v>
      </c>
      <c r="AA299" s="190" t="s">
        <v>340</v>
      </c>
    </row>
    <row r="300" spans="2:27" ht="12" hidden="1" customHeight="1">
      <c r="B300" s="171" t="s">
        <v>951</v>
      </c>
      <c r="C300" s="171" t="s">
        <v>564</v>
      </c>
      <c r="D300" s="171" t="s">
        <v>659</v>
      </c>
      <c r="E300" s="171" t="s">
        <v>1305</v>
      </c>
      <c r="F300" s="190" t="s">
        <v>340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340</v>
      </c>
      <c r="L300" s="190" t="s">
        <v>340</v>
      </c>
      <c r="M300" s="190" t="s">
        <v>340</v>
      </c>
      <c r="N300" s="190" t="s">
        <v>340</v>
      </c>
      <c r="O300" s="190" t="s">
        <v>340</v>
      </c>
      <c r="P300" s="190" t="s">
        <v>340</v>
      </c>
      <c r="Q300" s="190" t="s">
        <v>340</v>
      </c>
      <c r="R300" s="190" t="s">
        <v>340</v>
      </c>
      <c r="S300" s="190" t="s">
        <v>340</v>
      </c>
      <c r="T300" s="190" t="s">
        <v>340</v>
      </c>
      <c r="U300" s="190" t="s">
        <v>340</v>
      </c>
      <c r="V300" s="190" t="s">
        <v>340</v>
      </c>
      <c r="W300" s="190" t="s">
        <v>340</v>
      </c>
      <c r="X300" s="190" t="s">
        <v>340</v>
      </c>
      <c r="Y300" s="190" t="s">
        <v>340</v>
      </c>
      <c r="Z300" s="190" t="s">
        <v>340</v>
      </c>
      <c r="AA300" s="190" t="s">
        <v>340</v>
      </c>
    </row>
    <row r="301" spans="2:27" ht="12" hidden="1" customHeight="1">
      <c r="B301" s="171" t="s">
        <v>952</v>
      </c>
      <c r="C301" s="171" t="s">
        <v>564</v>
      </c>
      <c r="D301" s="171" t="s">
        <v>874</v>
      </c>
      <c r="E301" s="171" t="s">
        <v>1304</v>
      </c>
      <c r="F301" s="190" t="s">
        <v>340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340</v>
      </c>
      <c r="L301" s="190" t="s">
        <v>340</v>
      </c>
      <c r="M301" s="190" t="s">
        <v>340</v>
      </c>
      <c r="N301" s="190" t="s">
        <v>340</v>
      </c>
      <c r="O301" s="190" t="s">
        <v>340</v>
      </c>
      <c r="P301" s="190" t="s">
        <v>340</v>
      </c>
      <c r="Q301" s="190" t="s">
        <v>340</v>
      </c>
      <c r="R301" s="190" t="s">
        <v>340</v>
      </c>
      <c r="S301" s="190" t="s">
        <v>340</v>
      </c>
      <c r="T301" s="190" t="s">
        <v>340</v>
      </c>
      <c r="U301" s="190" t="s">
        <v>340</v>
      </c>
      <c r="V301" s="190" t="s">
        <v>340</v>
      </c>
      <c r="W301" s="190" t="s">
        <v>340</v>
      </c>
      <c r="X301" s="190" t="s">
        <v>340</v>
      </c>
      <c r="Y301" s="190" t="s">
        <v>340</v>
      </c>
      <c r="Z301" s="190" t="s">
        <v>340</v>
      </c>
      <c r="AA301" s="190" t="s">
        <v>340</v>
      </c>
    </row>
    <row r="302" spans="2:27" ht="12" hidden="1" customHeight="1">
      <c r="B302" s="171" t="s">
        <v>953</v>
      </c>
      <c r="C302" s="171" t="s">
        <v>564</v>
      </c>
      <c r="D302" s="171" t="s">
        <v>659</v>
      </c>
      <c r="E302" s="171" t="s">
        <v>1305</v>
      </c>
      <c r="F302" s="190" t="s">
        <v>340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340</v>
      </c>
      <c r="L302" s="190" t="s">
        <v>340</v>
      </c>
      <c r="M302" s="190" t="s">
        <v>340</v>
      </c>
      <c r="N302" s="190" t="s">
        <v>340</v>
      </c>
      <c r="O302" s="190" t="s">
        <v>340</v>
      </c>
      <c r="P302" s="190" t="s">
        <v>340</v>
      </c>
      <c r="Q302" s="190" t="s">
        <v>340</v>
      </c>
      <c r="R302" s="190" t="s">
        <v>340</v>
      </c>
      <c r="S302" s="190" t="s">
        <v>340</v>
      </c>
      <c r="T302" s="190" t="s">
        <v>340</v>
      </c>
      <c r="U302" s="190" t="s">
        <v>340</v>
      </c>
      <c r="V302" s="190" t="s">
        <v>340</v>
      </c>
      <c r="W302" s="190" t="s">
        <v>340</v>
      </c>
      <c r="X302" s="190" t="s">
        <v>340</v>
      </c>
      <c r="Y302" s="190" t="s">
        <v>340</v>
      </c>
      <c r="Z302" s="190" t="s">
        <v>340</v>
      </c>
      <c r="AA302" s="190" t="s">
        <v>340</v>
      </c>
    </row>
    <row r="303" spans="2:27" ht="12" hidden="1" customHeight="1">
      <c r="B303" s="171" t="s">
        <v>954</v>
      </c>
      <c r="C303" s="171" t="s">
        <v>564</v>
      </c>
      <c r="D303" s="171" t="s">
        <v>874</v>
      </c>
      <c r="E303" s="171" t="s">
        <v>1304</v>
      </c>
      <c r="F303" s="190" t="s">
        <v>340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340</v>
      </c>
      <c r="L303" s="190" t="s">
        <v>340</v>
      </c>
      <c r="M303" s="190" t="s">
        <v>340</v>
      </c>
      <c r="N303" s="190" t="s">
        <v>340</v>
      </c>
      <c r="O303" s="190" t="s">
        <v>340</v>
      </c>
      <c r="P303" s="190" t="s">
        <v>340</v>
      </c>
      <c r="Q303" s="190" t="s">
        <v>340</v>
      </c>
      <c r="R303" s="190" t="s">
        <v>340</v>
      </c>
      <c r="S303" s="190" t="s">
        <v>340</v>
      </c>
      <c r="T303" s="190" t="s">
        <v>340</v>
      </c>
      <c r="U303" s="190" t="s">
        <v>340</v>
      </c>
      <c r="V303" s="190" t="s">
        <v>340</v>
      </c>
      <c r="W303" s="190" t="s">
        <v>340</v>
      </c>
      <c r="X303" s="190" t="s">
        <v>340</v>
      </c>
      <c r="Y303" s="190" t="s">
        <v>340</v>
      </c>
      <c r="Z303" s="190" t="s">
        <v>340</v>
      </c>
      <c r="AA303" s="190" t="s">
        <v>340</v>
      </c>
    </row>
    <row r="304" spans="2:27" ht="12" hidden="1" customHeight="1">
      <c r="B304" s="171" t="s">
        <v>955</v>
      </c>
      <c r="C304" s="171" t="s">
        <v>564</v>
      </c>
      <c r="D304" s="171" t="s">
        <v>659</v>
      </c>
      <c r="E304" s="171" t="s">
        <v>1305</v>
      </c>
      <c r="F304" s="190" t="s">
        <v>340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340</v>
      </c>
      <c r="O304" s="190" t="s">
        <v>340</v>
      </c>
      <c r="P304" s="190" t="s">
        <v>340</v>
      </c>
      <c r="Q304" s="190" t="s">
        <v>340</v>
      </c>
      <c r="R304" s="190" t="s">
        <v>340</v>
      </c>
      <c r="S304" s="190" t="s">
        <v>340</v>
      </c>
      <c r="T304" s="190" t="s">
        <v>340</v>
      </c>
      <c r="U304" s="190" t="s">
        <v>340</v>
      </c>
      <c r="V304" s="190" t="s">
        <v>340</v>
      </c>
      <c r="W304" s="190" t="s">
        <v>340</v>
      </c>
      <c r="X304" s="190" t="s">
        <v>340</v>
      </c>
      <c r="Y304" s="190" t="s">
        <v>340</v>
      </c>
      <c r="Z304" s="190" t="s">
        <v>340</v>
      </c>
      <c r="AA304" s="190" t="s">
        <v>340</v>
      </c>
    </row>
    <row r="305" spans="2:27" ht="12" hidden="1" customHeight="1">
      <c r="B305" s="171" t="s">
        <v>956</v>
      </c>
      <c r="C305" s="171" t="s">
        <v>564</v>
      </c>
      <c r="D305" s="171" t="s">
        <v>659</v>
      </c>
      <c r="E305" s="171" t="s">
        <v>1305</v>
      </c>
      <c r="F305" s="190" t="s">
        <v>340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340</v>
      </c>
      <c r="L305" s="190" t="s">
        <v>340</v>
      </c>
      <c r="M305" s="190" t="s">
        <v>340</v>
      </c>
      <c r="N305" s="190" t="s">
        <v>340</v>
      </c>
      <c r="O305" s="190" t="s">
        <v>340</v>
      </c>
      <c r="P305" s="190" t="s">
        <v>340</v>
      </c>
      <c r="Q305" s="190" t="s">
        <v>340</v>
      </c>
      <c r="R305" s="190" t="s">
        <v>340</v>
      </c>
      <c r="S305" s="190" t="s">
        <v>340</v>
      </c>
      <c r="T305" s="190" t="s">
        <v>340</v>
      </c>
      <c r="U305" s="190" t="s">
        <v>340</v>
      </c>
      <c r="V305" s="190" t="s">
        <v>340</v>
      </c>
      <c r="W305" s="190" t="s">
        <v>340</v>
      </c>
      <c r="X305" s="190" t="s">
        <v>340</v>
      </c>
      <c r="Y305" s="190" t="s">
        <v>340</v>
      </c>
      <c r="Z305" s="190" t="s">
        <v>340</v>
      </c>
      <c r="AA305" s="190" t="s">
        <v>340</v>
      </c>
    </row>
    <row r="306" spans="2:27" ht="12" hidden="1" customHeight="1">
      <c r="B306" s="171" t="s">
        <v>957</v>
      </c>
      <c r="C306" s="171" t="s">
        <v>564</v>
      </c>
      <c r="D306" s="171" t="s">
        <v>659</v>
      </c>
      <c r="E306" s="171" t="s">
        <v>1305</v>
      </c>
      <c r="F306" s="190" t="s">
        <v>340</v>
      </c>
      <c r="G306" s="194">
        <v>45323</v>
      </c>
      <c r="H306" s="194">
        <v>45688</v>
      </c>
      <c r="I306" s="190">
        <v>510</v>
      </c>
      <c r="J306" s="190" t="s">
        <v>340</v>
      </c>
      <c r="K306" s="190" t="s">
        <v>340</v>
      </c>
      <c r="L306" s="190" t="s">
        <v>340</v>
      </c>
      <c r="M306" s="190" t="s">
        <v>340</v>
      </c>
      <c r="N306" s="190" t="s">
        <v>340</v>
      </c>
      <c r="O306" s="190" t="s">
        <v>340</v>
      </c>
      <c r="P306" s="190" t="s">
        <v>340</v>
      </c>
      <c r="Q306" s="190" t="s">
        <v>340</v>
      </c>
      <c r="R306" s="190" t="s">
        <v>340</v>
      </c>
      <c r="S306" s="190" t="s">
        <v>340</v>
      </c>
      <c r="T306" s="190" t="s">
        <v>340</v>
      </c>
      <c r="U306" s="190" t="s">
        <v>340</v>
      </c>
      <c r="V306" s="190" t="s">
        <v>340</v>
      </c>
      <c r="W306" s="190" t="s">
        <v>340</v>
      </c>
      <c r="X306" s="190" t="s">
        <v>340</v>
      </c>
      <c r="Y306" s="190" t="s">
        <v>340</v>
      </c>
      <c r="Z306" s="190" t="s">
        <v>340</v>
      </c>
      <c r="AA306" s="190" t="s">
        <v>340</v>
      </c>
    </row>
    <row r="307" spans="2:27" ht="12" hidden="1" customHeight="1">
      <c r="B307" s="171" t="s">
        <v>958</v>
      </c>
      <c r="C307" s="171" t="s">
        <v>564</v>
      </c>
      <c r="D307" s="171" t="s">
        <v>659</v>
      </c>
      <c r="E307" s="171" t="s">
        <v>1305</v>
      </c>
      <c r="F307" s="190" t="s">
        <v>340</v>
      </c>
      <c r="G307" s="194">
        <v>45352</v>
      </c>
      <c r="H307" s="194">
        <v>45688</v>
      </c>
      <c r="I307" s="190">
        <v>375</v>
      </c>
      <c r="J307" s="190" t="s">
        <v>340</v>
      </c>
      <c r="K307" s="190" t="s">
        <v>340</v>
      </c>
      <c r="L307" s="190" t="s">
        <v>340</v>
      </c>
      <c r="M307" s="190" t="s">
        <v>340</v>
      </c>
      <c r="N307" s="190" t="s">
        <v>340</v>
      </c>
      <c r="O307" s="190" t="s">
        <v>340</v>
      </c>
      <c r="P307" s="190" t="s">
        <v>340</v>
      </c>
      <c r="Q307" s="190" t="s">
        <v>340</v>
      </c>
      <c r="R307" s="190" t="s">
        <v>340</v>
      </c>
      <c r="S307" s="190" t="s">
        <v>340</v>
      </c>
      <c r="T307" s="190" t="s">
        <v>340</v>
      </c>
      <c r="U307" s="190" t="s">
        <v>340</v>
      </c>
      <c r="V307" s="190" t="s">
        <v>340</v>
      </c>
      <c r="W307" s="190" t="s">
        <v>340</v>
      </c>
      <c r="X307" s="190" t="s">
        <v>340</v>
      </c>
      <c r="Y307" s="190" t="s">
        <v>340</v>
      </c>
      <c r="Z307" s="190" t="s">
        <v>340</v>
      </c>
      <c r="AA307" s="190" t="s">
        <v>340</v>
      </c>
    </row>
    <row r="308" spans="2:27" ht="12" hidden="1" customHeight="1">
      <c r="B308" s="171" t="s">
        <v>959</v>
      </c>
      <c r="C308" s="171" t="s">
        <v>564</v>
      </c>
      <c r="D308" s="171" t="s">
        <v>659</v>
      </c>
      <c r="E308" s="171" t="s">
        <v>1305</v>
      </c>
      <c r="F308" s="190" t="s">
        <v>340</v>
      </c>
      <c r="G308" s="194">
        <v>45627</v>
      </c>
      <c r="H308" s="194">
        <v>45688</v>
      </c>
      <c r="I308" s="190">
        <v>360</v>
      </c>
      <c r="J308" s="190" t="s">
        <v>340</v>
      </c>
      <c r="K308" s="190" t="s">
        <v>340</v>
      </c>
      <c r="L308" s="190" t="s">
        <v>340</v>
      </c>
      <c r="M308" s="190" t="s">
        <v>340</v>
      </c>
      <c r="N308" s="190" t="s">
        <v>340</v>
      </c>
      <c r="O308" s="190" t="s">
        <v>340</v>
      </c>
      <c r="P308" s="190" t="s">
        <v>340</v>
      </c>
      <c r="Q308" s="190" t="s">
        <v>340</v>
      </c>
      <c r="R308" s="190" t="s">
        <v>340</v>
      </c>
      <c r="S308" s="190" t="s">
        <v>340</v>
      </c>
      <c r="T308" s="190" t="s">
        <v>340</v>
      </c>
      <c r="U308" s="190" t="s">
        <v>340</v>
      </c>
      <c r="V308" s="190" t="s">
        <v>340</v>
      </c>
      <c r="W308" s="190" t="s">
        <v>340</v>
      </c>
      <c r="X308" s="190" t="s">
        <v>340</v>
      </c>
      <c r="Y308" s="190" t="s">
        <v>340</v>
      </c>
      <c r="Z308" s="190" t="s">
        <v>340</v>
      </c>
      <c r="AA308" s="190" t="s">
        <v>340</v>
      </c>
    </row>
    <row r="309" spans="2:27" ht="12" hidden="1" customHeight="1">
      <c r="B309" s="171" t="s">
        <v>960</v>
      </c>
      <c r="C309" s="171" t="s">
        <v>564</v>
      </c>
      <c r="D309" s="171" t="s">
        <v>874</v>
      </c>
      <c r="E309" s="171" t="s">
        <v>1304</v>
      </c>
      <c r="F309" s="190" t="s">
        <v>340</v>
      </c>
      <c r="G309" s="194">
        <v>45597</v>
      </c>
      <c r="H309" s="194">
        <v>45688</v>
      </c>
      <c r="I309" s="190">
        <v>350</v>
      </c>
      <c r="J309" s="190" t="s">
        <v>340</v>
      </c>
      <c r="K309" s="190" t="s">
        <v>340</v>
      </c>
      <c r="L309" s="190" t="s">
        <v>340</v>
      </c>
      <c r="M309" s="190" t="s">
        <v>340</v>
      </c>
      <c r="N309" s="190" t="s">
        <v>340</v>
      </c>
      <c r="O309" s="190" t="s">
        <v>340</v>
      </c>
      <c r="P309" s="190" t="s">
        <v>340</v>
      </c>
      <c r="Q309" s="190" t="s">
        <v>340</v>
      </c>
      <c r="R309" s="190" t="s">
        <v>340</v>
      </c>
      <c r="S309" s="190" t="s">
        <v>340</v>
      </c>
      <c r="T309" s="190" t="s">
        <v>340</v>
      </c>
      <c r="U309" s="190" t="s">
        <v>340</v>
      </c>
      <c r="V309" s="190" t="s">
        <v>340</v>
      </c>
      <c r="W309" s="190" t="s">
        <v>340</v>
      </c>
      <c r="X309" s="190" t="s">
        <v>340</v>
      </c>
      <c r="Y309" s="190" t="s">
        <v>340</v>
      </c>
      <c r="Z309" s="190" t="s">
        <v>340</v>
      </c>
      <c r="AA309" s="190" t="s">
        <v>340</v>
      </c>
    </row>
    <row r="310" spans="2:27" ht="12" hidden="1" customHeight="1">
      <c r="B310" s="171" t="s">
        <v>961</v>
      </c>
      <c r="C310" s="171" t="s">
        <v>564</v>
      </c>
      <c r="D310" s="171" t="s">
        <v>659</v>
      </c>
      <c r="E310" s="171" t="s">
        <v>1305</v>
      </c>
      <c r="F310" s="190" t="s">
        <v>340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340</v>
      </c>
      <c r="M310" s="190" t="s">
        <v>340</v>
      </c>
      <c r="N310" s="190" t="s">
        <v>340</v>
      </c>
      <c r="O310" s="190" t="s">
        <v>340</v>
      </c>
      <c r="P310" s="190" t="s">
        <v>340</v>
      </c>
      <c r="Q310" s="190" t="s">
        <v>340</v>
      </c>
      <c r="R310" s="190" t="s">
        <v>340</v>
      </c>
      <c r="S310" s="190" t="s">
        <v>340</v>
      </c>
      <c r="T310" s="190" t="s">
        <v>340</v>
      </c>
      <c r="U310" s="190" t="s">
        <v>340</v>
      </c>
      <c r="V310" s="190" t="s">
        <v>340</v>
      </c>
      <c r="W310" s="190" t="s">
        <v>340</v>
      </c>
      <c r="X310" s="190" t="s">
        <v>340</v>
      </c>
      <c r="Y310" s="190" t="s">
        <v>340</v>
      </c>
      <c r="Z310" s="190" t="s">
        <v>340</v>
      </c>
      <c r="AA310" s="190" t="s">
        <v>340</v>
      </c>
    </row>
    <row r="311" spans="2:27" ht="12" hidden="1" customHeight="1">
      <c r="B311" s="171" t="s">
        <v>962</v>
      </c>
      <c r="C311" s="171" t="s">
        <v>564</v>
      </c>
      <c r="D311" s="171" t="s">
        <v>659</v>
      </c>
      <c r="E311" s="171" t="s">
        <v>1305</v>
      </c>
      <c r="F311" s="190" t="s">
        <v>340</v>
      </c>
      <c r="G311" s="194">
        <v>45261</v>
      </c>
      <c r="H311" s="194">
        <v>45657</v>
      </c>
      <c r="I311" s="190">
        <v>210</v>
      </c>
      <c r="J311" s="190" t="s">
        <v>340</v>
      </c>
      <c r="K311" s="190" t="s">
        <v>340</v>
      </c>
      <c r="L311" s="190" t="s">
        <v>340</v>
      </c>
      <c r="M311" s="190" t="s">
        <v>340</v>
      </c>
      <c r="N311" s="190" t="s">
        <v>340</v>
      </c>
      <c r="O311" s="190" t="s">
        <v>340</v>
      </c>
      <c r="P311" s="190" t="s">
        <v>340</v>
      </c>
      <c r="Q311" s="190" t="s">
        <v>340</v>
      </c>
      <c r="R311" s="190" t="s">
        <v>340</v>
      </c>
      <c r="S311" s="190" t="s">
        <v>340</v>
      </c>
      <c r="T311" s="190" t="s">
        <v>340</v>
      </c>
      <c r="U311" s="190" t="s">
        <v>340</v>
      </c>
      <c r="V311" s="190" t="s">
        <v>340</v>
      </c>
      <c r="W311" s="190" t="s">
        <v>340</v>
      </c>
      <c r="X311" s="190" t="s">
        <v>340</v>
      </c>
      <c r="Y311" s="190" t="s">
        <v>340</v>
      </c>
      <c r="Z311" s="190" t="s">
        <v>340</v>
      </c>
      <c r="AA311" s="190" t="s">
        <v>340</v>
      </c>
    </row>
    <row r="312" spans="2:27" ht="12" hidden="1" customHeight="1">
      <c r="B312" s="171" t="s">
        <v>963</v>
      </c>
      <c r="C312" s="171" t="s">
        <v>564</v>
      </c>
      <c r="D312" s="171" t="s">
        <v>659</v>
      </c>
      <c r="E312" s="171" t="s">
        <v>1305</v>
      </c>
      <c r="F312" s="190" t="s">
        <v>340</v>
      </c>
      <c r="G312" s="194">
        <v>45689</v>
      </c>
      <c r="H312" s="194">
        <v>45716</v>
      </c>
      <c r="I312" s="190" t="s">
        <v>340</v>
      </c>
      <c r="J312" s="190">
        <v>85</v>
      </c>
      <c r="K312" s="190" t="s">
        <v>340</v>
      </c>
      <c r="L312" s="190" t="s">
        <v>340</v>
      </c>
      <c r="M312" s="190" t="s">
        <v>340</v>
      </c>
      <c r="N312" s="190" t="s">
        <v>340</v>
      </c>
      <c r="O312" s="190" t="s">
        <v>340</v>
      </c>
      <c r="P312" s="190" t="s">
        <v>340</v>
      </c>
      <c r="Q312" s="190" t="s">
        <v>340</v>
      </c>
      <c r="R312" s="190" t="s">
        <v>340</v>
      </c>
      <c r="S312" s="190" t="s">
        <v>340</v>
      </c>
      <c r="T312" s="190" t="s">
        <v>340</v>
      </c>
      <c r="U312" s="190" t="s">
        <v>340</v>
      </c>
      <c r="V312" s="190" t="s">
        <v>340</v>
      </c>
      <c r="W312" s="190" t="s">
        <v>340</v>
      </c>
      <c r="X312" s="190" t="s">
        <v>340</v>
      </c>
      <c r="Y312" s="190" t="s">
        <v>340</v>
      </c>
      <c r="Z312" s="190" t="s">
        <v>340</v>
      </c>
      <c r="AA312" s="190" t="s">
        <v>340</v>
      </c>
    </row>
    <row r="313" spans="2:27" ht="12" hidden="1" customHeight="1">
      <c r="B313" s="171" t="s">
        <v>964</v>
      </c>
      <c r="C313" s="171" t="s">
        <v>564</v>
      </c>
      <c r="D313" s="171" t="s">
        <v>874</v>
      </c>
      <c r="E313" s="171" t="s">
        <v>1304</v>
      </c>
      <c r="F313" s="190" t="s">
        <v>340</v>
      </c>
      <c r="G313" s="194">
        <v>44470</v>
      </c>
      <c r="H313" s="194">
        <v>45657</v>
      </c>
      <c r="I313" s="190">
        <v>15</v>
      </c>
      <c r="J313" s="190" t="s">
        <v>340</v>
      </c>
      <c r="K313" s="190" t="s">
        <v>340</v>
      </c>
      <c r="L313" s="190" t="s">
        <v>340</v>
      </c>
      <c r="M313" s="190" t="s">
        <v>340</v>
      </c>
      <c r="N313" s="190" t="s">
        <v>340</v>
      </c>
      <c r="O313" s="190" t="s">
        <v>340</v>
      </c>
      <c r="P313" s="190" t="s">
        <v>340</v>
      </c>
      <c r="Q313" s="190" t="s">
        <v>340</v>
      </c>
      <c r="R313" s="190" t="s">
        <v>340</v>
      </c>
      <c r="S313" s="190" t="s">
        <v>340</v>
      </c>
      <c r="T313" s="190" t="s">
        <v>340</v>
      </c>
      <c r="U313" s="190" t="s">
        <v>340</v>
      </c>
      <c r="V313" s="190" t="s">
        <v>340</v>
      </c>
      <c r="W313" s="190" t="s">
        <v>340</v>
      </c>
      <c r="X313" s="190" t="s">
        <v>340</v>
      </c>
      <c r="Y313" s="190" t="s">
        <v>340</v>
      </c>
      <c r="Z313" s="190" t="s">
        <v>340</v>
      </c>
      <c r="AA313" s="190" t="s">
        <v>340</v>
      </c>
    </row>
    <row r="314" spans="2:27" hidden="1">
      <c r="B314" s="220" t="s">
        <v>1527</v>
      </c>
      <c r="C314" s="220" t="s">
        <v>499</v>
      </c>
      <c r="D314" s="220" t="s">
        <v>500</v>
      </c>
      <c r="E314" s="220" t="s">
        <v>1303</v>
      </c>
      <c r="G314" s="245">
        <v>46235</v>
      </c>
    </row>
    <row r="315" spans="2:27" hidden="1">
      <c r="B315" s="220" t="s">
        <v>1528</v>
      </c>
      <c r="C315" s="220" t="s">
        <v>499</v>
      </c>
      <c r="D315" s="220" t="s">
        <v>500</v>
      </c>
      <c r="E315" s="220" t="s">
        <v>1303</v>
      </c>
      <c r="G315" s="245">
        <v>46235</v>
      </c>
    </row>
    <row r="316" spans="2:27" hidden="1">
      <c r="B316" s="220" t="s">
        <v>1529</v>
      </c>
      <c r="C316" s="220" t="s">
        <v>499</v>
      </c>
      <c r="D316" s="220" t="s">
        <v>500</v>
      </c>
      <c r="E316" s="220" t="s">
        <v>1303</v>
      </c>
      <c r="G316" s="245">
        <v>46235</v>
      </c>
    </row>
    <row r="317" spans="2:27" hidden="1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245">
        <v>46266</v>
      </c>
    </row>
    <row r="318" spans="2:27" hidden="1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245">
        <v>46266</v>
      </c>
    </row>
    <row r="319" spans="2:27" hidden="1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245">
        <v>46266</v>
      </c>
    </row>
    <row r="320" spans="2:27" hidden="1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1235</v>
      </c>
    </row>
    <row r="2" spans="1:8">
      <c r="A2" s="145" t="s">
        <v>1236</v>
      </c>
    </row>
    <row r="3" spans="1:8">
      <c r="A3" s="145" t="s">
        <v>1237</v>
      </c>
    </row>
    <row r="4" spans="1:8">
      <c r="A4" s="145" t="s">
        <v>1238</v>
      </c>
    </row>
    <row r="6" spans="1:8">
      <c r="A6" s="145" t="s">
        <v>1239</v>
      </c>
    </row>
    <row r="7" spans="1:8">
      <c r="A7" s="145" t="s">
        <v>1240</v>
      </c>
    </row>
    <row r="8" spans="1:8">
      <c r="A8" s="145" t="s">
        <v>1241</v>
      </c>
    </row>
    <row r="9" spans="1:8">
      <c r="A9" s="145" t="s">
        <v>1242</v>
      </c>
    </row>
    <row r="11" spans="1:8">
      <c r="A11" s="145" t="s">
        <v>1243</v>
      </c>
    </row>
    <row r="12" spans="1:8">
      <c r="A12" s="145" t="s">
        <v>1244</v>
      </c>
      <c r="B12" s="145" t="s">
        <v>1245</v>
      </c>
      <c r="C12" s="145" t="s">
        <v>1246</v>
      </c>
      <c r="D12" s="145" t="s">
        <v>1247</v>
      </c>
      <c r="E12" s="145" t="s">
        <v>1248</v>
      </c>
      <c r="F12" s="145" t="s">
        <v>1249</v>
      </c>
      <c r="G12" s="145" t="s">
        <v>1250</v>
      </c>
      <c r="H12" s="145" t="s">
        <v>1251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340</v>
      </c>
      <c r="G13" s="145" t="s">
        <v>340</v>
      </c>
      <c r="H13" s="145" t="s">
        <v>1252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340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340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1253</v>
      </c>
    </row>
    <row r="17" spans="1:8">
      <c r="A17" s="145" t="s">
        <v>451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340</v>
      </c>
      <c r="G17" s="145" t="s">
        <v>340</v>
      </c>
      <c r="H17" s="145" t="s">
        <v>340</v>
      </c>
    </row>
    <row r="19" spans="1:8">
      <c r="A19" s="145" t="s">
        <v>1254</v>
      </c>
      <c r="B19" s="146">
        <v>3</v>
      </c>
      <c r="C19" s="146">
        <v>4513</v>
      </c>
      <c r="D19" s="145" t="s">
        <v>340</v>
      </c>
      <c r="E19" s="145" t="s">
        <v>340</v>
      </c>
      <c r="F19" s="145" t="s">
        <v>340</v>
      </c>
      <c r="G19" s="145" t="s">
        <v>340</v>
      </c>
      <c r="H19" s="145" t="s">
        <v>1255</v>
      </c>
    </row>
    <row r="21" spans="1:8">
      <c r="A21" s="145" t="s">
        <v>1256</v>
      </c>
    </row>
    <row r="22" spans="1:8">
      <c r="A22" s="145" t="s">
        <v>1257</v>
      </c>
    </row>
    <row r="24" spans="1:8">
      <c r="A24" s="145" t="s">
        <v>1258</v>
      </c>
    </row>
    <row r="26" spans="1:8">
      <c r="A26" s="145" t="s">
        <v>1259</v>
      </c>
    </row>
    <row r="27" spans="1:8">
      <c r="A27" s="145" t="s">
        <v>1260</v>
      </c>
      <c r="B27" s="145" t="s">
        <v>1261</v>
      </c>
      <c r="C27" s="145" t="s">
        <v>1262</v>
      </c>
      <c r="D27" s="145" t="s">
        <v>1263</v>
      </c>
      <c r="E27" s="145" t="s">
        <v>1247</v>
      </c>
    </row>
    <row r="28" spans="1:8">
      <c r="A28" s="145" t="s">
        <v>1264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1265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1266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1267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1268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1269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1270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1271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1272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1273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1274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1275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451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1276</v>
      </c>
    </row>
    <row r="43" spans="1:5">
      <c r="A43" s="145" t="s">
        <v>1277</v>
      </c>
    </row>
    <row r="44" spans="1:5">
      <c r="A44" s="145" t="s">
        <v>1278</v>
      </c>
    </row>
    <row r="46" spans="1:5">
      <c r="A46" s="145" t="s">
        <v>1279</v>
      </c>
    </row>
    <row r="47" spans="1:5">
      <c r="A47" s="145" t="s">
        <v>1280</v>
      </c>
      <c r="B47" s="145" t="s">
        <v>1245</v>
      </c>
      <c r="C47" s="145" t="s">
        <v>1246</v>
      </c>
      <c r="D47" s="145" t="s">
        <v>1281</v>
      </c>
    </row>
    <row r="48" spans="1:5">
      <c r="A48" s="145" t="s">
        <v>1282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1283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1284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1285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1286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1287</v>
      </c>
    </row>
    <row r="55" spans="1:8">
      <c r="A55" s="145" t="s">
        <v>1288</v>
      </c>
      <c r="B55" s="145" t="s">
        <v>1289</v>
      </c>
      <c r="C55" s="145" t="s">
        <v>1290</v>
      </c>
      <c r="D55" s="145" t="s">
        <v>1261</v>
      </c>
    </row>
    <row r="56" spans="1:8">
      <c r="A56" s="145" t="s">
        <v>1291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1292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1293</v>
      </c>
    </row>
    <row r="60" spans="1:8">
      <c r="A60" s="145" t="s">
        <v>1294</v>
      </c>
    </row>
    <row r="61" spans="1:8">
      <c r="A61" s="145" t="s">
        <v>468</v>
      </c>
      <c r="B61" s="145" t="s">
        <v>1187</v>
      </c>
      <c r="C61" s="145" t="s">
        <v>473</v>
      </c>
      <c r="D61" s="145" t="s">
        <v>475</v>
      </c>
      <c r="E61" s="145" t="s">
        <v>474</v>
      </c>
      <c r="F61" s="145" t="s">
        <v>1280</v>
      </c>
      <c r="G61" s="145" t="s">
        <v>1295</v>
      </c>
      <c r="H61" s="145" t="s">
        <v>1260</v>
      </c>
    </row>
    <row r="62" spans="1:8">
      <c r="A62" s="145" t="s">
        <v>623</v>
      </c>
      <c r="B62" s="145" t="s">
        <v>501</v>
      </c>
      <c r="C62" s="145" t="s">
        <v>200</v>
      </c>
      <c r="D62" s="145" t="s">
        <v>624</v>
      </c>
      <c r="E62" s="170">
        <v>19</v>
      </c>
      <c r="F62" s="146">
        <v>2663</v>
      </c>
      <c r="G62" s="145" t="s">
        <v>506</v>
      </c>
      <c r="H62" s="145" t="s">
        <v>1275</v>
      </c>
    </row>
    <row r="63" spans="1:8">
      <c r="A63" s="145" t="s">
        <v>752</v>
      </c>
      <c r="B63" s="145" t="s">
        <v>501</v>
      </c>
      <c r="C63" s="145" t="s">
        <v>245</v>
      </c>
      <c r="D63" s="145" t="s">
        <v>624</v>
      </c>
      <c r="E63" s="170">
        <v>4</v>
      </c>
      <c r="F63" s="146">
        <v>1500</v>
      </c>
      <c r="G63" s="145" t="s">
        <v>507</v>
      </c>
      <c r="H63" s="145" t="s">
        <v>1274</v>
      </c>
    </row>
    <row r="64" spans="1:8">
      <c r="A64" s="145" t="s">
        <v>633</v>
      </c>
      <c r="B64" s="145" t="s">
        <v>1296</v>
      </c>
      <c r="C64" s="145" t="s">
        <v>636</v>
      </c>
      <c r="D64" s="145" t="s">
        <v>624</v>
      </c>
      <c r="E64" s="170">
        <v>63</v>
      </c>
      <c r="F64" s="146">
        <v>1330</v>
      </c>
      <c r="G64" s="145" t="s">
        <v>507</v>
      </c>
      <c r="H64" s="145" t="s">
        <v>1269</v>
      </c>
    </row>
    <row r="65" spans="1:8">
      <c r="A65" s="145" t="s">
        <v>690</v>
      </c>
      <c r="B65" s="145" t="s">
        <v>1296</v>
      </c>
      <c r="C65" s="145" t="s">
        <v>692</v>
      </c>
      <c r="D65" s="145" t="s">
        <v>624</v>
      </c>
      <c r="E65" s="170">
        <v>45</v>
      </c>
      <c r="F65" s="146">
        <v>850</v>
      </c>
      <c r="G65" s="145" t="s">
        <v>507</v>
      </c>
      <c r="H65" s="145" t="s">
        <v>1269</v>
      </c>
    </row>
    <row r="66" spans="1:8">
      <c r="A66" s="145" t="s">
        <v>701</v>
      </c>
      <c r="B66" s="145" t="s">
        <v>1296</v>
      </c>
      <c r="C66" s="145" t="s">
        <v>636</v>
      </c>
      <c r="D66" s="145" t="s">
        <v>624</v>
      </c>
      <c r="E66" s="170">
        <v>63</v>
      </c>
      <c r="F66" s="146">
        <v>750</v>
      </c>
      <c r="G66" s="145" t="s">
        <v>507</v>
      </c>
      <c r="H66" s="145" t="s">
        <v>1269</v>
      </c>
    </row>
    <row r="67" spans="1:8">
      <c r="A67" s="145" t="s">
        <v>732</v>
      </c>
      <c r="B67" s="145" t="s">
        <v>1296</v>
      </c>
      <c r="C67" s="145" t="s">
        <v>734</v>
      </c>
      <c r="D67" s="145" t="s">
        <v>624</v>
      </c>
      <c r="E67" s="170">
        <v>52</v>
      </c>
      <c r="F67" s="146">
        <v>600</v>
      </c>
      <c r="G67" s="145" t="s">
        <v>507</v>
      </c>
      <c r="H67" s="145" t="s">
        <v>1269</v>
      </c>
    </row>
    <row r="68" spans="1:8">
      <c r="A68" s="145" t="s">
        <v>742</v>
      </c>
      <c r="B68" s="145" t="s">
        <v>1296</v>
      </c>
      <c r="C68" s="145" t="s">
        <v>744</v>
      </c>
      <c r="D68" s="145" t="s">
        <v>624</v>
      </c>
      <c r="E68" s="170">
        <v>57</v>
      </c>
      <c r="F68" s="146">
        <v>535</v>
      </c>
      <c r="G68" s="145" t="s">
        <v>507</v>
      </c>
      <c r="H68" s="145" t="s">
        <v>1269</v>
      </c>
    </row>
    <row r="69" spans="1:8">
      <c r="A69" s="145" t="s">
        <v>760</v>
      </c>
      <c r="B69" s="145" t="s">
        <v>1296</v>
      </c>
      <c r="C69" s="145" t="s">
        <v>761</v>
      </c>
      <c r="D69" s="145" t="s">
        <v>624</v>
      </c>
      <c r="E69" s="170">
        <v>36</v>
      </c>
      <c r="F69" s="146">
        <v>485</v>
      </c>
      <c r="G69" s="145" t="s">
        <v>507</v>
      </c>
      <c r="H69" s="145" t="s">
        <v>1269</v>
      </c>
    </row>
    <row r="70" spans="1:8">
      <c r="A70" s="145" t="s">
        <v>764</v>
      </c>
      <c r="B70" s="145" t="s">
        <v>1296</v>
      </c>
      <c r="C70" s="145" t="s">
        <v>734</v>
      </c>
      <c r="D70" s="145" t="s">
        <v>624</v>
      </c>
      <c r="E70" s="170">
        <v>52</v>
      </c>
      <c r="F70" s="146">
        <v>460</v>
      </c>
      <c r="G70" s="145" t="s">
        <v>507</v>
      </c>
      <c r="H70" s="145" t="s">
        <v>1269</v>
      </c>
    </row>
    <row r="71" spans="1:8">
      <c r="A71" s="145" t="s">
        <v>777</v>
      </c>
      <c r="B71" s="145" t="s">
        <v>1296</v>
      </c>
      <c r="C71" s="145" t="s">
        <v>779</v>
      </c>
      <c r="D71" s="145" t="s">
        <v>624</v>
      </c>
      <c r="E71" s="170">
        <v>43</v>
      </c>
      <c r="F71" s="146">
        <v>455</v>
      </c>
      <c r="G71" s="145" t="s">
        <v>507</v>
      </c>
      <c r="H71" s="145" t="s">
        <v>1269</v>
      </c>
    </row>
    <row r="72" spans="1:8">
      <c r="A72" s="145" t="s">
        <v>792</v>
      </c>
      <c r="B72" s="145" t="s">
        <v>1296</v>
      </c>
      <c r="C72" s="145" t="s">
        <v>129</v>
      </c>
      <c r="D72" s="145" t="s">
        <v>624</v>
      </c>
      <c r="E72" s="170">
        <v>24</v>
      </c>
      <c r="F72" s="146">
        <v>410</v>
      </c>
      <c r="G72" s="145" t="s">
        <v>507</v>
      </c>
      <c r="H72" s="145" t="s">
        <v>1269</v>
      </c>
    </row>
    <row r="73" spans="1:8">
      <c r="A73" s="145" t="s">
        <v>798</v>
      </c>
      <c r="B73" s="145" t="s">
        <v>1296</v>
      </c>
      <c r="C73" s="145" t="s">
        <v>759</v>
      </c>
      <c r="D73" s="145" t="s">
        <v>624</v>
      </c>
      <c r="E73" s="170">
        <v>47</v>
      </c>
      <c r="F73" s="146">
        <v>405</v>
      </c>
      <c r="G73" s="145" t="s">
        <v>507</v>
      </c>
      <c r="H73" s="145" t="s">
        <v>1269</v>
      </c>
    </row>
    <row r="74" spans="1:8">
      <c r="A74" s="145" t="s">
        <v>803</v>
      </c>
      <c r="B74" s="145" t="s">
        <v>1296</v>
      </c>
      <c r="C74" s="145" t="s">
        <v>636</v>
      </c>
      <c r="D74" s="145" t="s">
        <v>624</v>
      </c>
      <c r="E74" s="170">
        <v>63</v>
      </c>
      <c r="F74" s="146">
        <v>400</v>
      </c>
      <c r="G74" s="145" t="s">
        <v>507</v>
      </c>
      <c r="H74" s="145" t="s">
        <v>1269</v>
      </c>
    </row>
    <row r="75" spans="1:8">
      <c r="A75" s="145" t="s">
        <v>808</v>
      </c>
      <c r="B75" s="145" t="s">
        <v>1296</v>
      </c>
      <c r="C75" s="145" t="s">
        <v>810</v>
      </c>
      <c r="D75" s="145" t="s">
        <v>624</v>
      </c>
      <c r="E75" s="170">
        <v>58</v>
      </c>
      <c r="F75" s="146">
        <v>385</v>
      </c>
      <c r="G75" s="145" t="s">
        <v>507</v>
      </c>
      <c r="H75" s="145" t="s">
        <v>1269</v>
      </c>
    </row>
    <row r="76" spans="1:8">
      <c r="A76" s="145" t="s">
        <v>813</v>
      </c>
      <c r="B76" s="145" t="s">
        <v>1296</v>
      </c>
      <c r="C76" s="145" t="s">
        <v>599</v>
      </c>
      <c r="D76" s="145" t="s">
        <v>624</v>
      </c>
      <c r="E76" s="170">
        <v>35</v>
      </c>
      <c r="F76" s="146">
        <v>385</v>
      </c>
      <c r="G76" s="145" t="s">
        <v>507</v>
      </c>
      <c r="H76" s="145" t="s">
        <v>1269</v>
      </c>
    </row>
    <row r="77" spans="1:8">
      <c r="A77" s="145" t="s">
        <v>770</v>
      </c>
      <c r="B77" s="145" t="s">
        <v>501</v>
      </c>
      <c r="C77" s="145" t="s">
        <v>129</v>
      </c>
      <c r="D77" s="145" t="s">
        <v>624</v>
      </c>
      <c r="E77" s="170">
        <v>24</v>
      </c>
      <c r="F77" s="146">
        <v>350</v>
      </c>
      <c r="G77" s="145" t="s">
        <v>506</v>
      </c>
      <c r="H77" s="145" t="s">
        <v>1264</v>
      </c>
    </row>
    <row r="78" spans="1:8">
      <c r="A78" s="145" t="s">
        <v>841</v>
      </c>
      <c r="B78" s="145" t="s">
        <v>1296</v>
      </c>
      <c r="C78" s="145" t="s">
        <v>759</v>
      </c>
      <c r="D78" s="145" t="s">
        <v>624</v>
      </c>
      <c r="E78" s="170">
        <v>47</v>
      </c>
      <c r="F78" s="146">
        <v>285</v>
      </c>
      <c r="G78" s="145" t="s">
        <v>507</v>
      </c>
      <c r="H78" s="145" t="s">
        <v>1269</v>
      </c>
    </row>
    <row r="79" spans="1:8">
      <c r="A79" s="145" t="s">
        <v>846</v>
      </c>
      <c r="B79" s="145" t="s">
        <v>1296</v>
      </c>
      <c r="C79" s="145" t="s">
        <v>636</v>
      </c>
      <c r="D79" s="145" t="s">
        <v>624</v>
      </c>
      <c r="E79" s="170">
        <v>63</v>
      </c>
      <c r="F79" s="146">
        <v>285</v>
      </c>
      <c r="G79" s="145" t="s">
        <v>507</v>
      </c>
      <c r="H79" s="145" t="s">
        <v>1269</v>
      </c>
    </row>
    <row r="80" spans="1:8">
      <c r="A80" s="145" t="s">
        <v>834</v>
      </c>
      <c r="B80" s="145" t="s">
        <v>501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506</v>
      </c>
      <c r="H80" s="145" t="s">
        <v>1265</v>
      </c>
    </row>
    <row r="81" spans="1:8">
      <c r="A81" s="145" t="s">
        <v>819</v>
      </c>
      <c r="B81" s="145" t="s">
        <v>501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506</v>
      </c>
      <c r="H81" s="145" t="s">
        <v>1264</v>
      </c>
    </row>
    <row r="82" spans="1:8">
      <c r="A82" s="145" t="s">
        <v>820</v>
      </c>
      <c r="B82" s="145" t="s">
        <v>501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506</v>
      </c>
      <c r="H82" s="145" t="s">
        <v>1264</v>
      </c>
    </row>
    <row r="83" spans="1:8">
      <c r="A83" s="145" t="s">
        <v>812</v>
      </c>
      <c r="B83" s="145" t="s">
        <v>501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506</v>
      </c>
      <c r="H83" s="145" t="s">
        <v>1265</v>
      </c>
    </row>
    <row r="84" spans="1:8">
      <c r="A84" s="145" t="s">
        <v>725</v>
      </c>
      <c r="B84" s="145" t="s">
        <v>501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506</v>
      </c>
      <c r="H84" s="145" t="s">
        <v>1267</v>
      </c>
    </row>
    <row r="85" spans="1:8">
      <c r="A85" s="145" t="s">
        <v>885</v>
      </c>
      <c r="B85" s="145" t="s">
        <v>501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507</v>
      </c>
      <c r="H85" s="145" t="s">
        <v>1271</v>
      </c>
    </row>
    <row r="86" spans="1:8">
      <c r="A86" s="145" t="s">
        <v>865</v>
      </c>
      <c r="B86" s="145" t="s">
        <v>501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507</v>
      </c>
      <c r="H86" s="145" t="s">
        <v>1264</v>
      </c>
    </row>
    <row r="87" spans="1:8">
      <c r="A87" s="145" t="s">
        <v>851</v>
      </c>
      <c r="B87" s="145" t="s">
        <v>501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506</v>
      </c>
      <c r="H87" s="145" t="s">
        <v>1267</v>
      </c>
    </row>
    <row r="88" spans="1:8">
      <c r="A88" s="145" t="s">
        <v>842</v>
      </c>
      <c r="B88" s="145" t="s">
        <v>501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506</v>
      </c>
      <c r="H88" s="145" t="s">
        <v>1264</v>
      </c>
    </row>
    <row r="89" spans="1:8">
      <c r="A89" s="145" t="s">
        <v>772</v>
      </c>
      <c r="B89" s="145" t="s">
        <v>501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506</v>
      </c>
      <c r="H89" s="145" t="s">
        <v>1264</v>
      </c>
    </row>
    <row r="90" spans="1:8">
      <c r="A90" s="145" t="s">
        <v>856</v>
      </c>
      <c r="B90" s="145" t="s">
        <v>501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506</v>
      </c>
      <c r="H90" s="145" t="s">
        <v>1265</v>
      </c>
    </row>
    <row r="91" spans="1:8">
      <c r="A91" s="145" t="s">
        <v>765</v>
      </c>
      <c r="B91" s="145" t="s">
        <v>501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506</v>
      </c>
      <c r="H91" s="145" t="s">
        <v>1266</v>
      </c>
    </row>
    <row r="92" spans="1:8">
      <c r="A92" s="145" t="s">
        <v>818</v>
      </c>
      <c r="B92" s="145" t="s">
        <v>501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506</v>
      </c>
      <c r="H92" s="145" t="s">
        <v>1265</v>
      </c>
    </row>
    <row r="93" spans="1:8">
      <c r="A93" s="145" t="s">
        <v>821</v>
      </c>
      <c r="B93" s="145" t="s">
        <v>1296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506</v>
      </c>
      <c r="H93" s="145" t="s">
        <v>1265</v>
      </c>
    </row>
    <row r="94" spans="1:8">
      <c r="A94" s="145" t="s">
        <v>901</v>
      </c>
      <c r="B94" s="145" t="s">
        <v>501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506</v>
      </c>
      <c r="H94" s="145" t="s">
        <v>1270</v>
      </c>
    </row>
    <row r="95" spans="1:8">
      <c r="A95" s="145" t="s">
        <v>882</v>
      </c>
      <c r="B95" s="145" t="s">
        <v>501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506</v>
      </c>
      <c r="H95" s="145" t="s">
        <v>1266</v>
      </c>
    </row>
    <row r="96" spans="1:8">
      <c r="A96" s="145" t="s">
        <v>883</v>
      </c>
      <c r="B96" s="145" t="s">
        <v>501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506</v>
      </c>
      <c r="H96" s="145" t="s">
        <v>1266</v>
      </c>
    </row>
    <row r="97" spans="1:8">
      <c r="A97" s="145" t="s">
        <v>919</v>
      </c>
      <c r="B97" s="145" t="s">
        <v>501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506</v>
      </c>
      <c r="H97" s="145" t="s">
        <v>1265</v>
      </c>
    </row>
    <row r="98" spans="1:8">
      <c r="A98" s="145" t="s">
        <v>920</v>
      </c>
      <c r="B98" s="145" t="s">
        <v>501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506</v>
      </c>
      <c r="H98" s="145" t="s">
        <v>1265</v>
      </c>
    </row>
    <row r="99" spans="1:8">
      <c r="A99" s="145" t="s">
        <v>563</v>
      </c>
      <c r="B99" s="145" t="s">
        <v>501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506</v>
      </c>
      <c r="H99" s="145" t="s">
        <v>1265</v>
      </c>
    </row>
    <row r="100" spans="1:8">
      <c r="A100" s="145" t="s">
        <v>852</v>
      </c>
      <c r="B100" s="145" t="s">
        <v>501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506</v>
      </c>
      <c r="H100" s="145" t="s">
        <v>1265</v>
      </c>
    </row>
    <row r="101" spans="1:8">
      <c r="A101" s="145" t="s">
        <v>811</v>
      </c>
      <c r="B101" s="145" t="s">
        <v>501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507</v>
      </c>
      <c r="H101" s="145" t="s">
        <v>1268</v>
      </c>
    </row>
    <row r="102" spans="1:8">
      <c r="A102" s="145" t="s">
        <v>829</v>
      </c>
      <c r="B102" s="145" t="s">
        <v>501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506</v>
      </c>
      <c r="H102" s="145" t="s">
        <v>1265</v>
      </c>
    </row>
    <row r="103" spans="1:8">
      <c r="A103" s="145" t="s">
        <v>830</v>
      </c>
      <c r="B103" s="145" t="s">
        <v>501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506</v>
      </c>
      <c r="H103" s="145" t="s">
        <v>1266</v>
      </c>
    </row>
    <row r="104" spans="1:8">
      <c r="A104" s="145" t="s">
        <v>840</v>
      </c>
      <c r="B104" s="145" t="s">
        <v>501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506</v>
      </c>
      <c r="H104" s="145" t="s">
        <v>1266</v>
      </c>
    </row>
    <row r="105" spans="1:8">
      <c r="A105" s="145" t="s">
        <v>867</v>
      </c>
      <c r="B105" s="145" t="s">
        <v>1296</v>
      </c>
      <c r="C105" s="145" t="s">
        <v>636</v>
      </c>
      <c r="D105" s="145" t="s">
        <v>245</v>
      </c>
      <c r="E105" s="170">
        <v>59</v>
      </c>
      <c r="F105" s="146">
        <v>295</v>
      </c>
      <c r="G105" s="145" t="s">
        <v>506</v>
      </c>
      <c r="H105" s="145" t="s">
        <v>1267</v>
      </c>
    </row>
    <row r="106" spans="1:8">
      <c r="A106" s="145" t="s">
        <v>915</v>
      </c>
      <c r="B106" s="145" t="s">
        <v>1296</v>
      </c>
      <c r="C106" s="145" t="s">
        <v>916</v>
      </c>
      <c r="D106" s="145" t="s">
        <v>245</v>
      </c>
      <c r="E106" s="170">
        <v>47</v>
      </c>
      <c r="F106" s="146">
        <v>60</v>
      </c>
      <c r="G106" s="145" t="s">
        <v>506</v>
      </c>
      <c r="H106" s="145" t="s">
        <v>1267</v>
      </c>
    </row>
    <row r="107" spans="1:8">
      <c r="A107" s="145" t="s">
        <v>857</v>
      </c>
      <c r="B107" s="145" t="s">
        <v>501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506</v>
      </c>
      <c r="H107" s="145" t="s">
        <v>1265</v>
      </c>
    </row>
    <row r="108" spans="1:8">
      <c r="A108" s="145" t="s">
        <v>873</v>
      </c>
      <c r="B108" s="145" t="s">
        <v>1296</v>
      </c>
      <c r="C108" s="145" t="s">
        <v>875</v>
      </c>
      <c r="D108" s="145" t="s">
        <v>244</v>
      </c>
      <c r="E108" s="170">
        <v>54</v>
      </c>
      <c r="F108" s="146">
        <v>305</v>
      </c>
      <c r="G108" s="145" t="s">
        <v>506</v>
      </c>
      <c r="H108" s="145" t="s">
        <v>1266</v>
      </c>
    </row>
    <row r="109" spans="1:8">
      <c r="A109" s="145" t="s">
        <v>709</v>
      </c>
      <c r="B109" s="145" t="s">
        <v>501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507</v>
      </c>
      <c r="H109" s="145" t="s">
        <v>1268</v>
      </c>
    </row>
    <row r="110" spans="1:8">
      <c r="A110" s="145" t="s">
        <v>868</v>
      </c>
      <c r="B110" s="145" t="s">
        <v>501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507</v>
      </c>
      <c r="H110" s="145" t="s">
        <v>1272</v>
      </c>
    </row>
    <row r="111" spans="1:8">
      <c r="A111" s="145" t="s">
        <v>876</v>
      </c>
      <c r="B111" s="145" t="s">
        <v>1296</v>
      </c>
      <c r="C111" s="145" t="s">
        <v>734</v>
      </c>
      <c r="D111" s="145" t="s">
        <v>243</v>
      </c>
      <c r="E111" s="170">
        <v>46</v>
      </c>
      <c r="F111" s="146">
        <v>350</v>
      </c>
      <c r="G111" s="145" t="s">
        <v>506</v>
      </c>
      <c r="H111" s="145" t="s">
        <v>1267</v>
      </c>
    </row>
    <row r="112" spans="1:8">
      <c r="A112" s="145" t="s">
        <v>900</v>
      </c>
      <c r="B112" s="145" t="s">
        <v>501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506</v>
      </c>
      <c r="H112" s="145" t="s">
        <v>1264</v>
      </c>
    </row>
    <row r="113" spans="1:8">
      <c r="A113" s="145" t="s">
        <v>658</v>
      </c>
      <c r="B113" s="145" t="s">
        <v>501</v>
      </c>
      <c r="C113" s="145" t="s">
        <v>622</v>
      </c>
      <c r="D113" s="145" t="s">
        <v>242</v>
      </c>
      <c r="E113" s="170">
        <v>42</v>
      </c>
      <c r="F113" s="146">
        <v>2404</v>
      </c>
      <c r="G113" s="145" t="s">
        <v>506</v>
      </c>
      <c r="H113" s="145" t="s">
        <v>1265</v>
      </c>
    </row>
    <row r="114" spans="1:8">
      <c r="A114" s="145" t="s">
        <v>855</v>
      </c>
      <c r="B114" s="145" t="s">
        <v>501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506</v>
      </c>
      <c r="H114" s="145" t="s">
        <v>1267</v>
      </c>
    </row>
    <row r="115" spans="1:8">
      <c r="A115" s="145" t="s">
        <v>861</v>
      </c>
      <c r="B115" s="145" t="s">
        <v>501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506</v>
      </c>
      <c r="H115" s="145" t="s">
        <v>1267</v>
      </c>
    </row>
    <row r="116" spans="1:8">
      <c r="A116" s="145" t="s">
        <v>859</v>
      </c>
      <c r="B116" s="145" t="s">
        <v>501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507</v>
      </c>
      <c r="H116" s="145" t="s">
        <v>1268</v>
      </c>
    </row>
    <row r="117" spans="1:8">
      <c r="A117" s="145" t="s">
        <v>922</v>
      </c>
      <c r="B117" s="145" t="s">
        <v>501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507</v>
      </c>
      <c r="H117" s="145" t="s">
        <v>1268</v>
      </c>
    </row>
    <row r="118" spans="1:8">
      <c r="A118" s="145" t="s">
        <v>822</v>
      </c>
      <c r="B118" s="145" t="s">
        <v>501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506</v>
      </c>
      <c r="H118" s="145" t="s">
        <v>1266</v>
      </c>
    </row>
    <row r="119" spans="1:8">
      <c r="A119" s="145" t="s">
        <v>877</v>
      </c>
      <c r="B119" s="145" t="s">
        <v>501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507</v>
      </c>
      <c r="H119" s="145" t="s">
        <v>1268</v>
      </c>
    </row>
    <row r="120" spans="1:8">
      <c r="A120" s="145" t="s">
        <v>895</v>
      </c>
      <c r="B120" s="145" t="s">
        <v>1296</v>
      </c>
      <c r="C120" s="145" t="s">
        <v>779</v>
      </c>
      <c r="D120" s="145" t="s">
        <v>242</v>
      </c>
      <c r="E120" s="170">
        <v>36</v>
      </c>
      <c r="F120" s="146">
        <v>305</v>
      </c>
      <c r="G120" s="145" t="s">
        <v>506</v>
      </c>
      <c r="H120" s="145" t="s">
        <v>1266</v>
      </c>
    </row>
    <row r="121" spans="1:8">
      <c r="A121" s="145" t="s">
        <v>899</v>
      </c>
      <c r="B121" s="145" t="s">
        <v>501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506</v>
      </c>
      <c r="H121" s="145" t="s">
        <v>1264</v>
      </c>
    </row>
    <row r="122" spans="1:8">
      <c r="A122" s="145" t="s">
        <v>932</v>
      </c>
      <c r="B122" s="145" t="s">
        <v>501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507</v>
      </c>
      <c r="H122" s="145" t="s">
        <v>1268</v>
      </c>
    </row>
    <row r="123" spans="1:8">
      <c r="A123" s="145" t="s">
        <v>911</v>
      </c>
      <c r="B123" s="145" t="s">
        <v>1296</v>
      </c>
      <c r="C123" s="145" t="s">
        <v>636</v>
      </c>
      <c r="D123" s="145" t="s">
        <v>242</v>
      </c>
      <c r="E123" s="170">
        <v>56</v>
      </c>
      <c r="F123" s="146">
        <v>185</v>
      </c>
      <c r="G123" s="145" t="s">
        <v>506</v>
      </c>
      <c r="H123" s="145" t="s">
        <v>1267</v>
      </c>
    </row>
    <row r="124" spans="1:8">
      <c r="A124" s="145" t="s">
        <v>923</v>
      </c>
      <c r="B124" s="145" t="s">
        <v>1296</v>
      </c>
      <c r="C124" s="145" t="s">
        <v>636</v>
      </c>
      <c r="D124" s="145" t="s">
        <v>242</v>
      </c>
      <c r="E124" s="170">
        <v>56</v>
      </c>
      <c r="F124" s="146">
        <v>147</v>
      </c>
      <c r="G124" s="145" t="s">
        <v>506</v>
      </c>
      <c r="H124" s="145" t="s">
        <v>1267</v>
      </c>
    </row>
    <row r="125" spans="1:8">
      <c r="A125" s="145" t="s">
        <v>728</v>
      </c>
      <c r="B125" s="145" t="s">
        <v>501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507</v>
      </c>
      <c r="H125" s="145" t="s">
        <v>1268</v>
      </c>
    </row>
    <row r="126" spans="1:8">
      <c r="A126" s="145" t="s">
        <v>750</v>
      </c>
      <c r="B126" s="145" t="s">
        <v>501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506</v>
      </c>
      <c r="H126" s="145" t="s">
        <v>1264</v>
      </c>
    </row>
    <row r="127" spans="1:8">
      <c r="A127" s="145" t="s">
        <v>871</v>
      </c>
      <c r="B127" s="145" t="s">
        <v>501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506</v>
      </c>
      <c r="H127" s="145" t="s">
        <v>1264</v>
      </c>
    </row>
    <row r="128" spans="1:8">
      <c r="A128" s="145" t="s">
        <v>880</v>
      </c>
      <c r="B128" s="145" t="s">
        <v>501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507</v>
      </c>
      <c r="H128" s="145" t="s">
        <v>1264</v>
      </c>
    </row>
    <row r="129" spans="1:8">
      <c r="A129" s="145" t="s">
        <v>688</v>
      </c>
      <c r="B129" s="145" t="s">
        <v>501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507</v>
      </c>
      <c r="H129" s="145" t="s">
        <v>1268</v>
      </c>
    </row>
    <row r="130" spans="1:8">
      <c r="A130" s="145" t="s">
        <v>888</v>
      </c>
      <c r="B130" s="145" t="s">
        <v>501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506</v>
      </c>
      <c r="H130" s="145" t="s">
        <v>1266</v>
      </c>
    </row>
    <row r="131" spans="1:8">
      <c r="A131" s="145" t="s">
        <v>924</v>
      </c>
      <c r="B131" s="145" t="s">
        <v>501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507</v>
      </c>
      <c r="H131" s="145" t="s">
        <v>1264</v>
      </c>
    </row>
    <row r="132" spans="1:8">
      <c r="A132" s="145" t="s">
        <v>931</v>
      </c>
      <c r="B132" s="145" t="s">
        <v>501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507</v>
      </c>
      <c r="H132" s="145" t="s">
        <v>1268</v>
      </c>
    </row>
    <row r="133" spans="1:8">
      <c r="A133" s="145" t="s">
        <v>884</v>
      </c>
      <c r="B133" s="145" t="s">
        <v>501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506</v>
      </c>
      <c r="H133" s="145" t="s">
        <v>1266</v>
      </c>
    </row>
    <row r="134" spans="1:8">
      <c r="A134" s="145" t="s">
        <v>866</v>
      </c>
      <c r="B134" s="145" t="s">
        <v>501</v>
      </c>
      <c r="C134" s="145" t="s">
        <v>572</v>
      </c>
      <c r="D134" s="145" t="s">
        <v>209</v>
      </c>
      <c r="E134" s="170">
        <v>23</v>
      </c>
      <c r="F134" s="146">
        <v>1130</v>
      </c>
      <c r="G134" s="145" t="s">
        <v>506</v>
      </c>
      <c r="H134" s="145" t="s">
        <v>1264</v>
      </c>
    </row>
    <row r="135" spans="1:8">
      <c r="A135" s="145" t="s">
        <v>917</v>
      </c>
      <c r="B135" s="145" t="s">
        <v>501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506</v>
      </c>
      <c r="H135" s="145" t="s">
        <v>1264</v>
      </c>
    </row>
    <row r="136" spans="1:8">
      <c r="A136" s="145" t="s">
        <v>921</v>
      </c>
      <c r="B136" s="145" t="s">
        <v>1296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507</v>
      </c>
      <c r="H136" s="145" t="s">
        <v>1270</v>
      </c>
    </row>
    <row r="137" spans="1:8">
      <c r="A137" s="145" t="s">
        <v>912</v>
      </c>
      <c r="B137" s="145" t="s">
        <v>501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507</v>
      </c>
      <c r="H137" s="145" t="s">
        <v>1265</v>
      </c>
    </row>
    <row r="138" spans="1:8">
      <c r="A138" s="145" t="s">
        <v>926</v>
      </c>
      <c r="B138" s="145" t="s">
        <v>501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506</v>
      </c>
      <c r="H138" s="145" t="s">
        <v>1267</v>
      </c>
    </row>
    <row r="139" spans="1:8">
      <c r="A139" s="145" t="s">
        <v>929</v>
      </c>
      <c r="B139" s="145" t="s">
        <v>501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506</v>
      </c>
      <c r="H139" s="145" t="s">
        <v>1272</v>
      </c>
    </row>
    <row r="140" spans="1:8">
      <c r="A140" s="145" t="s">
        <v>713</v>
      </c>
      <c r="B140" s="145" t="s">
        <v>501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506</v>
      </c>
      <c r="H140" s="145" t="s">
        <v>1265</v>
      </c>
    </row>
    <row r="141" spans="1:8">
      <c r="A141" s="145" t="s">
        <v>935</v>
      </c>
      <c r="B141" s="145" t="s">
        <v>1296</v>
      </c>
      <c r="C141" s="145" t="s">
        <v>636</v>
      </c>
      <c r="D141" s="145" t="s">
        <v>207</v>
      </c>
      <c r="E141" s="170">
        <v>51</v>
      </c>
      <c r="F141" s="146">
        <v>710</v>
      </c>
      <c r="G141" s="145" t="s">
        <v>506</v>
      </c>
      <c r="H141" s="145" t="s">
        <v>1264</v>
      </c>
    </row>
    <row r="142" spans="1:8">
      <c r="A142" s="145" t="s">
        <v>831</v>
      </c>
      <c r="B142" s="145" t="s">
        <v>501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506</v>
      </c>
      <c r="H142" s="145" t="s">
        <v>1266</v>
      </c>
    </row>
    <row r="143" spans="1:8">
      <c r="A143" s="145" t="s">
        <v>933</v>
      </c>
      <c r="B143" s="145" t="s">
        <v>501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506</v>
      </c>
      <c r="H143" s="145" t="s">
        <v>1266</v>
      </c>
    </row>
    <row r="144" spans="1:8">
      <c r="A144" s="145" t="s">
        <v>936</v>
      </c>
      <c r="B144" s="145" t="s">
        <v>501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506</v>
      </c>
      <c r="H144" s="145" t="s">
        <v>1267</v>
      </c>
    </row>
    <row r="145" spans="1:8">
      <c r="A145" s="145" t="s">
        <v>937</v>
      </c>
      <c r="B145" s="145" t="s">
        <v>501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507</v>
      </c>
      <c r="H145" s="145" t="s">
        <v>1266</v>
      </c>
    </row>
    <row r="146" spans="1:8">
      <c r="A146" s="145" t="s">
        <v>939</v>
      </c>
      <c r="B146" s="145" t="s">
        <v>501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506</v>
      </c>
      <c r="H146" s="145" t="s">
        <v>1268</v>
      </c>
    </row>
    <row r="147" spans="1:8">
      <c r="A147" s="145" t="s">
        <v>942</v>
      </c>
      <c r="B147" s="145" t="s">
        <v>501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506</v>
      </c>
      <c r="H147" s="145" t="s">
        <v>1267</v>
      </c>
    </row>
    <row r="148" spans="1:8">
      <c r="A148" s="145" t="s">
        <v>938</v>
      </c>
      <c r="B148" s="145" t="s">
        <v>501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506</v>
      </c>
      <c r="H148" s="145" t="s">
        <v>1265</v>
      </c>
    </row>
    <row r="149" spans="1:8">
      <c r="A149" s="145" t="s">
        <v>940</v>
      </c>
      <c r="B149" s="145" t="s">
        <v>1296</v>
      </c>
      <c r="C149" s="145" t="s">
        <v>941</v>
      </c>
      <c r="D149" s="145" t="s">
        <v>206</v>
      </c>
      <c r="E149" s="170">
        <v>51</v>
      </c>
      <c r="F149" s="146">
        <v>275</v>
      </c>
      <c r="G149" s="145" t="s">
        <v>506</v>
      </c>
      <c r="H149" s="145" t="s">
        <v>1267</v>
      </c>
    </row>
    <row r="150" spans="1:8">
      <c r="A150" s="145" t="s">
        <v>944</v>
      </c>
      <c r="B150" s="145" t="s">
        <v>501</v>
      </c>
      <c r="C150" s="145" t="s">
        <v>622</v>
      </c>
      <c r="D150" s="145" t="s">
        <v>205</v>
      </c>
      <c r="E150" s="170">
        <v>35</v>
      </c>
      <c r="F150" s="146">
        <v>345</v>
      </c>
      <c r="G150" s="145" t="s">
        <v>507</v>
      </c>
      <c r="H150" s="145" t="s">
        <v>1265</v>
      </c>
    </row>
    <row r="151" spans="1:8">
      <c r="A151" s="145" t="s">
        <v>947</v>
      </c>
      <c r="B151" s="145" t="s">
        <v>1296</v>
      </c>
      <c r="C151" s="145" t="s">
        <v>636</v>
      </c>
      <c r="D151" s="145" t="s">
        <v>205</v>
      </c>
      <c r="E151" s="170">
        <v>49</v>
      </c>
      <c r="F151" s="146">
        <v>300</v>
      </c>
      <c r="G151" s="145" t="s">
        <v>506</v>
      </c>
      <c r="H151" s="145" t="s">
        <v>1266</v>
      </c>
    </row>
    <row r="152" spans="1:8">
      <c r="A152" s="145" t="s">
        <v>955</v>
      </c>
      <c r="B152" s="145" t="s">
        <v>501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507</v>
      </c>
      <c r="H152" s="145" t="s">
        <v>1265</v>
      </c>
    </row>
    <row r="153" spans="1:8">
      <c r="A153" s="145" t="s">
        <v>934</v>
      </c>
      <c r="B153" s="145" t="s">
        <v>501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506</v>
      </c>
      <c r="H153" s="145" t="s">
        <v>1264</v>
      </c>
    </row>
    <row r="154" spans="1:8">
      <c r="A154" s="145" t="s">
        <v>943</v>
      </c>
      <c r="B154" s="145" t="s">
        <v>501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506</v>
      </c>
      <c r="H154" s="145" t="s">
        <v>1266</v>
      </c>
    </row>
    <row r="155" spans="1:8">
      <c r="A155" s="145" t="s">
        <v>945</v>
      </c>
      <c r="B155" s="145" t="s">
        <v>501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506</v>
      </c>
      <c r="H155" s="145" t="s">
        <v>1264</v>
      </c>
    </row>
    <row r="156" spans="1:8">
      <c r="A156" s="145" t="s">
        <v>946</v>
      </c>
      <c r="B156" s="145" t="s">
        <v>501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507</v>
      </c>
      <c r="H156" s="145" t="s">
        <v>1264</v>
      </c>
    </row>
    <row r="157" spans="1:8">
      <c r="A157" s="145" t="s">
        <v>948</v>
      </c>
      <c r="B157" s="145" t="s">
        <v>501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506</v>
      </c>
      <c r="H157" s="145" t="s">
        <v>1267</v>
      </c>
    </row>
    <row r="158" spans="1:8">
      <c r="A158" s="145" t="s">
        <v>949</v>
      </c>
      <c r="B158" s="145" t="s">
        <v>501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507</v>
      </c>
      <c r="H158" s="145" t="s">
        <v>1268</v>
      </c>
    </row>
    <row r="159" spans="1:8">
      <c r="A159" s="145" t="s">
        <v>951</v>
      </c>
      <c r="B159" s="145" t="s">
        <v>501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506</v>
      </c>
      <c r="H159" s="145" t="s">
        <v>1265</v>
      </c>
    </row>
    <row r="160" spans="1:8">
      <c r="A160" s="145" t="s">
        <v>952</v>
      </c>
      <c r="B160" s="145" t="s">
        <v>1296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507</v>
      </c>
      <c r="H160" s="145" t="s">
        <v>1271</v>
      </c>
    </row>
    <row r="161" spans="1:8">
      <c r="A161" s="145" t="s">
        <v>953</v>
      </c>
      <c r="B161" s="145" t="s">
        <v>501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506</v>
      </c>
      <c r="H161" s="145" t="s">
        <v>1265</v>
      </c>
    </row>
    <row r="162" spans="1:8">
      <c r="A162" s="145" t="s">
        <v>963</v>
      </c>
      <c r="B162" s="145" t="s">
        <v>501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507</v>
      </c>
      <c r="H162" s="145" t="s">
        <v>1271</v>
      </c>
    </row>
    <row r="163" spans="1:8">
      <c r="A163" s="145" t="s">
        <v>950</v>
      </c>
      <c r="B163" s="145" t="s">
        <v>1296</v>
      </c>
      <c r="C163" s="145" t="s">
        <v>574</v>
      </c>
      <c r="D163" s="145" t="s">
        <v>201</v>
      </c>
      <c r="E163" s="170">
        <v>24</v>
      </c>
      <c r="F163" s="146">
        <v>785</v>
      </c>
      <c r="G163" s="145" t="s">
        <v>506</v>
      </c>
      <c r="H163" s="145" t="s">
        <v>1267</v>
      </c>
    </row>
    <row r="164" spans="1:8">
      <c r="A164" s="145" t="s">
        <v>954</v>
      </c>
      <c r="B164" s="145" t="s">
        <v>1296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507</v>
      </c>
      <c r="H164" s="145" t="s">
        <v>1265</v>
      </c>
    </row>
    <row r="165" spans="1:8">
      <c r="A165" s="145" t="s">
        <v>956</v>
      </c>
      <c r="B165" s="145" t="s">
        <v>501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507</v>
      </c>
      <c r="H165" s="145" t="s">
        <v>1265</v>
      </c>
    </row>
    <row r="166" spans="1:8">
      <c r="A166" s="145" t="s">
        <v>957</v>
      </c>
      <c r="B166" s="145" t="s">
        <v>501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507</v>
      </c>
      <c r="H166" s="145" t="s">
        <v>1267</v>
      </c>
    </row>
    <row r="167" spans="1:8">
      <c r="A167" s="145" t="s">
        <v>958</v>
      </c>
      <c r="B167" s="145" t="s">
        <v>501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507</v>
      </c>
      <c r="H167" s="145" t="s">
        <v>1268</v>
      </c>
    </row>
    <row r="168" spans="1:8">
      <c r="A168" s="145" t="s">
        <v>959</v>
      </c>
      <c r="B168" s="145" t="s">
        <v>501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507</v>
      </c>
      <c r="H168" s="145" t="s">
        <v>1268</v>
      </c>
    </row>
    <row r="169" spans="1:8">
      <c r="A169" s="145" t="s">
        <v>960</v>
      </c>
      <c r="B169" s="145" t="s">
        <v>1296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507</v>
      </c>
      <c r="H169" s="145" t="s">
        <v>1265</v>
      </c>
    </row>
    <row r="170" spans="1:8">
      <c r="A170" s="145" t="s">
        <v>962</v>
      </c>
      <c r="B170" s="145" t="s">
        <v>501</v>
      </c>
      <c r="C170" s="145" t="s">
        <v>590</v>
      </c>
      <c r="D170" s="145" t="s">
        <v>200</v>
      </c>
      <c r="E170" s="170">
        <v>13</v>
      </c>
      <c r="F170" s="146">
        <v>570</v>
      </c>
      <c r="G170" s="145" t="s">
        <v>506</v>
      </c>
      <c r="H170" s="145" t="s">
        <v>1266</v>
      </c>
    </row>
    <row r="171" spans="1:8">
      <c r="A171" s="145" t="s">
        <v>964</v>
      </c>
      <c r="B171" s="145" t="s">
        <v>1296</v>
      </c>
      <c r="C171" s="145" t="s">
        <v>810</v>
      </c>
      <c r="D171" s="145" t="s">
        <v>200</v>
      </c>
      <c r="E171" s="170">
        <v>39</v>
      </c>
      <c r="F171" s="146">
        <v>420</v>
      </c>
      <c r="G171" s="145" t="s">
        <v>506</v>
      </c>
      <c r="H171" s="145" t="s">
        <v>1268</v>
      </c>
    </row>
    <row r="172" spans="1:8">
      <c r="A172" s="145" t="s">
        <v>961</v>
      </c>
      <c r="B172" s="145" t="s">
        <v>501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506</v>
      </c>
      <c r="H172" s="145" t="s">
        <v>1264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1100</v>
      </c>
    </row>
    <row r="2" spans="1:36">
      <c r="A2" s="145" t="s">
        <v>1101</v>
      </c>
    </row>
    <row r="3" spans="1:36">
      <c r="A3" s="145" t="s">
        <v>1102</v>
      </c>
    </row>
    <row r="4" spans="1:36">
      <c r="A4" s="145" t="s">
        <v>1103</v>
      </c>
    </row>
    <row r="5" spans="1:36">
      <c r="A5" s="145" t="s">
        <v>1104</v>
      </c>
    </row>
    <row r="7" spans="1:36">
      <c r="A7" s="145" t="s">
        <v>468</v>
      </c>
      <c r="B7" s="145" t="s">
        <v>116</v>
      </c>
      <c r="C7" s="145" t="s">
        <v>469</v>
      </c>
      <c r="D7" s="145" t="s">
        <v>471</v>
      </c>
      <c r="E7" s="145" t="s">
        <v>477</v>
      </c>
      <c r="F7" s="145" t="s">
        <v>478</v>
      </c>
      <c r="G7" s="145" t="s">
        <v>473</v>
      </c>
      <c r="H7" s="145" t="s">
        <v>474</v>
      </c>
      <c r="I7" s="145" t="s">
        <v>476</v>
      </c>
      <c r="J7" s="145" t="s">
        <v>475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1105</v>
      </c>
      <c r="AE7" s="145" t="s">
        <v>1106</v>
      </c>
      <c r="AF7" s="145" t="s">
        <v>4</v>
      </c>
      <c r="AG7" s="145" t="s">
        <v>483</v>
      </c>
      <c r="AH7" s="145" t="s">
        <v>1107</v>
      </c>
      <c r="AI7" s="145" t="s">
        <v>1108</v>
      </c>
      <c r="AJ7" s="145" t="s">
        <v>1098</v>
      </c>
    </row>
    <row r="8" spans="1:36">
      <c r="A8" s="145" t="s">
        <v>498</v>
      </c>
      <c r="B8" s="145" t="s">
        <v>499</v>
      </c>
      <c r="C8" s="145" t="s">
        <v>500</v>
      </c>
      <c r="D8" s="145" t="s">
        <v>502</v>
      </c>
      <c r="E8" s="145">
        <v>206</v>
      </c>
      <c r="F8" s="145" t="s">
        <v>504</v>
      </c>
      <c r="G8" s="145" t="s">
        <v>132</v>
      </c>
      <c r="H8" s="145">
        <v>21</v>
      </c>
      <c r="I8" s="146">
        <v>9193.0300000000007</v>
      </c>
      <c r="J8" s="145" t="s">
        <v>340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506</v>
      </c>
    </row>
    <row r="9" spans="1:36">
      <c r="A9" s="145" t="s">
        <v>514</v>
      </c>
      <c r="B9" s="145" t="s">
        <v>499</v>
      </c>
      <c r="C9" s="145" t="s">
        <v>500</v>
      </c>
      <c r="D9" s="145" t="s">
        <v>502</v>
      </c>
      <c r="E9" s="145">
        <v>163</v>
      </c>
      <c r="F9" s="145" t="s">
        <v>504</v>
      </c>
      <c r="G9" s="145" t="s">
        <v>209</v>
      </c>
      <c r="H9" s="145">
        <v>10</v>
      </c>
      <c r="I9" s="146">
        <v>8686</v>
      </c>
      <c r="J9" s="145" t="s">
        <v>340</v>
      </c>
      <c r="K9" s="145" t="s">
        <v>340</v>
      </c>
      <c r="L9" s="145" t="s">
        <v>340</v>
      </c>
      <c r="M9" s="145" t="s">
        <v>340</v>
      </c>
      <c r="N9" s="145" t="s">
        <v>340</v>
      </c>
      <c r="O9" s="145" t="s">
        <v>340</v>
      </c>
      <c r="P9" s="145" t="s">
        <v>340</v>
      </c>
      <c r="Q9" s="145" t="s">
        <v>340</v>
      </c>
      <c r="R9" s="145" t="s">
        <v>340</v>
      </c>
      <c r="S9" s="145" t="s">
        <v>340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506</v>
      </c>
    </row>
    <row r="10" spans="1:36">
      <c r="A10" s="145" t="s">
        <v>521</v>
      </c>
      <c r="B10" s="145" t="s">
        <v>499</v>
      </c>
      <c r="C10" s="145" t="s">
        <v>500</v>
      </c>
      <c r="D10" s="145" t="s">
        <v>502</v>
      </c>
      <c r="E10" s="145">
        <v>85</v>
      </c>
      <c r="F10" s="145" t="s">
        <v>504</v>
      </c>
      <c r="G10" s="145" t="s">
        <v>522</v>
      </c>
      <c r="H10" s="145">
        <v>56</v>
      </c>
      <c r="I10" s="146">
        <v>3750</v>
      </c>
      <c r="J10" s="145" t="s">
        <v>340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506</v>
      </c>
    </row>
    <row r="11" spans="1:36">
      <c r="A11" s="145" t="s">
        <v>526</v>
      </c>
      <c r="B11" s="145" t="s">
        <v>499</v>
      </c>
      <c r="C11" s="145" t="s">
        <v>500</v>
      </c>
      <c r="D11" s="145" t="s">
        <v>502</v>
      </c>
      <c r="E11" s="145">
        <v>99</v>
      </c>
      <c r="F11" s="145" t="s">
        <v>504</v>
      </c>
      <c r="G11" s="145" t="s">
        <v>202</v>
      </c>
      <c r="H11" s="145">
        <v>17</v>
      </c>
      <c r="I11" s="146">
        <v>3773</v>
      </c>
      <c r="J11" s="145" t="s">
        <v>340</v>
      </c>
      <c r="K11" s="145" t="s">
        <v>340</v>
      </c>
      <c r="L11" s="145" t="s">
        <v>340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506</v>
      </c>
    </row>
    <row r="12" spans="1:36">
      <c r="A12" s="145" t="s">
        <v>530</v>
      </c>
      <c r="B12" s="145" t="s">
        <v>499</v>
      </c>
      <c r="C12" s="145" t="s">
        <v>500</v>
      </c>
      <c r="D12" s="145" t="s">
        <v>502</v>
      </c>
      <c r="E12" s="145">
        <v>73</v>
      </c>
      <c r="F12" s="145" t="s">
        <v>504</v>
      </c>
      <c r="G12" s="145" t="s">
        <v>531</v>
      </c>
      <c r="H12" s="145">
        <v>50</v>
      </c>
      <c r="I12" s="146">
        <v>3651</v>
      </c>
      <c r="J12" s="145" t="s">
        <v>340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506</v>
      </c>
    </row>
    <row r="13" spans="1:36">
      <c r="A13" s="145" t="s">
        <v>536</v>
      </c>
      <c r="B13" s="145" t="s">
        <v>499</v>
      </c>
      <c r="C13" s="145" t="s">
        <v>500</v>
      </c>
      <c r="D13" s="145" t="s">
        <v>502</v>
      </c>
      <c r="E13" s="145">
        <v>54</v>
      </c>
      <c r="F13" s="145" t="s">
        <v>504</v>
      </c>
      <c r="G13" s="145" t="s">
        <v>127</v>
      </c>
      <c r="H13" s="145">
        <v>26</v>
      </c>
      <c r="I13" s="146">
        <v>3487.3333333333335</v>
      </c>
      <c r="J13" s="145" t="s">
        <v>340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506</v>
      </c>
    </row>
    <row r="14" spans="1:36">
      <c r="A14" s="145" t="s">
        <v>539</v>
      </c>
      <c r="B14" s="145" t="s">
        <v>499</v>
      </c>
      <c r="C14" s="145" t="s">
        <v>500</v>
      </c>
      <c r="D14" s="145" t="s">
        <v>502</v>
      </c>
      <c r="E14" s="145">
        <v>81</v>
      </c>
      <c r="F14" s="145" t="s">
        <v>504</v>
      </c>
      <c r="G14" s="145" t="s">
        <v>202</v>
      </c>
      <c r="H14" s="145">
        <v>17</v>
      </c>
      <c r="I14" s="146">
        <v>6357</v>
      </c>
      <c r="J14" s="145" t="s">
        <v>340</v>
      </c>
      <c r="K14" s="145" t="s">
        <v>340</v>
      </c>
      <c r="L14" s="145" t="s">
        <v>340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506</v>
      </c>
    </row>
    <row r="15" spans="1:36">
      <c r="A15" s="145" t="s">
        <v>541</v>
      </c>
      <c r="B15" s="145" t="s">
        <v>499</v>
      </c>
      <c r="C15" s="145" t="s">
        <v>500</v>
      </c>
      <c r="D15" s="145" t="s">
        <v>502</v>
      </c>
      <c r="E15" s="145">
        <v>33</v>
      </c>
      <c r="F15" s="145" t="s">
        <v>504</v>
      </c>
      <c r="G15" s="145" t="s">
        <v>123</v>
      </c>
      <c r="H15" s="145">
        <v>30</v>
      </c>
      <c r="I15" s="146">
        <v>2752.6666666666665</v>
      </c>
      <c r="J15" s="145" t="s">
        <v>340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506</v>
      </c>
    </row>
    <row r="16" spans="1:36">
      <c r="A16" s="145" t="s">
        <v>544</v>
      </c>
      <c r="B16" s="145" t="s">
        <v>499</v>
      </c>
      <c r="C16" s="145" t="s">
        <v>500</v>
      </c>
      <c r="D16" s="145" t="s">
        <v>502</v>
      </c>
      <c r="E16" s="145">
        <v>36</v>
      </c>
      <c r="F16" s="145" t="s">
        <v>504</v>
      </c>
      <c r="G16" s="145" t="s">
        <v>531</v>
      </c>
      <c r="H16" s="145">
        <v>50</v>
      </c>
      <c r="I16" s="146">
        <v>2708.7833333333333</v>
      </c>
      <c r="J16" s="145" t="s">
        <v>340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506</v>
      </c>
    </row>
    <row r="17" spans="1:36">
      <c r="A17" s="145" t="s">
        <v>546</v>
      </c>
      <c r="B17" s="145" t="s">
        <v>499</v>
      </c>
      <c r="C17" s="145" t="s">
        <v>500</v>
      </c>
      <c r="D17" s="145" t="s">
        <v>502</v>
      </c>
      <c r="E17" s="145">
        <v>38</v>
      </c>
      <c r="F17" s="145" t="s">
        <v>504</v>
      </c>
      <c r="G17" s="145" t="s">
        <v>126</v>
      </c>
      <c r="H17" s="145">
        <v>27</v>
      </c>
      <c r="I17" s="146">
        <v>3075</v>
      </c>
      <c r="J17" s="145" t="s">
        <v>340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506</v>
      </c>
    </row>
    <row r="18" spans="1:36">
      <c r="A18" s="145" t="s">
        <v>549</v>
      </c>
      <c r="B18" s="145" t="s">
        <v>499</v>
      </c>
      <c r="C18" s="145" t="s">
        <v>500</v>
      </c>
      <c r="D18" s="145" t="s">
        <v>502</v>
      </c>
      <c r="E18" s="145">
        <v>61</v>
      </c>
      <c r="F18" s="145" t="s">
        <v>504</v>
      </c>
      <c r="G18" s="145" t="s">
        <v>550</v>
      </c>
      <c r="H18" s="145">
        <v>34</v>
      </c>
      <c r="I18" s="146">
        <v>2881.6666666666665</v>
      </c>
      <c r="J18" s="145" t="s">
        <v>340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506</v>
      </c>
    </row>
    <row r="19" spans="1:36">
      <c r="A19" s="145" t="s">
        <v>553</v>
      </c>
      <c r="B19" s="145" t="s">
        <v>499</v>
      </c>
      <c r="C19" s="145" t="s">
        <v>500</v>
      </c>
      <c r="D19" s="145" t="s">
        <v>502</v>
      </c>
      <c r="E19" s="145">
        <v>27</v>
      </c>
      <c r="F19" s="145" t="s">
        <v>504</v>
      </c>
      <c r="G19" s="145" t="s">
        <v>125</v>
      </c>
      <c r="H19" s="145">
        <v>28</v>
      </c>
      <c r="I19" s="146">
        <v>2432.8733333333334</v>
      </c>
      <c r="J19" s="145" t="s">
        <v>340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506</v>
      </c>
    </row>
    <row r="20" spans="1:36">
      <c r="A20" s="145" t="s">
        <v>554</v>
      </c>
      <c r="B20" s="145" t="s">
        <v>499</v>
      </c>
      <c r="C20" s="145" t="s">
        <v>500</v>
      </c>
      <c r="D20" s="145" t="s">
        <v>502</v>
      </c>
      <c r="E20" s="145">
        <v>21</v>
      </c>
      <c r="F20" s="145" t="s">
        <v>504</v>
      </c>
      <c r="G20" s="145" t="s">
        <v>128</v>
      </c>
      <c r="H20" s="145">
        <v>25</v>
      </c>
      <c r="I20" s="146">
        <v>2035.6666666666667</v>
      </c>
      <c r="J20" s="145" t="s">
        <v>340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506</v>
      </c>
    </row>
    <row r="21" spans="1:36">
      <c r="A21" s="145" t="s">
        <v>556</v>
      </c>
      <c r="B21" s="145" t="s">
        <v>499</v>
      </c>
      <c r="C21" s="145" t="s">
        <v>500</v>
      </c>
      <c r="D21" s="145" t="s">
        <v>502</v>
      </c>
      <c r="E21" s="145">
        <v>25</v>
      </c>
      <c r="F21" s="145" t="s">
        <v>557</v>
      </c>
      <c r="G21" s="145" t="s">
        <v>122</v>
      </c>
      <c r="H21" s="145">
        <v>31</v>
      </c>
      <c r="I21" s="146">
        <v>2285</v>
      </c>
      <c r="J21" s="145" t="s">
        <v>340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506</v>
      </c>
    </row>
    <row r="22" spans="1:36">
      <c r="A22" s="145" t="s">
        <v>561</v>
      </c>
      <c r="B22" s="145" t="s">
        <v>499</v>
      </c>
      <c r="C22" s="145" t="s">
        <v>500</v>
      </c>
      <c r="D22" s="145" t="s">
        <v>502</v>
      </c>
      <c r="E22" s="145">
        <v>60</v>
      </c>
      <c r="F22" s="145" t="s">
        <v>504</v>
      </c>
      <c r="G22" s="145" t="s">
        <v>204</v>
      </c>
      <c r="H22" s="145">
        <v>15</v>
      </c>
      <c r="I22" s="146">
        <v>2644.6666666666665</v>
      </c>
      <c r="J22" s="145" t="s">
        <v>340</v>
      </c>
      <c r="K22" s="145" t="s">
        <v>340</v>
      </c>
      <c r="L22" s="145" t="s">
        <v>340</v>
      </c>
      <c r="M22" s="145" t="s">
        <v>340</v>
      </c>
      <c r="N22" s="145" t="s">
        <v>340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506</v>
      </c>
    </row>
    <row r="23" spans="1:36">
      <c r="A23" s="145" t="s">
        <v>563</v>
      </c>
      <c r="B23" s="145" t="s">
        <v>564</v>
      </c>
      <c r="C23" s="145" t="s">
        <v>500</v>
      </c>
      <c r="D23" s="145" t="s">
        <v>502</v>
      </c>
      <c r="E23" s="145">
        <v>73</v>
      </c>
      <c r="F23" s="145" t="s">
        <v>565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340</v>
      </c>
      <c r="L23" s="145" t="s">
        <v>340</v>
      </c>
      <c r="M23" s="145" t="s">
        <v>340</v>
      </c>
      <c r="N23" s="145" t="s">
        <v>340</v>
      </c>
      <c r="O23" s="145" t="s">
        <v>340</v>
      </c>
      <c r="P23" s="145" t="s">
        <v>340</v>
      </c>
      <c r="Q23" s="145" t="s">
        <v>340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340</v>
      </c>
      <c r="AB23" s="145" t="s">
        <v>340</v>
      </c>
      <c r="AC23" s="145" t="s">
        <v>340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507</v>
      </c>
    </row>
    <row r="24" spans="1:36">
      <c r="A24" s="145" t="s">
        <v>569</v>
      </c>
      <c r="B24" s="145" t="s">
        <v>499</v>
      </c>
      <c r="C24" s="145" t="s">
        <v>500</v>
      </c>
      <c r="D24" s="145" t="s">
        <v>502</v>
      </c>
      <c r="E24" s="145">
        <v>42</v>
      </c>
      <c r="F24" s="145" t="s">
        <v>504</v>
      </c>
      <c r="G24" s="145" t="s">
        <v>206</v>
      </c>
      <c r="H24" s="145">
        <v>13</v>
      </c>
      <c r="I24" s="146">
        <v>2335.6666666666665</v>
      </c>
      <c r="J24" s="145" t="s">
        <v>340</v>
      </c>
      <c r="K24" s="145" t="s">
        <v>340</v>
      </c>
      <c r="L24" s="145" t="s">
        <v>340</v>
      </c>
      <c r="M24" s="145" t="s">
        <v>340</v>
      </c>
      <c r="N24" s="145" t="s">
        <v>340</v>
      </c>
      <c r="O24" s="145" t="s">
        <v>340</v>
      </c>
      <c r="P24" s="145" t="s">
        <v>340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506</v>
      </c>
    </row>
    <row r="25" spans="1:36">
      <c r="A25" s="145" t="s">
        <v>571</v>
      </c>
      <c r="B25" s="145" t="s">
        <v>499</v>
      </c>
      <c r="C25" s="145" t="s">
        <v>500</v>
      </c>
      <c r="D25" s="145" t="s">
        <v>502</v>
      </c>
      <c r="E25" s="145">
        <v>47</v>
      </c>
      <c r="F25" s="145" t="s">
        <v>504</v>
      </c>
      <c r="G25" s="145" t="s">
        <v>572</v>
      </c>
      <c r="H25" s="145">
        <v>33</v>
      </c>
      <c r="I25" s="146">
        <v>3262.6666666666665</v>
      </c>
      <c r="J25" s="145" t="s">
        <v>340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506</v>
      </c>
    </row>
    <row r="26" spans="1:36">
      <c r="A26" s="145" t="s">
        <v>573</v>
      </c>
      <c r="B26" s="145" t="s">
        <v>499</v>
      </c>
      <c r="C26" s="145" t="s">
        <v>500</v>
      </c>
      <c r="D26" s="145" t="s">
        <v>502</v>
      </c>
      <c r="E26" s="145">
        <v>26</v>
      </c>
      <c r="F26" s="145" t="s">
        <v>504</v>
      </c>
      <c r="G26" s="145" t="s">
        <v>574</v>
      </c>
      <c r="H26" s="145">
        <v>42</v>
      </c>
      <c r="I26" s="146">
        <v>2095.6666666666665</v>
      </c>
      <c r="J26" s="145" t="s">
        <v>340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506</v>
      </c>
    </row>
    <row r="27" spans="1:36">
      <c r="A27" s="145" t="s">
        <v>577</v>
      </c>
      <c r="B27" s="145" t="s">
        <v>499</v>
      </c>
      <c r="C27" s="145" t="s">
        <v>500</v>
      </c>
      <c r="D27" s="145" t="s">
        <v>502</v>
      </c>
      <c r="E27" s="145">
        <v>26</v>
      </c>
      <c r="F27" s="145" t="s">
        <v>504</v>
      </c>
      <c r="G27" s="145" t="s">
        <v>200</v>
      </c>
      <c r="H27" s="145">
        <v>19</v>
      </c>
      <c r="I27" s="146">
        <v>1808.3333333333333</v>
      </c>
      <c r="J27" s="145" t="s">
        <v>340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506</v>
      </c>
    </row>
    <row r="28" spans="1:36">
      <c r="A28" s="145" t="s">
        <v>579</v>
      </c>
      <c r="B28" s="145" t="s">
        <v>499</v>
      </c>
      <c r="C28" s="145" t="s">
        <v>500</v>
      </c>
      <c r="D28" s="145" t="s">
        <v>502</v>
      </c>
      <c r="E28" s="145">
        <v>34</v>
      </c>
      <c r="F28" s="145" t="s">
        <v>504</v>
      </c>
      <c r="G28" s="145" t="s">
        <v>572</v>
      </c>
      <c r="H28" s="145">
        <v>33</v>
      </c>
      <c r="I28" s="146">
        <v>1933.3333333333333</v>
      </c>
      <c r="J28" s="145" t="s">
        <v>340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506</v>
      </c>
    </row>
    <row r="29" spans="1:36">
      <c r="A29" s="145" t="s">
        <v>580</v>
      </c>
      <c r="B29" s="145" t="s">
        <v>499</v>
      </c>
      <c r="C29" s="145" t="s">
        <v>500</v>
      </c>
      <c r="D29" s="145" t="s">
        <v>502</v>
      </c>
      <c r="E29" s="145">
        <v>28</v>
      </c>
      <c r="F29" s="145" t="s">
        <v>557</v>
      </c>
      <c r="G29" s="145" t="s">
        <v>574</v>
      </c>
      <c r="H29" s="145">
        <v>42</v>
      </c>
      <c r="I29" s="146">
        <v>1973.3333333333333</v>
      </c>
      <c r="J29" s="145" t="s">
        <v>340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506</v>
      </c>
    </row>
    <row r="30" spans="1:36">
      <c r="A30" s="145" t="s">
        <v>584</v>
      </c>
      <c r="B30" s="145" t="s">
        <v>499</v>
      </c>
      <c r="C30" s="145" t="s">
        <v>500</v>
      </c>
      <c r="D30" s="145" t="s">
        <v>502</v>
      </c>
      <c r="E30" s="145">
        <v>24</v>
      </c>
      <c r="F30" s="145" t="s">
        <v>504</v>
      </c>
      <c r="G30" s="145" t="s">
        <v>585</v>
      </c>
      <c r="H30" s="145">
        <v>37</v>
      </c>
      <c r="I30" s="146">
        <v>2051</v>
      </c>
      <c r="J30" s="145" t="s">
        <v>340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506</v>
      </c>
    </row>
    <row r="31" spans="1:36">
      <c r="A31" s="145" t="s">
        <v>587</v>
      </c>
      <c r="B31" s="145" t="s">
        <v>499</v>
      </c>
      <c r="C31" s="145" t="s">
        <v>500</v>
      </c>
      <c r="D31" s="145" t="s">
        <v>502</v>
      </c>
      <c r="E31" s="145">
        <v>30</v>
      </c>
      <c r="F31" s="145" t="s">
        <v>504</v>
      </c>
      <c r="G31" s="145" t="s">
        <v>204</v>
      </c>
      <c r="H31" s="145">
        <v>15</v>
      </c>
      <c r="I31" s="146">
        <v>2461</v>
      </c>
      <c r="J31" s="145" t="s">
        <v>340</v>
      </c>
      <c r="K31" s="145" t="s">
        <v>340</v>
      </c>
      <c r="L31" s="145" t="s">
        <v>340</v>
      </c>
      <c r="M31" s="145" t="s">
        <v>340</v>
      </c>
      <c r="N31" s="145" t="s">
        <v>340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506</v>
      </c>
    </row>
    <row r="32" spans="1:36">
      <c r="A32" s="145" t="s">
        <v>588</v>
      </c>
      <c r="B32" s="145" t="s">
        <v>499</v>
      </c>
      <c r="C32" s="145" t="s">
        <v>500</v>
      </c>
      <c r="D32" s="145" t="s">
        <v>502</v>
      </c>
      <c r="E32" s="145">
        <v>18</v>
      </c>
      <c r="F32" s="145" t="s">
        <v>504</v>
      </c>
      <c r="G32" s="145" t="s">
        <v>590</v>
      </c>
      <c r="H32" s="145">
        <v>32</v>
      </c>
      <c r="I32" s="146">
        <v>1596.3333333333333</v>
      </c>
      <c r="J32" s="145" t="s">
        <v>340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506</v>
      </c>
    </row>
    <row r="33" spans="1:36">
      <c r="A33" s="145" t="s">
        <v>592</v>
      </c>
      <c r="B33" s="145" t="s">
        <v>499</v>
      </c>
      <c r="C33" s="145" t="s">
        <v>500</v>
      </c>
      <c r="D33" s="145" t="s">
        <v>502</v>
      </c>
      <c r="E33" s="145">
        <v>55</v>
      </c>
      <c r="F33" s="145" t="s">
        <v>504</v>
      </c>
      <c r="G33" s="145" t="s">
        <v>211</v>
      </c>
      <c r="H33" s="145">
        <v>8</v>
      </c>
      <c r="I33" s="146">
        <v>2784.6666666666665</v>
      </c>
      <c r="J33" s="145" t="s">
        <v>340</v>
      </c>
      <c r="K33" s="145" t="s">
        <v>340</v>
      </c>
      <c r="L33" s="145" t="s">
        <v>340</v>
      </c>
      <c r="M33" s="145" t="s">
        <v>340</v>
      </c>
      <c r="N33" s="145" t="s">
        <v>340</v>
      </c>
      <c r="O33" s="145" t="s">
        <v>340</v>
      </c>
      <c r="P33" s="145" t="s">
        <v>340</v>
      </c>
      <c r="Q33" s="145" t="s">
        <v>340</v>
      </c>
      <c r="R33" s="145" t="s">
        <v>340</v>
      </c>
      <c r="S33" s="145" t="s">
        <v>340</v>
      </c>
      <c r="T33" s="145" t="s">
        <v>340</v>
      </c>
      <c r="U33" s="145" t="s">
        <v>340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506</v>
      </c>
    </row>
    <row r="34" spans="1:36">
      <c r="A34" s="145" t="s">
        <v>594</v>
      </c>
      <c r="B34" s="145" t="s">
        <v>499</v>
      </c>
      <c r="C34" s="145" t="s">
        <v>500</v>
      </c>
      <c r="D34" s="145" t="s">
        <v>502</v>
      </c>
      <c r="E34" s="145">
        <v>34</v>
      </c>
      <c r="F34" s="145" t="s">
        <v>504</v>
      </c>
      <c r="G34" s="145" t="s">
        <v>131</v>
      </c>
      <c r="H34" s="145">
        <v>22</v>
      </c>
      <c r="I34" s="146">
        <v>1826.6666666666667</v>
      </c>
      <c r="J34" s="145" t="s">
        <v>340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506</v>
      </c>
    </row>
    <row r="35" spans="1:36">
      <c r="A35" s="145" t="s">
        <v>595</v>
      </c>
      <c r="B35" s="145" t="s">
        <v>499</v>
      </c>
      <c r="C35" s="145" t="s">
        <v>500</v>
      </c>
      <c r="D35" s="145" t="s">
        <v>340</v>
      </c>
      <c r="E35" s="145">
        <v>90</v>
      </c>
      <c r="F35" s="145" t="s">
        <v>504</v>
      </c>
      <c r="G35" s="145" t="s">
        <v>585</v>
      </c>
      <c r="H35" s="145">
        <v>37</v>
      </c>
      <c r="I35" s="146">
        <v>1640</v>
      </c>
      <c r="J35" s="145" t="s">
        <v>340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506</v>
      </c>
    </row>
    <row r="36" spans="1:36">
      <c r="A36" s="145" t="s">
        <v>598</v>
      </c>
      <c r="B36" s="145" t="s">
        <v>499</v>
      </c>
      <c r="C36" s="145" t="s">
        <v>500</v>
      </c>
      <c r="D36" s="145" t="s">
        <v>502</v>
      </c>
      <c r="E36" s="145">
        <v>22</v>
      </c>
      <c r="F36" s="145" t="s">
        <v>504</v>
      </c>
      <c r="G36" s="145" t="s">
        <v>599</v>
      </c>
      <c r="H36" s="145">
        <v>35</v>
      </c>
      <c r="I36" s="146">
        <v>1825</v>
      </c>
      <c r="J36" s="145" t="s">
        <v>340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506</v>
      </c>
    </row>
    <row r="37" spans="1:36">
      <c r="A37" s="145" t="s">
        <v>601</v>
      </c>
      <c r="B37" s="145" t="s">
        <v>499</v>
      </c>
      <c r="C37" s="145" t="s">
        <v>500</v>
      </c>
      <c r="D37" s="145" t="s">
        <v>502</v>
      </c>
      <c r="E37" s="145">
        <v>32</v>
      </c>
      <c r="F37" s="145" t="s">
        <v>504</v>
      </c>
      <c r="G37" s="145" t="s">
        <v>131</v>
      </c>
      <c r="H37" s="145">
        <v>22</v>
      </c>
      <c r="I37" s="146">
        <v>2176.3333333333335</v>
      </c>
      <c r="J37" s="145" t="s">
        <v>340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506</v>
      </c>
    </row>
    <row r="38" spans="1:36">
      <c r="A38" s="145" t="s">
        <v>603</v>
      </c>
      <c r="B38" s="145" t="s">
        <v>564</v>
      </c>
      <c r="C38" s="145" t="s">
        <v>500</v>
      </c>
      <c r="D38" s="145" t="s">
        <v>502</v>
      </c>
      <c r="E38" s="145">
        <v>32</v>
      </c>
      <c r="F38" s="145" t="s">
        <v>565</v>
      </c>
      <c r="G38" s="145" t="s">
        <v>585</v>
      </c>
      <c r="H38" s="145">
        <v>37</v>
      </c>
      <c r="I38" s="146">
        <v>2735.3333333333335</v>
      </c>
      <c r="J38" s="145" t="s">
        <v>340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340</v>
      </c>
      <c r="AC38" s="145" t="s">
        <v>340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507</v>
      </c>
    </row>
    <row r="39" spans="1:36">
      <c r="A39" s="145" t="s">
        <v>605</v>
      </c>
      <c r="B39" s="145" t="s">
        <v>564</v>
      </c>
      <c r="C39" s="145" t="s">
        <v>500</v>
      </c>
      <c r="D39" s="145" t="s">
        <v>340</v>
      </c>
      <c r="E39" s="145">
        <v>25</v>
      </c>
      <c r="F39" s="145" t="s">
        <v>565</v>
      </c>
      <c r="G39" s="145" t="s">
        <v>132</v>
      </c>
      <c r="H39" s="145">
        <v>21</v>
      </c>
      <c r="I39" s="146">
        <v>2319</v>
      </c>
      <c r="J39" s="145" t="s">
        <v>340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340</v>
      </c>
      <c r="AC39" s="145" t="s">
        <v>340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507</v>
      </c>
    </row>
    <row r="40" spans="1:36">
      <c r="A40" s="145" t="s">
        <v>606</v>
      </c>
      <c r="B40" s="145" t="s">
        <v>499</v>
      </c>
      <c r="C40" s="145" t="s">
        <v>500</v>
      </c>
      <c r="D40" s="145" t="s">
        <v>502</v>
      </c>
      <c r="E40" s="145">
        <v>16</v>
      </c>
      <c r="F40" s="145" t="s">
        <v>504</v>
      </c>
      <c r="G40" s="145" t="s">
        <v>122</v>
      </c>
      <c r="H40" s="145">
        <v>31</v>
      </c>
      <c r="I40" s="146">
        <v>1581.6666666666667</v>
      </c>
      <c r="J40" s="145" t="s">
        <v>340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506</v>
      </c>
    </row>
    <row r="41" spans="1:36">
      <c r="A41" s="145" t="s">
        <v>607</v>
      </c>
      <c r="B41" s="145" t="s">
        <v>499</v>
      </c>
      <c r="C41" s="145" t="s">
        <v>500</v>
      </c>
      <c r="D41" s="145" t="s">
        <v>502</v>
      </c>
      <c r="E41" s="145">
        <v>84</v>
      </c>
      <c r="F41" s="145" t="s">
        <v>504</v>
      </c>
      <c r="G41" s="145" t="s">
        <v>210</v>
      </c>
      <c r="H41" s="145">
        <v>9</v>
      </c>
      <c r="I41" s="146">
        <v>2935</v>
      </c>
      <c r="J41" s="145" t="s">
        <v>340</v>
      </c>
      <c r="K41" s="145" t="s">
        <v>340</v>
      </c>
      <c r="L41" s="145" t="s">
        <v>340</v>
      </c>
      <c r="M41" s="145" t="s">
        <v>340</v>
      </c>
      <c r="N41" s="145" t="s">
        <v>340</v>
      </c>
      <c r="O41" s="145" t="s">
        <v>340</v>
      </c>
      <c r="P41" s="145" t="s">
        <v>340</v>
      </c>
      <c r="Q41" s="145" t="s">
        <v>340</v>
      </c>
      <c r="R41" s="145" t="s">
        <v>340</v>
      </c>
      <c r="S41" s="145" t="s">
        <v>340</v>
      </c>
      <c r="T41" s="145" t="s">
        <v>340</v>
      </c>
      <c r="U41" s="145" t="s">
        <v>340</v>
      </c>
      <c r="V41" s="145" t="s">
        <v>340</v>
      </c>
      <c r="W41" s="145" t="s">
        <v>340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506</v>
      </c>
    </row>
    <row r="42" spans="1:36">
      <c r="A42" s="145" t="s">
        <v>608</v>
      </c>
      <c r="B42" s="145" t="s">
        <v>499</v>
      </c>
      <c r="C42" s="145" t="s">
        <v>500</v>
      </c>
      <c r="D42" s="145" t="s">
        <v>609</v>
      </c>
      <c r="E42" s="145">
        <v>66</v>
      </c>
      <c r="F42" s="145" t="s">
        <v>557</v>
      </c>
      <c r="G42" s="145" t="s">
        <v>124</v>
      </c>
      <c r="H42" s="145">
        <v>29</v>
      </c>
      <c r="I42" s="146">
        <v>2225</v>
      </c>
      <c r="J42" s="145" t="s">
        <v>340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506</v>
      </c>
    </row>
    <row r="43" spans="1:36">
      <c r="A43" s="145" t="s">
        <v>611</v>
      </c>
      <c r="B43" s="145" t="s">
        <v>499</v>
      </c>
      <c r="C43" s="145" t="s">
        <v>500</v>
      </c>
      <c r="D43" s="145" t="s">
        <v>502</v>
      </c>
      <c r="E43" s="145">
        <v>39</v>
      </c>
      <c r="F43" s="145" t="s">
        <v>504</v>
      </c>
      <c r="G43" s="145" t="s">
        <v>208</v>
      </c>
      <c r="H43" s="145">
        <v>11</v>
      </c>
      <c r="I43" s="146">
        <v>1915</v>
      </c>
      <c r="J43" s="145" t="s">
        <v>340</v>
      </c>
      <c r="K43" s="145" t="s">
        <v>340</v>
      </c>
      <c r="L43" s="145" t="s">
        <v>340</v>
      </c>
      <c r="M43" s="145" t="s">
        <v>340</v>
      </c>
      <c r="N43" s="145" t="s">
        <v>340</v>
      </c>
      <c r="O43" s="145" t="s">
        <v>340</v>
      </c>
      <c r="P43" s="145" t="s">
        <v>340</v>
      </c>
      <c r="Q43" s="145" t="s">
        <v>340</v>
      </c>
      <c r="R43" s="145" t="s">
        <v>340</v>
      </c>
      <c r="S43" s="145" t="s">
        <v>340</v>
      </c>
      <c r="T43" s="145" t="s">
        <v>340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506</v>
      </c>
    </row>
    <row r="44" spans="1:36">
      <c r="A44" s="145" t="s">
        <v>613</v>
      </c>
      <c r="B44" s="145" t="s">
        <v>499</v>
      </c>
      <c r="C44" s="145" t="s">
        <v>500</v>
      </c>
      <c r="D44" s="145" t="s">
        <v>502</v>
      </c>
      <c r="E44" s="145">
        <v>45</v>
      </c>
      <c r="F44" s="145" t="s">
        <v>504</v>
      </c>
      <c r="G44" s="145" t="s">
        <v>242</v>
      </c>
      <c r="H44" s="145">
        <v>7</v>
      </c>
      <c r="I44" s="146">
        <v>2458</v>
      </c>
      <c r="J44" s="145" t="s">
        <v>340</v>
      </c>
      <c r="K44" s="145" t="s">
        <v>340</v>
      </c>
      <c r="L44" s="145" t="s">
        <v>340</v>
      </c>
      <c r="M44" s="145" t="s">
        <v>340</v>
      </c>
      <c r="N44" s="145" t="s">
        <v>340</v>
      </c>
      <c r="O44" s="145" t="s">
        <v>340</v>
      </c>
      <c r="P44" s="145" t="s">
        <v>340</v>
      </c>
      <c r="Q44" s="145" t="s">
        <v>340</v>
      </c>
      <c r="R44" s="145" t="s">
        <v>340</v>
      </c>
      <c r="S44" s="145" t="s">
        <v>340</v>
      </c>
      <c r="T44" s="145" t="s">
        <v>340</v>
      </c>
      <c r="U44" s="145" t="s">
        <v>340</v>
      </c>
      <c r="V44" s="145" t="s">
        <v>340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506</v>
      </c>
    </row>
    <row r="45" spans="1:36">
      <c r="A45" s="145" t="s">
        <v>616</v>
      </c>
      <c r="B45" s="145" t="s">
        <v>499</v>
      </c>
      <c r="C45" s="145" t="s">
        <v>500</v>
      </c>
      <c r="D45" s="145" t="s">
        <v>502</v>
      </c>
      <c r="E45" s="145">
        <v>18</v>
      </c>
      <c r="F45" s="145" t="s">
        <v>504</v>
      </c>
      <c r="G45" s="145" t="s">
        <v>127</v>
      </c>
      <c r="H45" s="145">
        <v>26</v>
      </c>
      <c r="I45" s="146">
        <v>1551</v>
      </c>
      <c r="J45" s="145" t="s">
        <v>340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506</v>
      </c>
    </row>
    <row r="46" spans="1:36">
      <c r="A46" s="145" t="s">
        <v>617</v>
      </c>
      <c r="B46" s="145" t="s">
        <v>499</v>
      </c>
      <c r="C46" s="145" t="s">
        <v>500</v>
      </c>
      <c r="D46" s="145" t="s">
        <v>618</v>
      </c>
      <c r="E46" s="145">
        <v>48</v>
      </c>
      <c r="F46" s="145" t="s">
        <v>504</v>
      </c>
      <c r="G46" s="145" t="s">
        <v>211</v>
      </c>
      <c r="H46" s="145">
        <v>8</v>
      </c>
      <c r="I46" s="146">
        <v>2476.15</v>
      </c>
      <c r="J46" s="145" t="s">
        <v>340</v>
      </c>
      <c r="K46" s="145" t="s">
        <v>340</v>
      </c>
      <c r="L46" s="145" t="s">
        <v>340</v>
      </c>
      <c r="M46" s="145" t="s">
        <v>340</v>
      </c>
      <c r="N46" s="145" t="s">
        <v>340</v>
      </c>
      <c r="O46" s="145" t="s">
        <v>340</v>
      </c>
      <c r="P46" s="145" t="s">
        <v>340</v>
      </c>
      <c r="Q46" s="145" t="s">
        <v>340</v>
      </c>
      <c r="R46" s="145" t="s">
        <v>340</v>
      </c>
      <c r="S46" s="145" t="s">
        <v>340</v>
      </c>
      <c r="T46" s="145" t="s">
        <v>340</v>
      </c>
      <c r="U46" s="145" t="s">
        <v>340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506</v>
      </c>
    </row>
    <row r="47" spans="1:36">
      <c r="A47" s="145" t="s">
        <v>620</v>
      </c>
      <c r="B47" s="145" t="s">
        <v>499</v>
      </c>
      <c r="C47" s="145" t="s">
        <v>500</v>
      </c>
      <c r="D47" s="145" t="s">
        <v>502</v>
      </c>
      <c r="E47" s="145">
        <v>20</v>
      </c>
      <c r="F47" s="145" t="s">
        <v>504</v>
      </c>
      <c r="G47" s="145" t="s">
        <v>124</v>
      </c>
      <c r="H47" s="145">
        <v>29</v>
      </c>
      <c r="I47" s="146">
        <v>1947.3333333333333</v>
      </c>
      <c r="J47" s="145" t="s">
        <v>340</v>
      </c>
      <c r="K47" s="145" t="s">
        <v>340</v>
      </c>
      <c r="L47" s="145" t="s">
        <v>340</v>
      </c>
      <c r="M47" s="145" t="s">
        <v>340</v>
      </c>
      <c r="N47" s="145" t="s">
        <v>340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506</v>
      </c>
    </row>
    <row r="48" spans="1:36">
      <c r="A48" s="145" t="s">
        <v>621</v>
      </c>
      <c r="B48" s="145" t="s">
        <v>499</v>
      </c>
      <c r="C48" s="145" t="s">
        <v>500</v>
      </c>
      <c r="D48" s="145" t="s">
        <v>502</v>
      </c>
      <c r="E48" s="145">
        <v>24</v>
      </c>
      <c r="F48" s="145" t="s">
        <v>504</v>
      </c>
      <c r="G48" s="145" t="s">
        <v>622</v>
      </c>
      <c r="H48" s="145">
        <v>49</v>
      </c>
      <c r="I48" s="146">
        <v>1651</v>
      </c>
      <c r="J48" s="145" t="s">
        <v>340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506</v>
      </c>
    </row>
    <row r="49" spans="1:36">
      <c r="A49" s="145" t="s">
        <v>623</v>
      </c>
      <c r="B49" s="145" t="s">
        <v>564</v>
      </c>
      <c r="C49" s="145" t="s">
        <v>500</v>
      </c>
      <c r="D49" s="145" t="s">
        <v>502</v>
      </c>
      <c r="E49" s="145">
        <v>26</v>
      </c>
      <c r="F49" s="145" t="s">
        <v>504</v>
      </c>
      <c r="G49" s="145" t="s">
        <v>200</v>
      </c>
      <c r="H49" s="145">
        <v>19</v>
      </c>
      <c r="I49" s="146">
        <v>2556.6666666666665</v>
      </c>
      <c r="J49" s="145" t="s">
        <v>624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506</v>
      </c>
    </row>
    <row r="50" spans="1:36">
      <c r="A50" s="145" t="s">
        <v>625</v>
      </c>
      <c r="B50" s="145" t="s">
        <v>499</v>
      </c>
      <c r="C50" s="145" t="s">
        <v>500</v>
      </c>
      <c r="D50" s="145" t="s">
        <v>502</v>
      </c>
      <c r="E50" s="145">
        <v>26</v>
      </c>
      <c r="F50" s="145" t="s">
        <v>504</v>
      </c>
      <c r="G50" s="145" t="s">
        <v>200</v>
      </c>
      <c r="H50" s="145">
        <v>19</v>
      </c>
      <c r="I50" s="146">
        <v>1712.33</v>
      </c>
      <c r="J50" s="145" t="s">
        <v>340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506</v>
      </c>
    </row>
    <row r="51" spans="1:36">
      <c r="A51" s="145" t="s">
        <v>627</v>
      </c>
      <c r="B51" s="145" t="s">
        <v>499</v>
      </c>
      <c r="C51" s="145" t="s">
        <v>500</v>
      </c>
      <c r="D51" s="145" t="s">
        <v>502</v>
      </c>
      <c r="E51" s="145">
        <v>15</v>
      </c>
      <c r="F51" s="145" t="s">
        <v>504</v>
      </c>
      <c r="G51" s="145" t="s">
        <v>122</v>
      </c>
      <c r="H51" s="145">
        <v>31</v>
      </c>
      <c r="I51" s="146">
        <v>1290</v>
      </c>
      <c r="J51" s="145" t="s">
        <v>340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506</v>
      </c>
    </row>
    <row r="52" spans="1:36">
      <c r="A52" s="145" t="s">
        <v>629</v>
      </c>
      <c r="B52" s="145" t="s">
        <v>499</v>
      </c>
      <c r="C52" s="145" t="s">
        <v>500</v>
      </c>
      <c r="D52" s="145" t="s">
        <v>609</v>
      </c>
      <c r="E52" s="145">
        <v>18</v>
      </c>
      <c r="F52" s="145" t="s">
        <v>557</v>
      </c>
      <c r="G52" s="145" t="s">
        <v>205</v>
      </c>
      <c r="H52" s="145">
        <v>14</v>
      </c>
      <c r="I52" s="146">
        <v>901.66666666666663</v>
      </c>
      <c r="J52" s="145" t="s">
        <v>340</v>
      </c>
      <c r="K52" s="145" t="s">
        <v>340</v>
      </c>
      <c r="L52" s="145" t="s">
        <v>340</v>
      </c>
      <c r="M52" s="145" t="s">
        <v>340</v>
      </c>
      <c r="N52" s="145" t="s">
        <v>340</v>
      </c>
      <c r="O52" s="145" t="s">
        <v>340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506</v>
      </c>
    </row>
    <row r="53" spans="1:36">
      <c r="A53" s="145" t="s">
        <v>630</v>
      </c>
      <c r="B53" s="145" t="s">
        <v>499</v>
      </c>
      <c r="C53" s="145" t="s">
        <v>500</v>
      </c>
      <c r="D53" s="145" t="s">
        <v>340</v>
      </c>
      <c r="E53" s="145">
        <v>120</v>
      </c>
      <c r="F53" s="145" t="s">
        <v>504</v>
      </c>
      <c r="G53" s="145" t="s">
        <v>246</v>
      </c>
      <c r="H53" s="145">
        <v>3</v>
      </c>
      <c r="I53" s="146">
        <v>5728.666666666667</v>
      </c>
      <c r="J53" s="145" t="s">
        <v>340</v>
      </c>
      <c r="K53" s="145" t="s">
        <v>340</v>
      </c>
      <c r="L53" s="145" t="s">
        <v>340</v>
      </c>
      <c r="M53" s="145" t="s">
        <v>340</v>
      </c>
      <c r="N53" s="145" t="s">
        <v>340</v>
      </c>
      <c r="O53" s="145" t="s">
        <v>340</v>
      </c>
      <c r="P53" s="145" t="s">
        <v>340</v>
      </c>
      <c r="Q53" s="145" t="s">
        <v>340</v>
      </c>
      <c r="R53" s="145" t="s">
        <v>340</v>
      </c>
      <c r="S53" s="145" t="s">
        <v>340</v>
      </c>
      <c r="T53" s="145" t="s">
        <v>340</v>
      </c>
      <c r="U53" s="145" t="s">
        <v>340</v>
      </c>
      <c r="V53" s="145" t="s">
        <v>340</v>
      </c>
      <c r="W53" s="145" t="s">
        <v>340</v>
      </c>
      <c r="X53" s="145" t="s">
        <v>340</v>
      </c>
      <c r="Y53" s="145" t="s">
        <v>340</v>
      </c>
      <c r="Z53" s="145" t="s">
        <v>340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506</v>
      </c>
    </row>
    <row r="54" spans="1:36">
      <c r="A54" s="145" t="s">
        <v>631</v>
      </c>
      <c r="B54" s="145" t="s">
        <v>499</v>
      </c>
      <c r="C54" s="145" t="s">
        <v>500</v>
      </c>
      <c r="D54" s="145" t="s">
        <v>502</v>
      </c>
      <c r="E54" s="145">
        <v>26</v>
      </c>
      <c r="F54" s="145" t="s">
        <v>504</v>
      </c>
      <c r="G54" s="145" t="s">
        <v>204</v>
      </c>
      <c r="H54" s="145">
        <v>15</v>
      </c>
      <c r="I54" s="146">
        <v>1827.3333333333333</v>
      </c>
      <c r="J54" s="145" t="s">
        <v>340</v>
      </c>
      <c r="K54" s="145" t="s">
        <v>340</v>
      </c>
      <c r="L54" s="145" t="s">
        <v>340</v>
      </c>
      <c r="M54" s="145" t="s">
        <v>340</v>
      </c>
      <c r="N54" s="145" t="s">
        <v>340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506</v>
      </c>
    </row>
    <row r="55" spans="1:36">
      <c r="A55" s="145" t="s">
        <v>632</v>
      </c>
      <c r="B55" s="145" t="s">
        <v>499</v>
      </c>
      <c r="C55" s="145" t="s">
        <v>500</v>
      </c>
      <c r="D55" s="145" t="s">
        <v>502</v>
      </c>
      <c r="E55" s="145">
        <v>22</v>
      </c>
      <c r="F55" s="145" t="s">
        <v>504</v>
      </c>
      <c r="G55" s="145" t="s">
        <v>242</v>
      </c>
      <c r="H55" s="145">
        <v>7</v>
      </c>
      <c r="I55" s="146">
        <v>2498</v>
      </c>
      <c r="J55" s="145" t="s">
        <v>340</v>
      </c>
      <c r="K55" s="145" t="s">
        <v>340</v>
      </c>
      <c r="L55" s="145" t="s">
        <v>340</v>
      </c>
      <c r="M55" s="145" t="s">
        <v>340</v>
      </c>
      <c r="N55" s="145" t="s">
        <v>340</v>
      </c>
      <c r="O55" s="145" t="s">
        <v>340</v>
      </c>
      <c r="P55" s="145" t="s">
        <v>340</v>
      </c>
      <c r="Q55" s="145" t="s">
        <v>340</v>
      </c>
      <c r="R55" s="145" t="s">
        <v>340</v>
      </c>
      <c r="S55" s="145" t="s">
        <v>340</v>
      </c>
      <c r="T55" s="145" t="s">
        <v>340</v>
      </c>
      <c r="U55" s="145" t="s">
        <v>340</v>
      </c>
      <c r="V55" s="145" t="s">
        <v>340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506</v>
      </c>
    </row>
    <row r="56" spans="1:36">
      <c r="A56" s="145" t="s">
        <v>633</v>
      </c>
      <c r="B56" s="145" t="s">
        <v>564</v>
      </c>
      <c r="C56" s="145" t="s">
        <v>634</v>
      </c>
      <c r="D56" s="145" t="s">
        <v>340</v>
      </c>
      <c r="E56" s="145" t="s">
        <v>340</v>
      </c>
      <c r="F56" s="145" t="s">
        <v>637</v>
      </c>
      <c r="G56" s="145" t="s">
        <v>636</v>
      </c>
      <c r="H56" s="145">
        <v>63</v>
      </c>
      <c r="I56" s="146">
        <v>1330</v>
      </c>
      <c r="J56" s="145" t="s">
        <v>624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506</v>
      </c>
    </row>
    <row r="57" spans="1:36">
      <c r="A57" s="145" t="s">
        <v>641</v>
      </c>
      <c r="B57" s="145" t="s">
        <v>499</v>
      </c>
      <c r="C57" s="145" t="s">
        <v>500</v>
      </c>
      <c r="D57" s="145" t="s">
        <v>502</v>
      </c>
      <c r="E57" s="145">
        <v>42</v>
      </c>
      <c r="F57" s="145" t="s">
        <v>504</v>
      </c>
      <c r="G57" s="145" t="s">
        <v>200</v>
      </c>
      <c r="H57" s="145">
        <v>19</v>
      </c>
      <c r="I57" s="146">
        <v>1861.6666666666667</v>
      </c>
      <c r="J57" s="145" t="s">
        <v>340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506</v>
      </c>
    </row>
    <row r="58" spans="1:36">
      <c r="A58" s="145" t="s">
        <v>643</v>
      </c>
      <c r="B58" s="145" t="s">
        <v>499</v>
      </c>
      <c r="C58" s="145" t="s">
        <v>500</v>
      </c>
      <c r="D58" s="145" t="s">
        <v>502</v>
      </c>
      <c r="E58" s="145">
        <v>16</v>
      </c>
      <c r="F58" s="145" t="s">
        <v>504</v>
      </c>
      <c r="G58" s="145" t="s">
        <v>132</v>
      </c>
      <c r="H58" s="145">
        <v>21</v>
      </c>
      <c r="I58" s="146">
        <v>1218.3333333333333</v>
      </c>
      <c r="J58" s="145" t="s">
        <v>340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506</v>
      </c>
    </row>
    <row r="59" spans="1:36">
      <c r="A59" s="145" t="s">
        <v>644</v>
      </c>
      <c r="B59" s="145" t="s">
        <v>499</v>
      </c>
      <c r="C59" s="145" t="s">
        <v>500</v>
      </c>
      <c r="D59" s="145" t="s">
        <v>618</v>
      </c>
      <c r="E59" s="145">
        <v>26</v>
      </c>
      <c r="F59" s="145" t="s">
        <v>504</v>
      </c>
      <c r="G59" s="145" t="s">
        <v>211</v>
      </c>
      <c r="H59" s="145">
        <v>8</v>
      </c>
      <c r="I59" s="146">
        <v>1709.3333333333333</v>
      </c>
      <c r="J59" s="145" t="s">
        <v>340</v>
      </c>
      <c r="K59" s="145" t="s">
        <v>340</v>
      </c>
      <c r="L59" s="145" t="s">
        <v>340</v>
      </c>
      <c r="M59" s="145" t="s">
        <v>340</v>
      </c>
      <c r="N59" s="145" t="s">
        <v>340</v>
      </c>
      <c r="O59" s="145" t="s">
        <v>340</v>
      </c>
      <c r="P59" s="145" t="s">
        <v>340</v>
      </c>
      <c r="Q59" s="145" t="s">
        <v>340</v>
      </c>
      <c r="R59" s="145" t="s">
        <v>340</v>
      </c>
      <c r="S59" s="145" t="s">
        <v>340</v>
      </c>
      <c r="T59" s="145" t="s">
        <v>340</v>
      </c>
      <c r="U59" s="145" t="s">
        <v>340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506</v>
      </c>
    </row>
    <row r="60" spans="1:36">
      <c r="A60" s="145" t="s">
        <v>646</v>
      </c>
      <c r="B60" s="145" t="s">
        <v>499</v>
      </c>
      <c r="C60" s="145" t="s">
        <v>500</v>
      </c>
      <c r="D60" s="145" t="s">
        <v>502</v>
      </c>
      <c r="E60" s="145">
        <v>32</v>
      </c>
      <c r="F60" s="145" t="s">
        <v>504</v>
      </c>
      <c r="G60" s="145" t="s">
        <v>242</v>
      </c>
      <c r="H60" s="145">
        <v>7</v>
      </c>
      <c r="I60" s="146">
        <v>1838.3333333333333</v>
      </c>
      <c r="J60" s="145" t="s">
        <v>340</v>
      </c>
      <c r="K60" s="145" t="s">
        <v>340</v>
      </c>
      <c r="L60" s="145" t="s">
        <v>340</v>
      </c>
      <c r="M60" s="145" t="s">
        <v>340</v>
      </c>
      <c r="N60" s="145" t="s">
        <v>340</v>
      </c>
      <c r="O60" s="145" t="s">
        <v>340</v>
      </c>
      <c r="P60" s="145" t="s">
        <v>340</v>
      </c>
      <c r="Q60" s="145" t="s">
        <v>340</v>
      </c>
      <c r="R60" s="145" t="s">
        <v>340</v>
      </c>
      <c r="S60" s="145" t="s">
        <v>340</v>
      </c>
      <c r="T60" s="145" t="s">
        <v>340</v>
      </c>
      <c r="U60" s="145" t="s">
        <v>340</v>
      </c>
      <c r="V60" s="145" t="s">
        <v>340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506</v>
      </c>
    </row>
    <row r="61" spans="1:36">
      <c r="A61" s="145" t="s">
        <v>647</v>
      </c>
      <c r="B61" s="145" t="s">
        <v>499</v>
      </c>
      <c r="C61" s="145" t="s">
        <v>500</v>
      </c>
      <c r="D61" s="145" t="s">
        <v>502</v>
      </c>
      <c r="E61" s="145">
        <v>15</v>
      </c>
      <c r="F61" s="145" t="s">
        <v>504</v>
      </c>
      <c r="G61" s="145" t="s">
        <v>132</v>
      </c>
      <c r="H61" s="145">
        <v>21</v>
      </c>
      <c r="I61" s="146">
        <v>1208</v>
      </c>
      <c r="J61" s="145" t="s">
        <v>340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506</v>
      </c>
    </row>
    <row r="62" spans="1:36">
      <c r="A62" s="145" t="s">
        <v>648</v>
      </c>
      <c r="B62" s="145" t="s">
        <v>499</v>
      </c>
      <c r="C62" s="145" t="s">
        <v>500</v>
      </c>
      <c r="D62" s="145" t="s">
        <v>502</v>
      </c>
      <c r="E62" s="145">
        <v>16</v>
      </c>
      <c r="F62" s="145" t="s">
        <v>504</v>
      </c>
      <c r="G62" s="145" t="s">
        <v>122</v>
      </c>
      <c r="H62" s="145">
        <v>31</v>
      </c>
      <c r="I62" s="146">
        <v>1169.3333333333333</v>
      </c>
      <c r="J62" s="145" t="s">
        <v>340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506</v>
      </c>
    </row>
    <row r="63" spans="1:36">
      <c r="A63" s="145" t="s">
        <v>649</v>
      </c>
      <c r="B63" s="145" t="s">
        <v>499</v>
      </c>
      <c r="C63" s="145" t="s">
        <v>500</v>
      </c>
      <c r="D63" s="145" t="s">
        <v>502</v>
      </c>
      <c r="E63" s="145">
        <v>44</v>
      </c>
      <c r="F63" s="145" t="s">
        <v>504</v>
      </c>
      <c r="G63" s="145" t="s">
        <v>245</v>
      </c>
      <c r="H63" s="145">
        <v>4</v>
      </c>
      <c r="I63" s="146">
        <v>2637</v>
      </c>
      <c r="J63" s="145" t="s">
        <v>340</v>
      </c>
      <c r="K63" s="145" t="s">
        <v>340</v>
      </c>
      <c r="L63" s="145" t="s">
        <v>340</v>
      </c>
      <c r="M63" s="145" t="s">
        <v>340</v>
      </c>
      <c r="N63" s="145" t="s">
        <v>340</v>
      </c>
      <c r="O63" s="145" t="s">
        <v>340</v>
      </c>
      <c r="P63" s="145" t="s">
        <v>340</v>
      </c>
      <c r="Q63" s="145" t="s">
        <v>340</v>
      </c>
      <c r="R63" s="145" t="s">
        <v>340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506</v>
      </c>
    </row>
    <row r="64" spans="1:36">
      <c r="A64" s="145" t="s">
        <v>651</v>
      </c>
      <c r="B64" s="145" t="s">
        <v>499</v>
      </c>
      <c r="C64" s="145" t="s">
        <v>500</v>
      </c>
      <c r="D64" s="145" t="s">
        <v>502</v>
      </c>
      <c r="E64" s="145">
        <v>13</v>
      </c>
      <c r="F64" s="145" t="s">
        <v>504</v>
      </c>
      <c r="G64" s="145" t="s">
        <v>132</v>
      </c>
      <c r="H64" s="145">
        <v>21</v>
      </c>
      <c r="I64" s="146">
        <v>1237</v>
      </c>
      <c r="J64" s="145" t="s">
        <v>340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340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506</v>
      </c>
    </row>
    <row r="65" spans="1:36">
      <c r="A65" s="145" t="s">
        <v>652</v>
      </c>
      <c r="B65" s="145" t="s">
        <v>19</v>
      </c>
      <c r="C65" s="145" t="s">
        <v>500</v>
      </c>
      <c r="D65" s="145" t="s">
        <v>618</v>
      </c>
      <c r="E65" s="145">
        <v>51</v>
      </c>
      <c r="F65" s="145" t="s">
        <v>504</v>
      </c>
      <c r="G65" s="145" t="s">
        <v>244</v>
      </c>
      <c r="H65" s="145">
        <v>5</v>
      </c>
      <c r="I65" s="146">
        <v>2178.3333333333335</v>
      </c>
      <c r="J65" s="145" t="s">
        <v>340</v>
      </c>
      <c r="K65" s="145" t="s">
        <v>340</v>
      </c>
      <c r="L65" s="145" t="s">
        <v>340</v>
      </c>
      <c r="M65" s="145" t="s">
        <v>340</v>
      </c>
      <c r="N65" s="145" t="s">
        <v>340</v>
      </c>
      <c r="O65" s="145" t="s">
        <v>340</v>
      </c>
      <c r="P65" s="145" t="s">
        <v>340</v>
      </c>
      <c r="Q65" s="145" t="s">
        <v>340</v>
      </c>
      <c r="R65" s="145" t="s">
        <v>340</v>
      </c>
      <c r="S65" s="145" t="s">
        <v>340</v>
      </c>
      <c r="T65" s="145" t="s">
        <v>340</v>
      </c>
      <c r="U65" s="145" t="s">
        <v>340</v>
      </c>
      <c r="V65" s="145" t="s">
        <v>340</v>
      </c>
      <c r="W65" s="145" t="s">
        <v>340</v>
      </c>
      <c r="X65" s="145" t="s">
        <v>340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506</v>
      </c>
    </row>
    <row r="66" spans="1:36">
      <c r="A66" s="145" t="s">
        <v>656</v>
      </c>
      <c r="B66" s="145" t="s">
        <v>499</v>
      </c>
      <c r="C66" s="145" t="s">
        <v>500</v>
      </c>
      <c r="D66" s="145" t="s">
        <v>502</v>
      </c>
      <c r="E66" s="145">
        <v>22</v>
      </c>
      <c r="F66" s="145" t="s">
        <v>504</v>
      </c>
      <c r="G66" s="145" t="s">
        <v>657</v>
      </c>
      <c r="H66" s="145">
        <v>41</v>
      </c>
      <c r="I66" s="146">
        <v>1340.3333333333333</v>
      </c>
      <c r="J66" s="145" t="s">
        <v>340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506</v>
      </c>
    </row>
    <row r="67" spans="1:36">
      <c r="A67" s="145" t="s">
        <v>658</v>
      </c>
      <c r="B67" s="145" t="s">
        <v>564</v>
      </c>
      <c r="C67" s="145" t="s">
        <v>659</v>
      </c>
      <c r="D67" s="145" t="s">
        <v>340</v>
      </c>
      <c r="E67" s="145" t="s">
        <v>340</v>
      </c>
      <c r="F67" s="145" t="s">
        <v>637</v>
      </c>
      <c r="G67" s="145" t="s">
        <v>622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340</v>
      </c>
      <c r="Y67" s="145" t="s">
        <v>340</v>
      </c>
      <c r="Z67" s="145" t="s">
        <v>340</v>
      </c>
      <c r="AA67" s="145" t="s">
        <v>340</v>
      </c>
      <c r="AB67" s="145" t="s">
        <v>340</v>
      </c>
      <c r="AC67" s="145" t="s">
        <v>340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507</v>
      </c>
    </row>
    <row r="68" spans="1:36">
      <c r="A68" s="145" t="s">
        <v>660</v>
      </c>
      <c r="B68" s="145" t="s">
        <v>499</v>
      </c>
      <c r="C68" s="145" t="s">
        <v>500</v>
      </c>
      <c r="D68" s="145" t="s">
        <v>502</v>
      </c>
      <c r="E68" s="145">
        <v>19</v>
      </c>
      <c r="F68" s="145" t="s">
        <v>504</v>
      </c>
      <c r="G68" s="145" t="s">
        <v>208</v>
      </c>
      <c r="H68" s="145">
        <v>11</v>
      </c>
      <c r="I68" s="146">
        <v>1335</v>
      </c>
      <c r="J68" s="145" t="s">
        <v>340</v>
      </c>
      <c r="K68" s="145" t="s">
        <v>340</v>
      </c>
      <c r="L68" s="145" t="s">
        <v>340</v>
      </c>
      <c r="M68" s="145" t="s">
        <v>340</v>
      </c>
      <c r="N68" s="145" t="s">
        <v>340</v>
      </c>
      <c r="O68" s="145" t="s">
        <v>340</v>
      </c>
      <c r="P68" s="145" t="s">
        <v>340</v>
      </c>
      <c r="Q68" s="145" t="s">
        <v>340</v>
      </c>
      <c r="R68" s="145" t="s">
        <v>340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506</v>
      </c>
    </row>
    <row r="69" spans="1:36">
      <c r="A69" s="145" t="s">
        <v>661</v>
      </c>
      <c r="B69" s="145" t="s">
        <v>499</v>
      </c>
      <c r="C69" s="145" t="s">
        <v>500</v>
      </c>
      <c r="D69" s="145" t="s">
        <v>502</v>
      </c>
      <c r="E69" s="145">
        <v>17</v>
      </c>
      <c r="F69" s="145" t="s">
        <v>557</v>
      </c>
      <c r="G69" s="145" t="s">
        <v>127</v>
      </c>
      <c r="H69" s="145">
        <v>26</v>
      </c>
      <c r="I69" s="146">
        <v>1129.3333333333333</v>
      </c>
      <c r="J69" s="145" t="s">
        <v>340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506</v>
      </c>
    </row>
    <row r="70" spans="1:36">
      <c r="A70" s="145" t="s">
        <v>662</v>
      </c>
      <c r="B70" s="145" t="s">
        <v>499</v>
      </c>
      <c r="C70" s="145" t="s">
        <v>500</v>
      </c>
      <c r="D70" s="145" t="s">
        <v>618</v>
      </c>
      <c r="E70" s="145">
        <v>21</v>
      </c>
      <c r="F70" s="145" t="s">
        <v>504</v>
      </c>
      <c r="G70" s="145" t="s">
        <v>201</v>
      </c>
      <c r="H70" s="145">
        <v>18</v>
      </c>
      <c r="I70" s="146">
        <v>1011.3333333333334</v>
      </c>
      <c r="J70" s="145" t="s">
        <v>340</v>
      </c>
      <c r="K70" s="145" t="s">
        <v>340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506</v>
      </c>
    </row>
    <row r="71" spans="1:36">
      <c r="A71" s="145" t="s">
        <v>663</v>
      </c>
      <c r="B71" s="145" t="s">
        <v>499</v>
      </c>
      <c r="C71" s="145" t="s">
        <v>500</v>
      </c>
      <c r="D71" s="145" t="s">
        <v>502</v>
      </c>
      <c r="E71" s="145">
        <v>11</v>
      </c>
      <c r="F71" s="145" t="s">
        <v>504</v>
      </c>
      <c r="G71" s="145" t="s">
        <v>200</v>
      </c>
      <c r="H71" s="145">
        <v>19</v>
      </c>
      <c r="I71" s="146">
        <v>922</v>
      </c>
      <c r="J71" s="145" t="s">
        <v>340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506</v>
      </c>
    </row>
    <row r="72" spans="1:36">
      <c r="A72" s="145" t="s">
        <v>664</v>
      </c>
      <c r="B72" s="145" t="s">
        <v>499</v>
      </c>
      <c r="C72" s="145" t="s">
        <v>500</v>
      </c>
      <c r="D72" s="145" t="s">
        <v>502</v>
      </c>
      <c r="E72" s="145">
        <v>17</v>
      </c>
      <c r="F72" s="145" t="s">
        <v>504</v>
      </c>
      <c r="G72" s="145" t="s">
        <v>208</v>
      </c>
      <c r="H72" s="145">
        <v>11</v>
      </c>
      <c r="I72" s="146">
        <v>1143.3333333333333</v>
      </c>
      <c r="J72" s="145" t="s">
        <v>340</v>
      </c>
      <c r="K72" s="145" t="s">
        <v>340</v>
      </c>
      <c r="L72" s="145" t="s">
        <v>340</v>
      </c>
      <c r="M72" s="145" t="s">
        <v>340</v>
      </c>
      <c r="N72" s="145" t="s">
        <v>340</v>
      </c>
      <c r="O72" s="145" t="s">
        <v>340</v>
      </c>
      <c r="P72" s="145" t="s">
        <v>340</v>
      </c>
      <c r="Q72" s="145" t="s">
        <v>340</v>
      </c>
      <c r="R72" s="145" t="s">
        <v>340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506</v>
      </c>
    </row>
    <row r="73" spans="1:36">
      <c r="A73" s="145" t="s">
        <v>665</v>
      </c>
      <c r="B73" s="145" t="s">
        <v>499</v>
      </c>
      <c r="C73" s="145" t="s">
        <v>500</v>
      </c>
      <c r="D73" s="145" t="s">
        <v>502</v>
      </c>
      <c r="E73" s="145">
        <v>32</v>
      </c>
      <c r="F73" s="145" t="s">
        <v>504</v>
      </c>
      <c r="G73" s="145" t="s">
        <v>244</v>
      </c>
      <c r="H73" s="145">
        <v>5</v>
      </c>
      <c r="I73" s="146">
        <v>1993</v>
      </c>
      <c r="J73" s="145" t="s">
        <v>340</v>
      </c>
      <c r="K73" s="145" t="s">
        <v>340</v>
      </c>
      <c r="L73" s="145" t="s">
        <v>340</v>
      </c>
      <c r="M73" s="145" t="s">
        <v>340</v>
      </c>
      <c r="N73" s="145" t="s">
        <v>340</v>
      </c>
      <c r="O73" s="145" t="s">
        <v>340</v>
      </c>
      <c r="P73" s="145" t="s">
        <v>340</v>
      </c>
      <c r="Q73" s="145" t="s">
        <v>340</v>
      </c>
      <c r="R73" s="145" t="s">
        <v>340</v>
      </c>
      <c r="S73" s="145" t="s">
        <v>340</v>
      </c>
      <c r="T73" s="145" t="s">
        <v>340</v>
      </c>
      <c r="U73" s="145" t="s">
        <v>340</v>
      </c>
      <c r="V73" s="145" t="s">
        <v>340</v>
      </c>
      <c r="W73" s="145" t="s">
        <v>340</v>
      </c>
      <c r="X73" s="145" t="s">
        <v>340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506</v>
      </c>
    </row>
    <row r="74" spans="1:36">
      <c r="A74" s="145" t="s">
        <v>668</v>
      </c>
      <c r="B74" s="145" t="s">
        <v>499</v>
      </c>
      <c r="C74" s="145" t="s">
        <v>634</v>
      </c>
      <c r="D74" s="145" t="s">
        <v>340</v>
      </c>
      <c r="E74" s="145" t="s">
        <v>340</v>
      </c>
      <c r="F74" s="145" t="s">
        <v>670</v>
      </c>
      <c r="G74" s="145" t="s">
        <v>636</v>
      </c>
      <c r="H74" s="145">
        <v>63</v>
      </c>
      <c r="I74" s="146">
        <v>995</v>
      </c>
      <c r="J74" s="145" t="s">
        <v>340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506</v>
      </c>
    </row>
    <row r="75" spans="1:36">
      <c r="A75" s="145" t="s">
        <v>672</v>
      </c>
      <c r="B75" s="145" t="s">
        <v>499</v>
      </c>
      <c r="C75" s="145" t="s">
        <v>500</v>
      </c>
      <c r="D75" s="145" t="s">
        <v>618</v>
      </c>
      <c r="E75" s="145">
        <v>37</v>
      </c>
      <c r="F75" s="145" t="s">
        <v>504</v>
      </c>
      <c r="G75" s="145" t="s">
        <v>243</v>
      </c>
      <c r="H75" s="145">
        <v>6</v>
      </c>
      <c r="I75" s="146">
        <v>2082</v>
      </c>
      <c r="J75" s="145" t="s">
        <v>340</v>
      </c>
      <c r="K75" s="145" t="s">
        <v>340</v>
      </c>
      <c r="L75" s="145" t="s">
        <v>340</v>
      </c>
      <c r="M75" s="145" t="s">
        <v>340</v>
      </c>
      <c r="N75" s="145" t="s">
        <v>340</v>
      </c>
      <c r="O75" s="145" t="s">
        <v>340</v>
      </c>
      <c r="P75" s="145" t="s">
        <v>340</v>
      </c>
      <c r="Q75" s="145" t="s">
        <v>340</v>
      </c>
      <c r="R75" s="145" t="s">
        <v>340</v>
      </c>
      <c r="S75" s="145" t="s">
        <v>340</v>
      </c>
      <c r="T75" s="145" t="s">
        <v>340</v>
      </c>
      <c r="U75" s="145" t="s">
        <v>340</v>
      </c>
      <c r="V75" s="145" t="s">
        <v>340</v>
      </c>
      <c r="W75" s="145" t="s">
        <v>340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506</v>
      </c>
    </row>
    <row r="76" spans="1:36">
      <c r="A76" s="145" t="s">
        <v>673</v>
      </c>
      <c r="B76" s="145" t="s">
        <v>499</v>
      </c>
      <c r="C76" s="145" t="s">
        <v>500</v>
      </c>
      <c r="D76" s="145" t="s">
        <v>502</v>
      </c>
      <c r="E76" s="145">
        <v>19</v>
      </c>
      <c r="F76" s="145" t="s">
        <v>504</v>
      </c>
      <c r="G76" s="145" t="s">
        <v>550</v>
      </c>
      <c r="H76" s="145">
        <v>34</v>
      </c>
      <c r="I76" s="146">
        <v>1460.6666666666667</v>
      </c>
      <c r="J76" s="145" t="s">
        <v>340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506</v>
      </c>
    </row>
    <row r="77" spans="1:36">
      <c r="A77" s="145" t="s">
        <v>674</v>
      </c>
      <c r="B77" s="145" t="s">
        <v>499</v>
      </c>
      <c r="C77" s="145" t="s">
        <v>500</v>
      </c>
      <c r="D77" s="145" t="s">
        <v>502</v>
      </c>
      <c r="E77" s="145">
        <v>28</v>
      </c>
      <c r="F77" s="145" t="s">
        <v>504</v>
      </c>
      <c r="G77" s="145" t="s">
        <v>207</v>
      </c>
      <c r="H77" s="145">
        <v>12</v>
      </c>
      <c r="I77" s="146">
        <v>1231.6666666666667</v>
      </c>
      <c r="J77" s="145" t="s">
        <v>340</v>
      </c>
      <c r="K77" s="145" t="s">
        <v>340</v>
      </c>
      <c r="L77" s="145" t="s">
        <v>340</v>
      </c>
      <c r="M77" s="145" t="s">
        <v>340</v>
      </c>
      <c r="N77" s="145" t="s">
        <v>340</v>
      </c>
      <c r="O77" s="145" t="s">
        <v>340</v>
      </c>
      <c r="P77" s="145" t="s">
        <v>340</v>
      </c>
      <c r="Q77" s="145" t="s">
        <v>340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506</v>
      </c>
    </row>
    <row r="78" spans="1:36">
      <c r="A78" s="145" t="s">
        <v>675</v>
      </c>
      <c r="B78" s="145" t="s">
        <v>499</v>
      </c>
      <c r="C78" s="145" t="s">
        <v>500</v>
      </c>
      <c r="D78" s="145" t="s">
        <v>502</v>
      </c>
      <c r="E78" s="145">
        <v>13</v>
      </c>
      <c r="F78" s="145" t="s">
        <v>504</v>
      </c>
      <c r="G78" s="145" t="s">
        <v>200</v>
      </c>
      <c r="H78" s="145">
        <v>19</v>
      </c>
      <c r="I78" s="146">
        <v>1125</v>
      </c>
      <c r="J78" s="145" t="s">
        <v>340</v>
      </c>
      <c r="K78" s="145" t="s">
        <v>340</v>
      </c>
      <c r="L78" s="145" t="s">
        <v>340</v>
      </c>
      <c r="M78" s="145" t="s">
        <v>340</v>
      </c>
      <c r="N78" s="145" t="s">
        <v>340</v>
      </c>
      <c r="O78" s="145" t="s">
        <v>340</v>
      </c>
      <c r="P78" s="145" t="s">
        <v>340</v>
      </c>
      <c r="Q78" s="145" t="s">
        <v>340</v>
      </c>
      <c r="R78" s="145" t="s">
        <v>340</v>
      </c>
      <c r="S78" s="145" t="s">
        <v>340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506</v>
      </c>
    </row>
    <row r="79" spans="1:36">
      <c r="A79" s="145" t="s">
        <v>676</v>
      </c>
      <c r="B79" s="145" t="s">
        <v>499</v>
      </c>
      <c r="C79" s="145" t="s">
        <v>500</v>
      </c>
      <c r="D79" s="145" t="s">
        <v>502</v>
      </c>
      <c r="E79" s="145">
        <v>14</v>
      </c>
      <c r="F79" s="145" t="s">
        <v>504</v>
      </c>
      <c r="G79" s="145" t="s">
        <v>243</v>
      </c>
      <c r="H79" s="145">
        <v>6</v>
      </c>
      <c r="I79" s="146">
        <v>1696</v>
      </c>
      <c r="J79" s="145" t="s">
        <v>340</v>
      </c>
      <c r="K79" s="145" t="s">
        <v>340</v>
      </c>
      <c r="L79" s="145" t="s">
        <v>340</v>
      </c>
      <c r="M79" s="145" t="s">
        <v>340</v>
      </c>
      <c r="N79" s="145" t="s">
        <v>340</v>
      </c>
      <c r="O79" s="145" t="s">
        <v>340</v>
      </c>
      <c r="P79" s="145" t="s">
        <v>340</v>
      </c>
      <c r="Q79" s="145" t="s">
        <v>340</v>
      </c>
      <c r="R79" s="145" t="s">
        <v>340</v>
      </c>
      <c r="S79" s="145" t="s">
        <v>340</v>
      </c>
      <c r="T79" s="145" t="s">
        <v>340</v>
      </c>
      <c r="U79" s="145" t="s">
        <v>340</v>
      </c>
      <c r="V79" s="145" t="s">
        <v>340</v>
      </c>
      <c r="W79" s="145" t="s">
        <v>340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506</v>
      </c>
    </row>
    <row r="80" spans="1:36">
      <c r="A80" s="145" t="s">
        <v>677</v>
      </c>
      <c r="B80" s="145" t="s">
        <v>499</v>
      </c>
      <c r="C80" s="145" t="s">
        <v>500</v>
      </c>
      <c r="D80" s="145" t="s">
        <v>502</v>
      </c>
      <c r="E80" s="145">
        <v>9</v>
      </c>
      <c r="F80" s="145" t="s">
        <v>504</v>
      </c>
      <c r="G80" s="145" t="s">
        <v>590</v>
      </c>
      <c r="H80" s="145">
        <v>32</v>
      </c>
      <c r="I80" s="146">
        <v>855</v>
      </c>
      <c r="J80" s="145" t="s">
        <v>340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506</v>
      </c>
    </row>
    <row r="81" spans="1:36">
      <c r="A81" s="145" t="s">
        <v>678</v>
      </c>
      <c r="B81" s="145" t="s">
        <v>499</v>
      </c>
      <c r="C81" s="145" t="s">
        <v>500</v>
      </c>
      <c r="D81" s="145" t="s">
        <v>502</v>
      </c>
      <c r="E81" s="145">
        <v>15</v>
      </c>
      <c r="F81" s="145" t="s">
        <v>504</v>
      </c>
      <c r="G81" s="145" t="s">
        <v>590</v>
      </c>
      <c r="H81" s="145">
        <v>32</v>
      </c>
      <c r="I81" s="146">
        <v>1100</v>
      </c>
      <c r="J81" s="145" t="s">
        <v>340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506</v>
      </c>
    </row>
    <row r="82" spans="1:36">
      <c r="A82" s="145" t="s">
        <v>679</v>
      </c>
      <c r="B82" s="145" t="s">
        <v>499</v>
      </c>
      <c r="C82" s="145" t="s">
        <v>680</v>
      </c>
      <c r="D82" s="145" t="s">
        <v>340</v>
      </c>
      <c r="E82" s="145">
        <v>14</v>
      </c>
      <c r="F82" s="145" t="s">
        <v>504</v>
      </c>
      <c r="G82" s="145" t="s">
        <v>200</v>
      </c>
      <c r="H82" s="145">
        <v>19</v>
      </c>
      <c r="I82" s="146">
        <v>828.66666666666663</v>
      </c>
      <c r="J82" s="145" t="s">
        <v>340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506</v>
      </c>
    </row>
    <row r="83" spans="1:36">
      <c r="A83" s="145" t="s">
        <v>685</v>
      </c>
      <c r="B83" s="145" t="s">
        <v>564</v>
      </c>
      <c r="C83" s="145" t="s">
        <v>500</v>
      </c>
      <c r="D83" s="145" t="s">
        <v>502</v>
      </c>
      <c r="E83" s="145">
        <v>13</v>
      </c>
      <c r="F83" s="145" t="s">
        <v>565</v>
      </c>
      <c r="G83" s="145" t="s">
        <v>133</v>
      </c>
      <c r="H83" s="145">
        <v>20</v>
      </c>
      <c r="I83" s="146">
        <v>1450</v>
      </c>
      <c r="J83" s="145" t="s">
        <v>340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340</v>
      </c>
      <c r="AB83" s="145" t="s">
        <v>340</v>
      </c>
      <c r="AC83" s="145" t="s">
        <v>340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507</v>
      </c>
    </row>
    <row r="84" spans="1:36">
      <c r="A84" s="145" t="s">
        <v>686</v>
      </c>
      <c r="B84" s="145" t="s">
        <v>499</v>
      </c>
      <c r="C84" s="145" t="s">
        <v>500</v>
      </c>
      <c r="D84" s="145" t="s">
        <v>609</v>
      </c>
      <c r="E84" s="145">
        <v>45</v>
      </c>
      <c r="F84" s="145" t="s">
        <v>504</v>
      </c>
      <c r="G84" s="145" t="s">
        <v>211</v>
      </c>
      <c r="H84" s="145">
        <v>8</v>
      </c>
      <c r="I84" s="146">
        <v>1280</v>
      </c>
      <c r="J84" s="145" t="s">
        <v>340</v>
      </c>
      <c r="K84" s="145" t="s">
        <v>340</v>
      </c>
      <c r="L84" s="145" t="s">
        <v>340</v>
      </c>
      <c r="M84" s="145" t="s">
        <v>340</v>
      </c>
      <c r="N84" s="145" t="s">
        <v>340</v>
      </c>
      <c r="O84" s="145" t="s">
        <v>340</v>
      </c>
      <c r="P84" s="145" t="s">
        <v>340</v>
      </c>
      <c r="Q84" s="145" t="s">
        <v>340</v>
      </c>
      <c r="R84" s="145" t="s">
        <v>340</v>
      </c>
      <c r="S84" s="145" t="s">
        <v>340</v>
      </c>
      <c r="T84" s="145" t="s">
        <v>340</v>
      </c>
      <c r="U84" s="145" t="s">
        <v>340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506</v>
      </c>
    </row>
    <row r="85" spans="1:36">
      <c r="A85" s="145" t="s">
        <v>687</v>
      </c>
      <c r="B85" s="145" t="s">
        <v>499</v>
      </c>
      <c r="C85" s="145" t="s">
        <v>500</v>
      </c>
      <c r="D85" s="145" t="s">
        <v>502</v>
      </c>
      <c r="E85" s="145">
        <v>14</v>
      </c>
      <c r="F85" s="145" t="s">
        <v>504</v>
      </c>
      <c r="G85" s="145" t="s">
        <v>122</v>
      </c>
      <c r="H85" s="145">
        <v>31</v>
      </c>
      <c r="I85" s="146">
        <v>1115</v>
      </c>
      <c r="J85" s="145" t="s">
        <v>340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506</v>
      </c>
    </row>
    <row r="86" spans="1:36">
      <c r="A86" s="145" t="s">
        <v>688</v>
      </c>
      <c r="B86" s="145" t="s">
        <v>564</v>
      </c>
      <c r="C86" s="145" t="s">
        <v>659</v>
      </c>
      <c r="D86" s="145" t="s">
        <v>340</v>
      </c>
      <c r="E86" s="145" t="s">
        <v>340</v>
      </c>
      <c r="F86" s="145" t="s">
        <v>637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340</v>
      </c>
      <c r="AA86" s="145" t="s">
        <v>340</v>
      </c>
      <c r="AB86" s="145" t="s">
        <v>340</v>
      </c>
      <c r="AC86" s="145" t="s">
        <v>340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507</v>
      </c>
    </row>
    <row r="87" spans="1:36">
      <c r="A87" s="145" t="s">
        <v>689</v>
      </c>
      <c r="B87" s="145" t="s">
        <v>499</v>
      </c>
      <c r="C87" s="145" t="s">
        <v>500</v>
      </c>
      <c r="D87" s="145" t="s">
        <v>502</v>
      </c>
      <c r="E87" s="145">
        <v>13</v>
      </c>
      <c r="F87" s="145" t="s">
        <v>504</v>
      </c>
      <c r="G87" s="145" t="s">
        <v>122</v>
      </c>
      <c r="H87" s="145">
        <v>31</v>
      </c>
      <c r="I87" s="146">
        <v>971.33333333333337</v>
      </c>
      <c r="J87" s="145" t="s">
        <v>340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506</v>
      </c>
    </row>
    <row r="88" spans="1:36">
      <c r="A88" s="145" t="s">
        <v>690</v>
      </c>
      <c r="B88" s="145" t="s">
        <v>564</v>
      </c>
      <c r="C88" s="145" t="s">
        <v>634</v>
      </c>
      <c r="D88" s="145" t="s">
        <v>340</v>
      </c>
      <c r="E88" s="145" t="s">
        <v>340</v>
      </c>
      <c r="F88" s="145" t="s">
        <v>637</v>
      </c>
      <c r="G88" s="145" t="s">
        <v>692</v>
      </c>
      <c r="H88" s="145">
        <v>45</v>
      </c>
      <c r="I88" s="146">
        <v>850</v>
      </c>
      <c r="J88" s="145" t="s">
        <v>624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506</v>
      </c>
    </row>
    <row r="89" spans="1:36">
      <c r="A89" s="145" t="s">
        <v>693</v>
      </c>
      <c r="B89" s="145" t="s">
        <v>499</v>
      </c>
      <c r="C89" s="145" t="s">
        <v>500</v>
      </c>
      <c r="D89" s="145" t="s">
        <v>502</v>
      </c>
      <c r="E89" s="145">
        <v>11</v>
      </c>
      <c r="F89" s="145" t="s">
        <v>504</v>
      </c>
      <c r="G89" s="145" t="s">
        <v>694</v>
      </c>
      <c r="H89" s="145">
        <v>39</v>
      </c>
      <c r="I89" s="146">
        <v>1038</v>
      </c>
      <c r="J89" s="145" t="s">
        <v>340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340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506</v>
      </c>
    </row>
    <row r="90" spans="1:36">
      <c r="A90" s="145" t="s">
        <v>695</v>
      </c>
      <c r="B90" s="145" t="s">
        <v>499</v>
      </c>
      <c r="C90" s="145" t="s">
        <v>500</v>
      </c>
      <c r="D90" s="145" t="s">
        <v>609</v>
      </c>
      <c r="E90" s="145">
        <v>21</v>
      </c>
      <c r="F90" s="145" t="s">
        <v>504</v>
      </c>
      <c r="G90" s="145" t="s">
        <v>133</v>
      </c>
      <c r="H90" s="145">
        <v>20</v>
      </c>
      <c r="I90" s="146">
        <v>1069.5</v>
      </c>
      <c r="J90" s="145" t="s">
        <v>340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506</v>
      </c>
    </row>
    <row r="91" spans="1:36">
      <c r="A91" s="145" t="s">
        <v>696</v>
      </c>
      <c r="B91" s="145" t="s">
        <v>499</v>
      </c>
      <c r="C91" s="145" t="s">
        <v>500</v>
      </c>
      <c r="D91" s="145" t="s">
        <v>502</v>
      </c>
      <c r="E91" s="145">
        <v>19</v>
      </c>
      <c r="F91" s="145" t="s">
        <v>504</v>
      </c>
      <c r="G91" s="145" t="s">
        <v>202</v>
      </c>
      <c r="H91" s="145">
        <v>17</v>
      </c>
      <c r="I91" s="146">
        <v>1105.6666666666667</v>
      </c>
      <c r="J91" s="145" t="s">
        <v>340</v>
      </c>
      <c r="K91" s="145" t="s">
        <v>340</v>
      </c>
      <c r="L91" s="145" t="s">
        <v>340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506</v>
      </c>
    </row>
    <row r="92" spans="1:36">
      <c r="A92" s="145" t="s">
        <v>697</v>
      </c>
      <c r="B92" s="145" t="s">
        <v>499</v>
      </c>
      <c r="C92" s="145" t="s">
        <v>500</v>
      </c>
      <c r="D92" s="145" t="s">
        <v>502</v>
      </c>
      <c r="E92" s="145">
        <v>19</v>
      </c>
      <c r="F92" s="145" t="s">
        <v>504</v>
      </c>
      <c r="G92" s="145" t="s">
        <v>203</v>
      </c>
      <c r="H92" s="145">
        <v>16</v>
      </c>
      <c r="I92" s="146">
        <v>1076.6666666666667</v>
      </c>
      <c r="J92" s="145" t="s">
        <v>340</v>
      </c>
      <c r="K92" s="145" t="s">
        <v>340</v>
      </c>
      <c r="L92" s="145" t="s">
        <v>340</v>
      </c>
      <c r="M92" s="145" t="s">
        <v>340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506</v>
      </c>
    </row>
    <row r="93" spans="1:36">
      <c r="A93" s="145" t="s">
        <v>698</v>
      </c>
      <c r="B93" s="145" t="s">
        <v>499</v>
      </c>
      <c r="C93" s="145" t="s">
        <v>500</v>
      </c>
      <c r="D93" s="145" t="s">
        <v>502</v>
      </c>
      <c r="E93" s="145">
        <v>9</v>
      </c>
      <c r="F93" s="145" t="s">
        <v>557</v>
      </c>
      <c r="G93" s="145" t="s">
        <v>210</v>
      </c>
      <c r="H93" s="145">
        <v>9</v>
      </c>
      <c r="I93" s="146">
        <v>955</v>
      </c>
      <c r="J93" s="145" t="s">
        <v>340</v>
      </c>
      <c r="K93" s="145" t="s">
        <v>340</v>
      </c>
      <c r="L93" s="145" t="s">
        <v>340</v>
      </c>
      <c r="M93" s="145" t="s">
        <v>340</v>
      </c>
      <c r="N93" s="145" t="s">
        <v>340</v>
      </c>
      <c r="O93" s="145" t="s">
        <v>340</v>
      </c>
      <c r="P93" s="145" t="s">
        <v>340</v>
      </c>
      <c r="Q93" s="145" t="s">
        <v>340</v>
      </c>
      <c r="R93" s="145" t="s">
        <v>340</v>
      </c>
      <c r="S93" s="145" t="s">
        <v>340</v>
      </c>
      <c r="T93" s="145" t="s">
        <v>340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506</v>
      </c>
    </row>
    <row r="94" spans="1:36">
      <c r="A94" s="145" t="s">
        <v>699</v>
      </c>
      <c r="B94" s="145" t="s">
        <v>499</v>
      </c>
      <c r="C94" s="145" t="s">
        <v>500</v>
      </c>
      <c r="D94" s="145" t="s">
        <v>502</v>
      </c>
      <c r="E94" s="145">
        <v>8</v>
      </c>
      <c r="F94" s="145" t="s">
        <v>557</v>
      </c>
      <c r="G94" s="145" t="s">
        <v>203</v>
      </c>
      <c r="H94" s="145">
        <v>16</v>
      </c>
      <c r="I94" s="146">
        <v>922</v>
      </c>
      <c r="J94" s="145" t="s">
        <v>340</v>
      </c>
      <c r="K94" s="145" t="s">
        <v>340</v>
      </c>
      <c r="L94" s="145" t="s">
        <v>340</v>
      </c>
      <c r="M94" s="145" t="s">
        <v>340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506</v>
      </c>
    </row>
    <row r="95" spans="1:36">
      <c r="A95" s="145" t="s">
        <v>700</v>
      </c>
      <c r="B95" s="145" t="s">
        <v>499</v>
      </c>
      <c r="C95" s="145" t="s">
        <v>500</v>
      </c>
      <c r="D95" s="145" t="s">
        <v>502</v>
      </c>
      <c r="E95" s="145">
        <v>11</v>
      </c>
      <c r="F95" s="145" t="s">
        <v>557</v>
      </c>
      <c r="G95" s="145" t="s">
        <v>206</v>
      </c>
      <c r="H95" s="145">
        <v>13</v>
      </c>
      <c r="I95" s="146">
        <v>1284</v>
      </c>
      <c r="J95" s="145" t="s">
        <v>340</v>
      </c>
      <c r="K95" s="145" t="s">
        <v>340</v>
      </c>
      <c r="L95" s="145" t="s">
        <v>340</v>
      </c>
      <c r="M95" s="145" t="s">
        <v>340</v>
      </c>
      <c r="N95" s="145" t="s">
        <v>340</v>
      </c>
      <c r="O95" s="145" t="s">
        <v>340</v>
      </c>
      <c r="P95" s="145" t="s">
        <v>340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506</v>
      </c>
    </row>
    <row r="96" spans="1:36">
      <c r="A96" s="145" t="s">
        <v>701</v>
      </c>
      <c r="B96" s="145" t="s">
        <v>564</v>
      </c>
      <c r="C96" s="145" t="s">
        <v>634</v>
      </c>
      <c r="D96" s="145" t="s">
        <v>340</v>
      </c>
      <c r="E96" s="145" t="s">
        <v>340</v>
      </c>
      <c r="F96" s="145" t="s">
        <v>637</v>
      </c>
      <c r="G96" s="145" t="s">
        <v>636</v>
      </c>
      <c r="H96" s="145">
        <v>63</v>
      </c>
      <c r="I96" s="146">
        <v>750</v>
      </c>
      <c r="J96" s="145" t="s">
        <v>624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506</v>
      </c>
    </row>
    <row r="97" spans="1:36">
      <c r="A97" s="145" t="s">
        <v>703</v>
      </c>
      <c r="B97" s="145" t="s">
        <v>499</v>
      </c>
      <c r="C97" s="145" t="s">
        <v>500</v>
      </c>
      <c r="D97" s="145" t="s">
        <v>502</v>
      </c>
      <c r="E97" s="145">
        <v>27</v>
      </c>
      <c r="F97" s="145" t="s">
        <v>504</v>
      </c>
      <c r="G97" s="145" t="s">
        <v>245</v>
      </c>
      <c r="H97" s="145">
        <v>4</v>
      </c>
      <c r="I97" s="146">
        <v>1829.6666666666667</v>
      </c>
      <c r="J97" s="145" t="s">
        <v>340</v>
      </c>
      <c r="K97" s="145" t="s">
        <v>340</v>
      </c>
      <c r="L97" s="145" t="s">
        <v>340</v>
      </c>
      <c r="M97" s="145" t="s">
        <v>340</v>
      </c>
      <c r="N97" s="145" t="s">
        <v>340</v>
      </c>
      <c r="O97" s="145" t="s">
        <v>340</v>
      </c>
      <c r="P97" s="145" t="s">
        <v>340</v>
      </c>
      <c r="Q97" s="145" t="s">
        <v>340</v>
      </c>
      <c r="R97" s="145" t="s">
        <v>340</v>
      </c>
      <c r="S97" s="145" t="s">
        <v>340</v>
      </c>
      <c r="T97" s="145" t="s">
        <v>340</v>
      </c>
      <c r="U97" s="145" t="s">
        <v>340</v>
      </c>
      <c r="V97" s="145" t="s">
        <v>340</v>
      </c>
      <c r="W97" s="145" t="s">
        <v>340</v>
      </c>
      <c r="X97" s="145" t="s">
        <v>340</v>
      </c>
      <c r="Y97" s="145" t="s">
        <v>340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506</v>
      </c>
    </row>
    <row r="98" spans="1:36">
      <c r="A98" s="145" t="s">
        <v>704</v>
      </c>
      <c r="B98" s="145" t="s">
        <v>499</v>
      </c>
      <c r="C98" s="145" t="s">
        <v>500</v>
      </c>
      <c r="D98" s="145" t="s">
        <v>502</v>
      </c>
      <c r="E98" s="145">
        <v>22</v>
      </c>
      <c r="F98" s="145" t="s">
        <v>504</v>
      </c>
      <c r="G98" s="145" t="s">
        <v>202</v>
      </c>
      <c r="H98" s="145">
        <v>17</v>
      </c>
      <c r="I98" s="146">
        <v>932.66666666666663</v>
      </c>
      <c r="J98" s="145" t="s">
        <v>340</v>
      </c>
      <c r="K98" s="145" t="s">
        <v>340</v>
      </c>
      <c r="L98" s="145" t="s">
        <v>340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506</v>
      </c>
    </row>
    <row r="99" spans="1:36">
      <c r="A99" s="145" t="s">
        <v>705</v>
      </c>
      <c r="B99" s="145" t="s">
        <v>499</v>
      </c>
      <c r="C99" s="145" t="s">
        <v>680</v>
      </c>
      <c r="D99" s="145" t="s">
        <v>340</v>
      </c>
      <c r="E99" s="145" t="s">
        <v>340</v>
      </c>
      <c r="F99" s="145" t="s">
        <v>706</v>
      </c>
      <c r="G99" s="145" t="s">
        <v>122</v>
      </c>
      <c r="H99" s="145">
        <v>31</v>
      </c>
      <c r="I99" s="146">
        <v>418</v>
      </c>
      <c r="J99" s="145" t="s">
        <v>340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506</v>
      </c>
    </row>
    <row r="100" spans="1:36">
      <c r="A100" s="145" t="s">
        <v>708</v>
      </c>
      <c r="B100" s="145" t="s">
        <v>499</v>
      </c>
      <c r="C100" s="145" t="s">
        <v>500</v>
      </c>
      <c r="D100" s="145" t="s">
        <v>609</v>
      </c>
      <c r="E100" s="145">
        <v>5</v>
      </c>
      <c r="F100" s="145" t="s">
        <v>504</v>
      </c>
      <c r="G100" s="145" t="s">
        <v>123</v>
      </c>
      <c r="H100" s="145">
        <v>30</v>
      </c>
      <c r="I100" s="146">
        <v>692</v>
      </c>
      <c r="J100" s="145" t="s">
        <v>340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506</v>
      </c>
    </row>
    <row r="101" spans="1:36">
      <c r="A101" s="145" t="s">
        <v>709</v>
      </c>
      <c r="B101" s="145" t="s">
        <v>564</v>
      </c>
      <c r="C101" s="145" t="s">
        <v>500</v>
      </c>
      <c r="D101" s="145" t="s">
        <v>618</v>
      </c>
      <c r="E101" s="145">
        <v>90</v>
      </c>
      <c r="F101" s="145" t="s">
        <v>565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340</v>
      </c>
      <c r="L101" s="145" t="s">
        <v>340</v>
      </c>
      <c r="M101" s="145" t="s">
        <v>340</v>
      </c>
      <c r="N101" s="145" t="s">
        <v>340</v>
      </c>
      <c r="O101" s="145" t="s">
        <v>340</v>
      </c>
      <c r="P101" s="145" t="s">
        <v>340</v>
      </c>
      <c r="Q101" s="145" t="s">
        <v>340</v>
      </c>
      <c r="R101" s="145" t="s">
        <v>340</v>
      </c>
      <c r="S101" s="145" t="s">
        <v>340</v>
      </c>
      <c r="T101" s="145" t="s">
        <v>340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340</v>
      </c>
      <c r="Z101" s="145" t="s">
        <v>340</v>
      </c>
      <c r="AA101" s="145" t="s">
        <v>340</v>
      </c>
      <c r="AB101" s="145" t="s">
        <v>340</v>
      </c>
      <c r="AC101" s="145" t="s">
        <v>340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507</v>
      </c>
    </row>
    <row r="102" spans="1:36">
      <c r="A102" s="145" t="s">
        <v>711</v>
      </c>
      <c r="B102" s="145" t="s">
        <v>499</v>
      </c>
      <c r="C102" s="145" t="s">
        <v>500</v>
      </c>
      <c r="D102" s="145" t="s">
        <v>502</v>
      </c>
      <c r="E102" s="145">
        <v>12</v>
      </c>
      <c r="F102" s="145" t="s">
        <v>557</v>
      </c>
      <c r="G102" s="145" t="s">
        <v>590</v>
      </c>
      <c r="H102" s="145">
        <v>32</v>
      </c>
      <c r="I102" s="146">
        <v>1300</v>
      </c>
      <c r="J102" s="145" t="s">
        <v>340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506</v>
      </c>
    </row>
    <row r="103" spans="1:36">
      <c r="A103" s="145" t="s">
        <v>712</v>
      </c>
      <c r="B103" s="145" t="s">
        <v>499</v>
      </c>
      <c r="C103" s="145" t="s">
        <v>500</v>
      </c>
      <c r="D103" s="145" t="s">
        <v>502</v>
      </c>
      <c r="E103" s="145">
        <v>12</v>
      </c>
      <c r="F103" s="145" t="s">
        <v>504</v>
      </c>
      <c r="G103" s="145" t="s">
        <v>128</v>
      </c>
      <c r="H103" s="145">
        <v>25</v>
      </c>
      <c r="I103" s="146">
        <v>726.66666666666663</v>
      </c>
      <c r="J103" s="145" t="s">
        <v>340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506</v>
      </c>
    </row>
    <row r="104" spans="1:36">
      <c r="A104" s="145" t="s">
        <v>713</v>
      </c>
      <c r="B104" s="145" t="s">
        <v>564</v>
      </c>
      <c r="C104" s="145" t="s">
        <v>500</v>
      </c>
      <c r="D104" s="145" t="s">
        <v>618</v>
      </c>
      <c r="E104" s="145">
        <v>48</v>
      </c>
      <c r="F104" s="145" t="s">
        <v>504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340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340</v>
      </c>
      <c r="S104" s="145" t="s">
        <v>340</v>
      </c>
      <c r="T104" s="145" t="s">
        <v>340</v>
      </c>
      <c r="U104" s="145" t="s">
        <v>340</v>
      </c>
      <c r="V104" s="145" t="s">
        <v>340</v>
      </c>
      <c r="W104" s="145" t="s">
        <v>340</v>
      </c>
      <c r="X104" s="145" t="s">
        <v>340</v>
      </c>
      <c r="Y104" s="145" t="s">
        <v>340</v>
      </c>
      <c r="Z104" s="145" t="s">
        <v>340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506</v>
      </c>
    </row>
    <row r="105" spans="1:36">
      <c r="A105" s="145" t="s">
        <v>714</v>
      </c>
      <c r="B105" s="145" t="s">
        <v>499</v>
      </c>
      <c r="C105" s="145" t="s">
        <v>500</v>
      </c>
      <c r="D105" s="145" t="s">
        <v>502</v>
      </c>
      <c r="E105" s="145">
        <v>12</v>
      </c>
      <c r="F105" s="145" t="s">
        <v>504</v>
      </c>
      <c r="G105" s="145" t="s">
        <v>129</v>
      </c>
      <c r="H105" s="145">
        <v>24</v>
      </c>
      <c r="I105" s="146">
        <v>775</v>
      </c>
      <c r="J105" s="145" t="s">
        <v>340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506</v>
      </c>
    </row>
    <row r="106" spans="1:36">
      <c r="A106" s="145" t="s">
        <v>715</v>
      </c>
      <c r="B106" s="145" t="s">
        <v>499</v>
      </c>
      <c r="C106" s="145" t="s">
        <v>500</v>
      </c>
      <c r="D106" s="145" t="s">
        <v>502</v>
      </c>
      <c r="E106" s="145">
        <v>7</v>
      </c>
      <c r="F106" s="145" t="s">
        <v>504</v>
      </c>
      <c r="G106" s="145" t="s">
        <v>131</v>
      </c>
      <c r="H106" s="145">
        <v>22</v>
      </c>
      <c r="I106" s="146">
        <v>813.33333333333337</v>
      </c>
      <c r="J106" s="145" t="s">
        <v>340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506</v>
      </c>
    </row>
    <row r="107" spans="1:36">
      <c r="A107" s="145" t="s">
        <v>716</v>
      </c>
      <c r="B107" s="145" t="s">
        <v>19</v>
      </c>
      <c r="C107" s="145" t="s">
        <v>500</v>
      </c>
      <c r="D107" s="145" t="s">
        <v>609</v>
      </c>
      <c r="E107" s="145">
        <v>79</v>
      </c>
      <c r="F107" s="145" t="s">
        <v>504</v>
      </c>
      <c r="G107" s="145" t="s">
        <v>245</v>
      </c>
      <c r="H107" s="145">
        <v>4</v>
      </c>
      <c r="I107" s="146">
        <v>1600</v>
      </c>
      <c r="J107" s="145" t="s">
        <v>340</v>
      </c>
      <c r="K107" s="145" t="s">
        <v>340</v>
      </c>
      <c r="L107" s="145" t="s">
        <v>340</v>
      </c>
      <c r="M107" s="145" t="s">
        <v>340</v>
      </c>
      <c r="N107" s="145" t="s">
        <v>340</v>
      </c>
      <c r="O107" s="145" t="s">
        <v>340</v>
      </c>
      <c r="P107" s="145" t="s">
        <v>340</v>
      </c>
      <c r="Q107" s="145" t="s">
        <v>340</v>
      </c>
      <c r="R107" s="145" t="s">
        <v>340</v>
      </c>
      <c r="S107" s="145" t="s">
        <v>340</v>
      </c>
      <c r="T107" s="145" t="s">
        <v>340</v>
      </c>
      <c r="U107" s="145" t="s">
        <v>340</v>
      </c>
      <c r="V107" s="145" t="s">
        <v>340</v>
      </c>
      <c r="W107" s="145" t="s">
        <v>340</v>
      </c>
      <c r="X107" s="145" t="s">
        <v>340</v>
      </c>
      <c r="Y107" s="145" t="s">
        <v>340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506</v>
      </c>
    </row>
    <row r="108" spans="1:36">
      <c r="A108" s="145" t="s">
        <v>719</v>
      </c>
      <c r="B108" s="145" t="s">
        <v>499</v>
      </c>
      <c r="C108" s="145" t="s">
        <v>500</v>
      </c>
      <c r="D108" s="145" t="s">
        <v>340</v>
      </c>
      <c r="E108" s="145">
        <v>29</v>
      </c>
      <c r="F108" s="145" t="s">
        <v>504</v>
      </c>
      <c r="G108" s="145" t="s">
        <v>246</v>
      </c>
      <c r="H108" s="145">
        <v>3</v>
      </c>
      <c r="I108" s="146">
        <v>2639</v>
      </c>
      <c r="J108" s="145" t="s">
        <v>340</v>
      </c>
      <c r="K108" s="145" t="s">
        <v>340</v>
      </c>
      <c r="L108" s="145" t="s">
        <v>340</v>
      </c>
      <c r="M108" s="145" t="s">
        <v>340</v>
      </c>
      <c r="N108" s="145" t="s">
        <v>340</v>
      </c>
      <c r="O108" s="145" t="s">
        <v>340</v>
      </c>
      <c r="P108" s="145" t="s">
        <v>340</v>
      </c>
      <c r="Q108" s="145" t="s">
        <v>340</v>
      </c>
      <c r="R108" s="145" t="s">
        <v>340</v>
      </c>
      <c r="S108" s="145" t="s">
        <v>340</v>
      </c>
      <c r="T108" s="145" t="s">
        <v>340</v>
      </c>
      <c r="U108" s="145" t="s">
        <v>340</v>
      </c>
      <c r="V108" s="145" t="s">
        <v>340</v>
      </c>
      <c r="W108" s="145" t="s">
        <v>340</v>
      </c>
      <c r="X108" s="145" t="s">
        <v>340</v>
      </c>
      <c r="Y108" s="145" t="s">
        <v>340</v>
      </c>
      <c r="Z108" s="145" t="s">
        <v>340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506</v>
      </c>
    </row>
    <row r="109" spans="1:36">
      <c r="A109" s="145" t="s">
        <v>722</v>
      </c>
      <c r="B109" s="145" t="s">
        <v>499</v>
      </c>
      <c r="C109" s="145" t="s">
        <v>500</v>
      </c>
      <c r="D109" s="145" t="s">
        <v>502</v>
      </c>
      <c r="E109" s="145">
        <v>6</v>
      </c>
      <c r="F109" s="145" t="s">
        <v>557</v>
      </c>
      <c r="G109" s="145" t="s">
        <v>125</v>
      </c>
      <c r="H109" s="145">
        <v>28</v>
      </c>
      <c r="I109" s="146">
        <v>572</v>
      </c>
      <c r="J109" s="145" t="s">
        <v>340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506</v>
      </c>
    </row>
    <row r="110" spans="1:36">
      <c r="A110" s="145" t="s">
        <v>723</v>
      </c>
      <c r="B110" s="145" t="s">
        <v>499</v>
      </c>
      <c r="C110" s="145" t="s">
        <v>500</v>
      </c>
      <c r="D110" s="145" t="s">
        <v>502</v>
      </c>
      <c r="E110" s="145">
        <v>6</v>
      </c>
      <c r="F110" s="145" t="s">
        <v>504</v>
      </c>
      <c r="G110" s="145" t="s">
        <v>122</v>
      </c>
      <c r="H110" s="145">
        <v>31</v>
      </c>
      <c r="I110" s="146">
        <v>567.66666666666663</v>
      </c>
      <c r="J110" s="145" t="s">
        <v>340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506</v>
      </c>
    </row>
    <row r="111" spans="1:36">
      <c r="A111" s="145" t="s">
        <v>724</v>
      </c>
      <c r="B111" s="145" t="s">
        <v>499</v>
      </c>
      <c r="C111" s="145" t="s">
        <v>500</v>
      </c>
      <c r="D111" s="145" t="s">
        <v>502</v>
      </c>
      <c r="E111" s="145">
        <v>8</v>
      </c>
      <c r="F111" s="145" t="s">
        <v>504</v>
      </c>
      <c r="G111" s="145" t="s">
        <v>130</v>
      </c>
      <c r="H111" s="145">
        <v>23</v>
      </c>
      <c r="I111" s="146">
        <v>650</v>
      </c>
      <c r="J111" s="145" t="s">
        <v>340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506</v>
      </c>
    </row>
    <row r="112" spans="1:36">
      <c r="A112" s="145" t="s">
        <v>725</v>
      </c>
      <c r="B112" s="145" t="s">
        <v>564</v>
      </c>
      <c r="C112" s="145" t="s">
        <v>500</v>
      </c>
      <c r="D112" s="145" t="s">
        <v>502</v>
      </c>
      <c r="E112" s="145">
        <v>0</v>
      </c>
      <c r="F112" s="145" t="s">
        <v>504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340</v>
      </c>
      <c r="AC112" s="145" t="s">
        <v>340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507</v>
      </c>
    </row>
    <row r="113" spans="1:36">
      <c r="A113" s="145" t="s">
        <v>726</v>
      </c>
      <c r="B113" s="145" t="s">
        <v>499</v>
      </c>
      <c r="C113" s="145" t="s">
        <v>500</v>
      </c>
      <c r="D113" s="145" t="s">
        <v>502</v>
      </c>
      <c r="E113" s="145">
        <v>6</v>
      </c>
      <c r="F113" s="145" t="s">
        <v>504</v>
      </c>
      <c r="G113" s="145" t="s">
        <v>657</v>
      </c>
      <c r="H113" s="145">
        <v>41</v>
      </c>
      <c r="I113" s="146">
        <v>659.66666666666663</v>
      </c>
      <c r="J113" s="145" t="s">
        <v>340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506</v>
      </c>
    </row>
    <row r="114" spans="1:36">
      <c r="A114" s="145" t="s">
        <v>727</v>
      </c>
      <c r="B114" s="145" t="s">
        <v>499</v>
      </c>
      <c r="C114" s="145" t="s">
        <v>500</v>
      </c>
      <c r="D114" s="145" t="s">
        <v>502</v>
      </c>
      <c r="E114" s="145">
        <v>8</v>
      </c>
      <c r="F114" s="145" t="s">
        <v>504</v>
      </c>
      <c r="G114" s="145" t="s">
        <v>202</v>
      </c>
      <c r="H114" s="145">
        <v>17</v>
      </c>
      <c r="I114" s="146">
        <v>649</v>
      </c>
      <c r="J114" s="145" t="s">
        <v>340</v>
      </c>
      <c r="K114" s="145" t="s">
        <v>340</v>
      </c>
      <c r="L114" s="145" t="s">
        <v>340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506</v>
      </c>
    </row>
    <row r="115" spans="1:36">
      <c r="A115" s="145" t="s">
        <v>728</v>
      </c>
      <c r="B115" s="145" t="s">
        <v>564</v>
      </c>
      <c r="C115" s="145" t="s">
        <v>659</v>
      </c>
      <c r="D115" s="145" t="s">
        <v>340</v>
      </c>
      <c r="E115" s="145" t="s">
        <v>340</v>
      </c>
      <c r="F115" s="145" t="s">
        <v>637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340</v>
      </c>
      <c r="L115" s="145" t="s">
        <v>340</v>
      </c>
      <c r="M115" s="145" t="s">
        <v>340</v>
      </c>
      <c r="N115" s="145" t="s">
        <v>340</v>
      </c>
      <c r="O115" s="145" t="s">
        <v>340</v>
      </c>
      <c r="P115" s="145" t="s">
        <v>340</v>
      </c>
      <c r="Q115" s="145" t="s">
        <v>340</v>
      </c>
      <c r="R115" s="145" t="s">
        <v>340</v>
      </c>
      <c r="S115" s="146">
        <v>415</v>
      </c>
      <c r="T115" s="146">
        <v>3580</v>
      </c>
      <c r="U115" s="146">
        <v>3205</v>
      </c>
      <c r="V115" s="145" t="s">
        <v>340</v>
      </c>
      <c r="W115" s="145" t="s">
        <v>340</v>
      </c>
      <c r="X115" s="145" t="s">
        <v>340</v>
      </c>
      <c r="Y115" s="145" t="s">
        <v>340</v>
      </c>
      <c r="Z115" s="145" t="s">
        <v>340</v>
      </c>
      <c r="AA115" s="145" t="s">
        <v>340</v>
      </c>
      <c r="AB115" s="145" t="s">
        <v>340</v>
      </c>
      <c r="AC115" s="145" t="s">
        <v>340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507</v>
      </c>
    </row>
    <row r="116" spans="1:36">
      <c r="A116" s="145" t="s">
        <v>729</v>
      </c>
      <c r="B116" s="145" t="s">
        <v>564</v>
      </c>
      <c r="C116" s="145" t="s">
        <v>730</v>
      </c>
      <c r="D116" s="145" t="s">
        <v>340</v>
      </c>
      <c r="E116" s="145" t="s">
        <v>340</v>
      </c>
      <c r="F116" s="145" t="s">
        <v>637</v>
      </c>
      <c r="G116" s="145" t="s">
        <v>208</v>
      </c>
      <c r="H116" s="145">
        <v>11</v>
      </c>
      <c r="I116" s="146">
        <v>2358.3333333333335</v>
      </c>
      <c r="J116" s="145" t="s">
        <v>340</v>
      </c>
      <c r="K116" s="145" t="s">
        <v>340</v>
      </c>
      <c r="L116" s="145" t="s">
        <v>340</v>
      </c>
      <c r="M116" s="145" t="s">
        <v>340</v>
      </c>
      <c r="N116" s="145" t="s">
        <v>340</v>
      </c>
      <c r="O116" s="145" t="s">
        <v>340</v>
      </c>
      <c r="P116" s="145" t="s">
        <v>340</v>
      </c>
      <c r="Q116" s="145" t="s">
        <v>340</v>
      </c>
      <c r="R116" s="145" t="s">
        <v>340</v>
      </c>
      <c r="S116" s="146">
        <v>3537.5</v>
      </c>
      <c r="T116" s="145" t="s">
        <v>340</v>
      </c>
      <c r="U116" s="145" t="s">
        <v>340</v>
      </c>
      <c r="V116" s="146">
        <v>875</v>
      </c>
      <c r="W116" s="145" t="s">
        <v>340</v>
      </c>
      <c r="X116" s="145" t="s">
        <v>340</v>
      </c>
      <c r="Y116" s="146">
        <v>0</v>
      </c>
      <c r="Z116" s="146">
        <v>2662.5</v>
      </c>
      <c r="AA116" s="145" t="s">
        <v>340</v>
      </c>
      <c r="AB116" s="145" t="s">
        <v>340</v>
      </c>
      <c r="AC116" s="145" t="s">
        <v>340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507</v>
      </c>
    </row>
    <row r="117" spans="1:36">
      <c r="A117" s="145" t="s">
        <v>731</v>
      </c>
      <c r="B117" s="145" t="s">
        <v>499</v>
      </c>
      <c r="C117" s="145" t="s">
        <v>680</v>
      </c>
      <c r="D117" s="145" t="s">
        <v>340</v>
      </c>
      <c r="E117" s="145" t="s">
        <v>340</v>
      </c>
      <c r="F117" s="145" t="s">
        <v>706</v>
      </c>
      <c r="G117" s="145" t="s">
        <v>126</v>
      </c>
      <c r="H117" s="145">
        <v>27</v>
      </c>
      <c r="I117" s="146">
        <v>669.33333333333337</v>
      </c>
      <c r="J117" s="145" t="s">
        <v>340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506</v>
      </c>
    </row>
    <row r="118" spans="1:36">
      <c r="A118" s="145" t="s">
        <v>732</v>
      </c>
      <c r="B118" s="145" t="s">
        <v>564</v>
      </c>
      <c r="C118" s="145" t="s">
        <v>634</v>
      </c>
      <c r="D118" s="145" t="s">
        <v>340</v>
      </c>
      <c r="E118" s="145" t="s">
        <v>340</v>
      </c>
      <c r="F118" s="145" t="s">
        <v>637</v>
      </c>
      <c r="G118" s="145" t="s">
        <v>734</v>
      </c>
      <c r="H118" s="145">
        <v>52</v>
      </c>
      <c r="I118" s="146">
        <v>600</v>
      </c>
      <c r="J118" s="145" t="s">
        <v>624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506</v>
      </c>
    </row>
    <row r="119" spans="1:36">
      <c r="A119" s="145" t="s">
        <v>735</v>
      </c>
      <c r="B119" s="145" t="s">
        <v>499</v>
      </c>
      <c r="C119" s="145" t="s">
        <v>500</v>
      </c>
      <c r="D119" s="145" t="s">
        <v>502</v>
      </c>
      <c r="E119" s="145">
        <v>8</v>
      </c>
      <c r="F119" s="145" t="s">
        <v>504</v>
      </c>
      <c r="G119" s="145" t="s">
        <v>127</v>
      </c>
      <c r="H119" s="145">
        <v>26</v>
      </c>
      <c r="I119" s="146">
        <v>446.33333333333331</v>
      </c>
      <c r="J119" s="145" t="s">
        <v>340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506</v>
      </c>
    </row>
    <row r="120" spans="1:36">
      <c r="A120" s="145" t="s">
        <v>736</v>
      </c>
      <c r="B120" s="145" t="s">
        <v>499</v>
      </c>
      <c r="C120" s="145" t="s">
        <v>500</v>
      </c>
      <c r="D120" s="145" t="s">
        <v>502</v>
      </c>
      <c r="E120" s="145">
        <v>8</v>
      </c>
      <c r="F120" s="145" t="s">
        <v>504</v>
      </c>
      <c r="G120" s="145" t="s">
        <v>242</v>
      </c>
      <c r="H120" s="145">
        <v>7</v>
      </c>
      <c r="I120" s="146">
        <v>910</v>
      </c>
      <c r="J120" s="145" t="s">
        <v>340</v>
      </c>
      <c r="K120" s="145" t="s">
        <v>340</v>
      </c>
      <c r="L120" s="145" t="s">
        <v>340</v>
      </c>
      <c r="M120" s="145" t="s">
        <v>340</v>
      </c>
      <c r="N120" s="145" t="s">
        <v>340</v>
      </c>
      <c r="O120" s="145" t="s">
        <v>340</v>
      </c>
      <c r="P120" s="145" t="s">
        <v>340</v>
      </c>
      <c r="Q120" s="145" t="s">
        <v>340</v>
      </c>
      <c r="R120" s="145" t="s">
        <v>340</v>
      </c>
      <c r="S120" s="145" t="s">
        <v>340</v>
      </c>
      <c r="T120" s="145" t="s">
        <v>340</v>
      </c>
      <c r="U120" s="145" t="s">
        <v>340</v>
      </c>
      <c r="V120" s="145" t="s">
        <v>340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506</v>
      </c>
    </row>
    <row r="121" spans="1:36">
      <c r="A121" s="145" t="s">
        <v>737</v>
      </c>
      <c r="B121" s="145" t="s">
        <v>499</v>
      </c>
      <c r="C121" s="145" t="s">
        <v>500</v>
      </c>
      <c r="D121" s="145" t="s">
        <v>502</v>
      </c>
      <c r="E121" s="145">
        <v>8</v>
      </c>
      <c r="F121" s="145" t="s">
        <v>557</v>
      </c>
      <c r="G121" s="145" t="s">
        <v>202</v>
      </c>
      <c r="H121" s="145">
        <v>17</v>
      </c>
      <c r="I121" s="146">
        <v>649</v>
      </c>
      <c r="J121" s="145" t="s">
        <v>340</v>
      </c>
      <c r="K121" s="145" t="s">
        <v>340</v>
      </c>
      <c r="L121" s="145" t="s">
        <v>340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506</v>
      </c>
    </row>
    <row r="122" spans="1:36">
      <c r="A122" s="145" t="s">
        <v>738</v>
      </c>
      <c r="B122" s="145" t="s">
        <v>499</v>
      </c>
      <c r="C122" s="145" t="s">
        <v>500</v>
      </c>
      <c r="D122" s="145" t="s">
        <v>502</v>
      </c>
      <c r="E122" s="145">
        <v>3</v>
      </c>
      <c r="F122" s="145" t="s">
        <v>557</v>
      </c>
      <c r="G122" s="145" t="s">
        <v>128</v>
      </c>
      <c r="H122" s="145">
        <v>25</v>
      </c>
      <c r="I122" s="146">
        <v>493</v>
      </c>
      <c r="J122" s="145" t="s">
        <v>340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506</v>
      </c>
    </row>
    <row r="123" spans="1:36">
      <c r="A123" s="145" t="s">
        <v>739</v>
      </c>
      <c r="B123" s="145" t="s">
        <v>499</v>
      </c>
      <c r="C123" s="145" t="s">
        <v>500</v>
      </c>
      <c r="D123" s="145" t="s">
        <v>502</v>
      </c>
      <c r="E123" s="145">
        <v>6</v>
      </c>
      <c r="F123" s="145" t="s">
        <v>557</v>
      </c>
      <c r="G123" s="145" t="s">
        <v>130</v>
      </c>
      <c r="H123" s="145">
        <v>23</v>
      </c>
      <c r="I123" s="146">
        <v>630</v>
      </c>
      <c r="J123" s="145" t="s">
        <v>340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506</v>
      </c>
    </row>
    <row r="124" spans="1:36">
      <c r="A124" s="145" t="s">
        <v>740</v>
      </c>
      <c r="B124" s="145" t="s">
        <v>499</v>
      </c>
      <c r="C124" s="145" t="s">
        <v>500</v>
      </c>
      <c r="D124" s="145" t="s">
        <v>502</v>
      </c>
      <c r="E124" s="145">
        <v>4</v>
      </c>
      <c r="F124" s="145" t="s">
        <v>557</v>
      </c>
      <c r="G124" s="145" t="s">
        <v>209</v>
      </c>
      <c r="H124" s="145">
        <v>10</v>
      </c>
      <c r="I124" s="146">
        <v>650</v>
      </c>
      <c r="J124" s="145" t="s">
        <v>340</v>
      </c>
      <c r="K124" s="145" t="s">
        <v>340</v>
      </c>
      <c r="L124" s="145" t="s">
        <v>340</v>
      </c>
      <c r="M124" s="145" t="s">
        <v>340</v>
      </c>
      <c r="N124" s="145" t="s">
        <v>340</v>
      </c>
      <c r="O124" s="145" t="s">
        <v>340</v>
      </c>
      <c r="P124" s="145" t="s">
        <v>340</v>
      </c>
      <c r="Q124" s="145" t="s">
        <v>340</v>
      </c>
      <c r="R124" s="145" t="s">
        <v>340</v>
      </c>
      <c r="S124" s="145" t="s">
        <v>340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506</v>
      </c>
    </row>
    <row r="125" spans="1:36">
      <c r="A125" s="145" t="s">
        <v>741</v>
      </c>
      <c r="B125" s="145" t="s">
        <v>499</v>
      </c>
      <c r="C125" s="145" t="s">
        <v>500</v>
      </c>
      <c r="D125" s="145" t="s">
        <v>502</v>
      </c>
      <c r="E125" s="145">
        <v>15</v>
      </c>
      <c r="F125" s="145" t="s">
        <v>557</v>
      </c>
      <c r="G125" s="145" t="s">
        <v>127</v>
      </c>
      <c r="H125" s="145">
        <v>26</v>
      </c>
      <c r="I125" s="146">
        <v>476.66666666666669</v>
      </c>
      <c r="J125" s="145" t="s">
        <v>340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506</v>
      </c>
    </row>
    <row r="126" spans="1:36">
      <c r="A126" s="145" t="s">
        <v>742</v>
      </c>
      <c r="B126" s="145" t="s">
        <v>564</v>
      </c>
      <c r="C126" s="145" t="s">
        <v>634</v>
      </c>
      <c r="D126" s="145" t="s">
        <v>340</v>
      </c>
      <c r="E126" s="145" t="s">
        <v>340</v>
      </c>
      <c r="F126" s="145" t="s">
        <v>637</v>
      </c>
      <c r="G126" s="145" t="s">
        <v>744</v>
      </c>
      <c r="H126" s="145">
        <v>57</v>
      </c>
      <c r="I126" s="146">
        <v>535</v>
      </c>
      <c r="J126" s="145" t="s">
        <v>624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506</v>
      </c>
    </row>
    <row r="127" spans="1:36">
      <c r="A127" s="145" t="s">
        <v>745</v>
      </c>
      <c r="B127" s="145" t="s">
        <v>499</v>
      </c>
      <c r="C127" s="145" t="s">
        <v>500</v>
      </c>
      <c r="D127" s="145" t="s">
        <v>502</v>
      </c>
      <c r="E127" s="145">
        <v>4</v>
      </c>
      <c r="F127" s="145" t="s">
        <v>557</v>
      </c>
      <c r="G127" s="145" t="s">
        <v>599</v>
      </c>
      <c r="H127" s="145">
        <v>35</v>
      </c>
      <c r="I127" s="146">
        <v>520</v>
      </c>
      <c r="J127" s="145" t="s">
        <v>340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506</v>
      </c>
    </row>
    <row r="128" spans="1:36">
      <c r="A128" s="145" t="s">
        <v>746</v>
      </c>
      <c r="B128" s="145" t="s">
        <v>499</v>
      </c>
      <c r="C128" s="145" t="s">
        <v>500</v>
      </c>
      <c r="D128" s="145" t="s">
        <v>609</v>
      </c>
      <c r="E128" s="145">
        <v>17</v>
      </c>
      <c r="F128" s="145" t="s">
        <v>504</v>
      </c>
      <c r="G128" s="145" t="s">
        <v>210</v>
      </c>
      <c r="H128" s="145">
        <v>9</v>
      </c>
      <c r="I128" s="146">
        <v>1040</v>
      </c>
      <c r="J128" s="145" t="s">
        <v>340</v>
      </c>
      <c r="K128" s="145" t="s">
        <v>340</v>
      </c>
      <c r="L128" s="145" t="s">
        <v>340</v>
      </c>
      <c r="M128" s="145" t="s">
        <v>340</v>
      </c>
      <c r="N128" s="145" t="s">
        <v>340</v>
      </c>
      <c r="O128" s="145" t="s">
        <v>340</v>
      </c>
      <c r="P128" s="145" t="s">
        <v>340</v>
      </c>
      <c r="Q128" s="145" t="s">
        <v>340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506</v>
      </c>
    </row>
    <row r="129" spans="1:36">
      <c r="A129" s="145" t="s">
        <v>747</v>
      </c>
      <c r="B129" s="145" t="s">
        <v>19</v>
      </c>
      <c r="C129" s="145" t="s">
        <v>500</v>
      </c>
      <c r="D129" s="145" t="s">
        <v>618</v>
      </c>
      <c r="E129" s="145">
        <v>23</v>
      </c>
      <c r="F129" s="145" t="s">
        <v>504</v>
      </c>
      <c r="G129" s="145" t="s">
        <v>245</v>
      </c>
      <c r="H129" s="145">
        <v>4</v>
      </c>
      <c r="I129" s="146">
        <v>1327</v>
      </c>
      <c r="J129" s="145" t="s">
        <v>340</v>
      </c>
      <c r="K129" s="145" t="s">
        <v>340</v>
      </c>
      <c r="L129" s="145" t="s">
        <v>340</v>
      </c>
      <c r="M129" s="145" t="s">
        <v>340</v>
      </c>
      <c r="N129" s="145" t="s">
        <v>340</v>
      </c>
      <c r="O129" s="145" t="s">
        <v>340</v>
      </c>
      <c r="P129" s="145" t="s">
        <v>340</v>
      </c>
      <c r="Q129" s="145" t="s">
        <v>340</v>
      </c>
      <c r="R129" s="145" t="s">
        <v>340</v>
      </c>
      <c r="S129" s="145" t="s">
        <v>340</v>
      </c>
      <c r="T129" s="145" t="s">
        <v>340</v>
      </c>
      <c r="U129" s="145" t="s">
        <v>340</v>
      </c>
      <c r="V129" s="145" t="s">
        <v>340</v>
      </c>
      <c r="W129" s="145" t="s">
        <v>340</v>
      </c>
      <c r="X129" s="145" t="s">
        <v>340</v>
      </c>
      <c r="Y129" s="145" t="s">
        <v>340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506</v>
      </c>
    </row>
    <row r="130" spans="1:36">
      <c r="A130" s="145" t="s">
        <v>748</v>
      </c>
      <c r="B130" s="145" t="s">
        <v>19</v>
      </c>
      <c r="C130" s="145" t="s">
        <v>500</v>
      </c>
      <c r="D130" s="145" t="s">
        <v>340</v>
      </c>
      <c r="E130" s="145">
        <v>83</v>
      </c>
      <c r="F130" s="145" t="s">
        <v>504</v>
      </c>
      <c r="G130" s="145" t="s">
        <v>248</v>
      </c>
      <c r="H130" s="145">
        <v>1</v>
      </c>
      <c r="I130" s="146">
        <v>6252</v>
      </c>
      <c r="J130" s="145" t="s">
        <v>340</v>
      </c>
      <c r="K130" s="145" t="s">
        <v>340</v>
      </c>
      <c r="L130" s="145" t="s">
        <v>340</v>
      </c>
      <c r="M130" s="145" t="s">
        <v>340</v>
      </c>
      <c r="N130" s="145" t="s">
        <v>340</v>
      </c>
      <c r="O130" s="145" t="s">
        <v>340</v>
      </c>
      <c r="P130" s="145" t="s">
        <v>340</v>
      </c>
      <c r="Q130" s="145" t="s">
        <v>340</v>
      </c>
      <c r="R130" s="145" t="s">
        <v>340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506</v>
      </c>
    </row>
    <row r="131" spans="1:36">
      <c r="A131" s="145" t="s">
        <v>749</v>
      </c>
      <c r="B131" s="145" t="s">
        <v>499</v>
      </c>
      <c r="C131" s="145" t="s">
        <v>500</v>
      </c>
      <c r="D131" s="145" t="s">
        <v>609</v>
      </c>
      <c r="E131" s="145">
        <v>47</v>
      </c>
      <c r="F131" s="145" t="s">
        <v>504</v>
      </c>
      <c r="G131" s="145" t="s">
        <v>246</v>
      </c>
      <c r="H131" s="145">
        <v>3</v>
      </c>
      <c r="I131" s="146">
        <v>2063</v>
      </c>
      <c r="J131" s="145" t="s">
        <v>340</v>
      </c>
      <c r="K131" s="145" t="s">
        <v>340</v>
      </c>
      <c r="L131" s="145" t="s">
        <v>340</v>
      </c>
      <c r="M131" s="145" t="s">
        <v>340</v>
      </c>
      <c r="N131" s="145" t="s">
        <v>340</v>
      </c>
      <c r="O131" s="145" t="s">
        <v>340</v>
      </c>
      <c r="P131" s="145" t="s">
        <v>340</v>
      </c>
      <c r="Q131" s="145" t="s">
        <v>340</v>
      </c>
      <c r="R131" s="145" t="s">
        <v>340</v>
      </c>
      <c r="S131" s="145" t="s">
        <v>340</v>
      </c>
      <c r="T131" s="145" t="s">
        <v>340</v>
      </c>
      <c r="U131" s="145" t="s">
        <v>340</v>
      </c>
      <c r="V131" s="145" t="s">
        <v>340</v>
      </c>
      <c r="W131" s="145" t="s">
        <v>340</v>
      </c>
      <c r="X131" s="145" t="s">
        <v>340</v>
      </c>
      <c r="Y131" s="145" t="s">
        <v>340</v>
      </c>
      <c r="Z131" s="145" t="s">
        <v>340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506</v>
      </c>
    </row>
    <row r="132" spans="1:36">
      <c r="A132" s="145" t="s">
        <v>750</v>
      </c>
      <c r="B132" s="145" t="s">
        <v>564</v>
      </c>
      <c r="C132" s="145" t="s">
        <v>659</v>
      </c>
      <c r="D132" s="145" t="s">
        <v>340</v>
      </c>
      <c r="E132" s="145" t="s">
        <v>340</v>
      </c>
      <c r="F132" s="145" t="s">
        <v>637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340</v>
      </c>
      <c r="L132" s="145" t="s">
        <v>340</v>
      </c>
      <c r="M132" s="145" t="s">
        <v>340</v>
      </c>
      <c r="N132" s="145" t="s">
        <v>340</v>
      </c>
      <c r="O132" s="145" t="s">
        <v>340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340</v>
      </c>
      <c r="W132" s="145" t="s">
        <v>340</v>
      </c>
      <c r="X132" s="145" t="s">
        <v>340</v>
      </c>
      <c r="Y132" s="145" t="s">
        <v>340</v>
      </c>
      <c r="Z132" s="145" t="s">
        <v>340</v>
      </c>
      <c r="AA132" s="145" t="s">
        <v>340</v>
      </c>
      <c r="AB132" s="145" t="s">
        <v>340</v>
      </c>
      <c r="AC132" s="145" t="s">
        <v>340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507</v>
      </c>
    </row>
    <row r="133" spans="1:36">
      <c r="A133" s="145" t="s">
        <v>751</v>
      </c>
      <c r="B133" s="145" t="s">
        <v>499</v>
      </c>
      <c r="C133" s="145" t="s">
        <v>500</v>
      </c>
      <c r="D133" s="145" t="s">
        <v>609</v>
      </c>
      <c r="E133" s="145">
        <v>5</v>
      </c>
      <c r="F133" s="145" t="s">
        <v>557</v>
      </c>
      <c r="G133" s="145" t="s">
        <v>207</v>
      </c>
      <c r="H133" s="145">
        <v>12</v>
      </c>
      <c r="I133" s="146">
        <v>200</v>
      </c>
      <c r="J133" s="145" t="s">
        <v>340</v>
      </c>
      <c r="K133" s="145" t="s">
        <v>340</v>
      </c>
      <c r="L133" s="145" t="s">
        <v>340</v>
      </c>
      <c r="M133" s="145" t="s">
        <v>340</v>
      </c>
      <c r="N133" s="145" t="s">
        <v>340</v>
      </c>
      <c r="O133" s="145" t="s">
        <v>340</v>
      </c>
      <c r="P133" s="145" t="s">
        <v>340</v>
      </c>
      <c r="Q133" s="145" t="s">
        <v>340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506</v>
      </c>
    </row>
    <row r="134" spans="1:36">
      <c r="A134" s="145" t="s">
        <v>752</v>
      </c>
      <c r="B134" s="145" t="s">
        <v>564</v>
      </c>
      <c r="C134" s="145" t="s">
        <v>659</v>
      </c>
      <c r="D134" s="145" t="s">
        <v>340</v>
      </c>
      <c r="E134" s="145" t="s">
        <v>340</v>
      </c>
      <c r="F134" s="145" t="s">
        <v>637</v>
      </c>
      <c r="G134" s="145" t="s">
        <v>245</v>
      </c>
      <c r="H134" s="145">
        <v>4</v>
      </c>
      <c r="I134" s="146">
        <v>1500</v>
      </c>
      <c r="J134" s="145" t="s">
        <v>624</v>
      </c>
      <c r="K134" s="145" t="s">
        <v>340</v>
      </c>
      <c r="L134" s="145" t="s">
        <v>340</v>
      </c>
      <c r="M134" s="145" t="s">
        <v>340</v>
      </c>
      <c r="N134" s="145" t="s">
        <v>340</v>
      </c>
      <c r="O134" s="145" t="s">
        <v>340</v>
      </c>
      <c r="P134" s="145" t="s">
        <v>340</v>
      </c>
      <c r="Q134" s="145" t="s">
        <v>340</v>
      </c>
      <c r="R134" s="145" t="s">
        <v>340</v>
      </c>
      <c r="S134" s="145" t="s">
        <v>340</v>
      </c>
      <c r="T134" s="145" t="s">
        <v>340</v>
      </c>
      <c r="U134" s="145" t="s">
        <v>340</v>
      </c>
      <c r="V134" s="145" t="s">
        <v>340</v>
      </c>
      <c r="W134" s="145" t="s">
        <v>340</v>
      </c>
      <c r="X134" s="145" t="s">
        <v>340</v>
      </c>
      <c r="Y134" s="145" t="s">
        <v>340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506</v>
      </c>
    </row>
    <row r="135" spans="1:36">
      <c r="A135" s="145" t="s">
        <v>753</v>
      </c>
      <c r="B135" s="145" t="s">
        <v>499</v>
      </c>
      <c r="C135" s="145" t="s">
        <v>500</v>
      </c>
      <c r="D135" s="145" t="s">
        <v>502</v>
      </c>
      <c r="E135" s="145">
        <v>10</v>
      </c>
      <c r="F135" s="145" t="s">
        <v>504</v>
      </c>
      <c r="G135" s="145" t="s">
        <v>203</v>
      </c>
      <c r="H135" s="145">
        <v>16</v>
      </c>
      <c r="I135" s="146">
        <v>546.33333333333337</v>
      </c>
      <c r="J135" s="145" t="s">
        <v>340</v>
      </c>
      <c r="K135" s="145" t="s">
        <v>340</v>
      </c>
      <c r="L135" s="145" t="s">
        <v>340</v>
      </c>
      <c r="M135" s="145" t="s">
        <v>340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506</v>
      </c>
    </row>
    <row r="136" spans="1:36">
      <c r="A136" s="145" t="s">
        <v>755</v>
      </c>
      <c r="B136" s="145" t="s">
        <v>499</v>
      </c>
      <c r="C136" s="145" t="s">
        <v>500</v>
      </c>
      <c r="D136" s="145" t="s">
        <v>502</v>
      </c>
      <c r="E136" s="145">
        <v>16</v>
      </c>
      <c r="F136" s="145" t="s">
        <v>504</v>
      </c>
      <c r="G136" s="145" t="s">
        <v>126</v>
      </c>
      <c r="H136" s="145">
        <v>27</v>
      </c>
      <c r="I136" s="146">
        <v>495</v>
      </c>
      <c r="J136" s="145" t="s">
        <v>340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506</v>
      </c>
    </row>
    <row r="137" spans="1:36">
      <c r="A137" s="145" t="s">
        <v>756</v>
      </c>
      <c r="B137" s="145" t="s">
        <v>499</v>
      </c>
      <c r="C137" s="145" t="s">
        <v>500</v>
      </c>
      <c r="D137" s="145" t="s">
        <v>618</v>
      </c>
      <c r="E137" s="145">
        <v>11</v>
      </c>
      <c r="F137" s="145" t="s">
        <v>504</v>
      </c>
      <c r="G137" s="145" t="s">
        <v>211</v>
      </c>
      <c r="H137" s="145">
        <v>8</v>
      </c>
      <c r="I137" s="146">
        <v>840</v>
      </c>
      <c r="J137" s="145" t="s">
        <v>340</v>
      </c>
      <c r="K137" s="145" t="s">
        <v>340</v>
      </c>
      <c r="L137" s="145" t="s">
        <v>340</v>
      </c>
      <c r="M137" s="145" t="s">
        <v>340</v>
      </c>
      <c r="N137" s="145" t="s">
        <v>340</v>
      </c>
      <c r="O137" s="145" t="s">
        <v>340</v>
      </c>
      <c r="P137" s="145" t="s">
        <v>340</v>
      </c>
      <c r="Q137" s="145" t="s">
        <v>340</v>
      </c>
      <c r="R137" s="145" t="s">
        <v>340</v>
      </c>
      <c r="S137" s="145" t="s">
        <v>340</v>
      </c>
      <c r="T137" s="145" t="s">
        <v>340</v>
      </c>
      <c r="U137" s="145" t="s">
        <v>340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506</v>
      </c>
    </row>
    <row r="138" spans="1:36">
      <c r="A138" s="145" t="s">
        <v>757</v>
      </c>
      <c r="B138" s="145" t="s">
        <v>499</v>
      </c>
      <c r="C138" s="145" t="s">
        <v>500</v>
      </c>
      <c r="D138" s="145" t="s">
        <v>502</v>
      </c>
      <c r="E138" s="145">
        <v>6</v>
      </c>
      <c r="F138" s="145" t="s">
        <v>557</v>
      </c>
      <c r="G138" s="145" t="s">
        <v>206</v>
      </c>
      <c r="H138" s="145">
        <v>13</v>
      </c>
      <c r="I138" s="146">
        <v>653.9666666666667</v>
      </c>
      <c r="J138" s="145" t="s">
        <v>340</v>
      </c>
      <c r="K138" s="145" t="s">
        <v>340</v>
      </c>
      <c r="L138" s="145" t="s">
        <v>340</v>
      </c>
      <c r="M138" s="145" t="s">
        <v>340</v>
      </c>
      <c r="N138" s="145" t="s">
        <v>340</v>
      </c>
      <c r="O138" s="145" t="s">
        <v>340</v>
      </c>
      <c r="P138" s="145" t="s">
        <v>340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506</v>
      </c>
    </row>
    <row r="139" spans="1:36">
      <c r="A139" s="145" t="s">
        <v>758</v>
      </c>
      <c r="B139" s="145" t="s">
        <v>499</v>
      </c>
      <c r="C139" s="145" t="s">
        <v>680</v>
      </c>
      <c r="D139" s="145" t="s">
        <v>340</v>
      </c>
      <c r="E139" s="145">
        <v>0</v>
      </c>
      <c r="F139" s="145" t="s">
        <v>504</v>
      </c>
      <c r="G139" s="145" t="s">
        <v>759</v>
      </c>
      <c r="H139" s="145">
        <v>47</v>
      </c>
      <c r="I139" s="146">
        <v>500</v>
      </c>
      <c r="J139" s="145" t="s">
        <v>340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506</v>
      </c>
    </row>
    <row r="140" spans="1:36">
      <c r="A140" s="145" t="s">
        <v>760</v>
      </c>
      <c r="B140" s="145" t="s">
        <v>564</v>
      </c>
      <c r="C140" s="145" t="s">
        <v>634</v>
      </c>
      <c r="D140" s="145" t="s">
        <v>340</v>
      </c>
      <c r="E140" s="145" t="s">
        <v>340</v>
      </c>
      <c r="F140" s="145" t="s">
        <v>637</v>
      </c>
      <c r="G140" s="145" t="s">
        <v>761</v>
      </c>
      <c r="H140" s="145">
        <v>36</v>
      </c>
      <c r="I140" s="146">
        <v>485</v>
      </c>
      <c r="J140" s="145" t="s">
        <v>624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506</v>
      </c>
    </row>
    <row r="141" spans="1:36">
      <c r="A141" s="145" t="s">
        <v>762</v>
      </c>
      <c r="B141" s="145" t="s">
        <v>499</v>
      </c>
      <c r="C141" s="145" t="s">
        <v>680</v>
      </c>
      <c r="D141" s="145" t="s">
        <v>340</v>
      </c>
      <c r="E141" s="145" t="s">
        <v>340</v>
      </c>
      <c r="F141" s="145" t="s">
        <v>706</v>
      </c>
      <c r="G141" s="145" t="s">
        <v>204</v>
      </c>
      <c r="H141" s="145">
        <v>15</v>
      </c>
      <c r="I141" s="146">
        <v>495</v>
      </c>
      <c r="J141" s="145" t="s">
        <v>340</v>
      </c>
      <c r="K141" s="145" t="s">
        <v>340</v>
      </c>
      <c r="L141" s="145" t="s">
        <v>340</v>
      </c>
      <c r="M141" s="145" t="s">
        <v>340</v>
      </c>
      <c r="N141" s="145" t="s">
        <v>340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506</v>
      </c>
    </row>
    <row r="142" spans="1:36">
      <c r="A142" s="145" t="s">
        <v>763</v>
      </c>
      <c r="B142" s="145" t="s">
        <v>499</v>
      </c>
      <c r="C142" s="145" t="s">
        <v>680</v>
      </c>
      <c r="D142" s="145" t="s">
        <v>340</v>
      </c>
      <c r="E142" s="145" t="s">
        <v>340</v>
      </c>
      <c r="F142" s="145" t="s">
        <v>706</v>
      </c>
      <c r="G142" s="145" t="s">
        <v>128</v>
      </c>
      <c r="H142" s="145">
        <v>25</v>
      </c>
      <c r="I142" s="146">
        <v>406</v>
      </c>
      <c r="J142" s="145" t="s">
        <v>340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506</v>
      </c>
    </row>
    <row r="143" spans="1:36">
      <c r="A143" s="145" t="s">
        <v>764</v>
      </c>
      <c r="B143" s="145" t="s">
        <v>564</v>
      </c>
      <c r="C143" s="145" t="s">
        <v>634</v>
      </c>
      <c r="D143" s="145" t="s">
        <v>340</v>
      </c>
      <c r="E143" s="145" t="s">
        <v>340</v>
      </c>
      <c r="F143" s="145" t="s">
        <v>637</v>
      </c>
      <c r="G143" s="145" t="s">
        <v>734</v>
      </c>
      <c r="H143" s="145">
        <v>52</v>
      </c>
      <c r="I143" s="146">
        <v>460</v>
      </c>
      <c r="J143" s="145" t="s">
        <v>624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506</v>
      </c>
    </row>
    <row r="144" spans="1:36">
      <c r="A144" s="145" t="s">
        <v>765</v>
      </c>
      <c r="B144" s="145" t="s">
        <v>564</v>
      </c>
      <c r="C144" s="145" t="s">
        <v>500</v>
      </c>
      <c r="D144" s="145" t="s">
        <v>502</v>
      </c>
      <c r="E144" s="145">
        <v>0</v>
      </c>
      <c r="F144" s="145" t="s">
        <v>504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340</v>
      </c>
      <c r="AC144" s="145" t="s">
        <v>340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507</v>
      </c>
    </row>
    <row r="145" spans="1:36">
      <c r="A145" s="145" t="s">
        <v>767</v>
      </c>
      <c r="B145" s="145" t="s">
        <v>499</v>
      </c>
      <c r="C145" s="145" t="s">
        <v>680</v>
      </c>
      <c r="D145" s="145" t="s">
        <v>340</v>
      </c>
      <c r="E145" s="145" t="s">
        <v>340</v>
      </c>
      <c r="F145" s="145" t="s">
        <v>706</v>
      </c>
      <c r="G145" s="145" t="s">
        <v>127</v>
      </c>
      <c r="H145" s="145">
        <v>26</v>
      </c>
      <c r="I145" s="146">
        <v>358.33333333333331</v>
      </c>
      <c r="J145" s="145" t="s">
        <v>340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506</v>
      </c>
    </row>
    <row r="146" spans="1:36">
      <c r="A146" s="145" t="s">
        <v>769</v>
      </c>
      <c r="B146" s="145" t="s">
        <v>499</v>
      </c>
      <c r="C146" s="145" t="s">
        <v>680</v>
      </c>
      <c r="D146" s="145" t="s">
        <v>340</v>
      </c>
      <c r="E146" s="145" t="s">
        <v>340</v>
      </c>
      <c r="F146" s="145" t="s">
        <v>706</v>
      </c>
      <c r="G146" s="145" t="s">
        <v>211</v>
      </c>
      <c r="H146" s="145">
        <v>8</v>
      </c>
      <c r="I146" s="146">
        <v>725</v>
      </c>
      <c r="J146" s="145" t="s">
        <v>340</v>
      </c>
      <c r="K146" s="145" t="s">
        <v>340</v>
      </c>
      <c r="L146" s="145" t="s">
        <v>340</v>
      </c>
      <c r="M146" s="145" t="s">
        <v>340</v>
      </c>
      <c r="N146" s="145" t="s">
        <v>340</v>
      </c>
      <c r="O146" s="145" t="s">
        <v>340</v>
      </c>
      <c r="P146" s="145" t="s">
        <v>340</v>
      </c>
      <c r="Q146" s="145" t="s">
        <v>340</v>
      </c>
      <c r="R146" s="145" t="s">
        <v>340</v>
      </c>
      <c r="S146" s="145" t="s">
        <v>340</v>
      </c>
      <c r="T146" s="145" t="s">
        <v>340</v>
      </c>
      <c r="U146" s="145" t="s">
        <v>340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506</v>
      </c>
    </row>
    <row r="147" spans="1:36">
      <c r="A147" s="145" t="s">
        <v>770</v>
      </c>
      <c r="B147" s="145" t="s">
        <v>564</v>
      </c>
      <c r="C147" s="145" t="s">
        <v>500</v>
      </c>
      <c r="D147" s="145" t="s">
        <v>502</v>
      </c>
      <c r="E147" s="145">
        <v>4</v>
      </c>
      <c r="F147" s="145" t="s">
        <v>565</v>
      </c>
      <c r="G147" s="145" t="s">
        <v>129</v>
      </c>
      <c r="H147" s="145">
        <v>24</v>
      </c>
      <c r="I147" s="146">
        <v>350</v>
      </c>
      <c r="J147" s="145" t="s">
        <v>624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506</v>
      </c>
    </row>
    <row r="148" spans="1:36">
      <c r="A148" s="145" t="s">
        <v>772</v>
      </c>
      <c r="B148" s="145" t="s">
        <v>564</v>
      </c>
      <c r="C148" s="145" t="s">
        <v>680</v>
      </c>
      <c r="D148" s="145" t="s">
        <v>340</v>
      </c>
      <c r="E148" s="145" t="s">
        <v>340</v>
      </c>
      <c r="F148" s="145" t="s">
        <v>637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340</v>
      </c>
      <c r="AC148" s="145" t="s">
        <v>340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507</v>
      </c>
    </row>
    <row r="149" spans="1:36">
      <c r="A149" s="145" t="s">
        <v>773</v>
      </c>
      <c r="B149" s="145" t="s">
        <v>499</v>
      </c>
      <c r="C149" s="145" t="s">
        <v>500</v>
      </c>
      <c r="D149" s="145" t="s">
        <v>502</v>
      </c>
      <c r="E149" s="145">
        <v>17</v>
      </c>
      <c r="F149" s="145" t="s">
        <v>504</v>
      </c>
      <c r="G149" s="145" t="s">
        <v>244</v>
      </c>
      <c r="H149" s="145">
        <v>5</v>
      </c>
      <c r="I149" s="146">
        <v>1119.4666666666667</v>
      </c>
      <c r="J149" s="145" t="s">
        <v>340</v>
      </c>
      <c r="K149" s="145" t="s">
        <v>340</v>
      </c>
      <c r="L149" s="145" t="s">
        <v>340</v>
      </c>
      <c r="M149" s="145" t="s">
        <v>340</v>
      </c>
      <c r="N149" s="145" t="s">
        <v>340</v>
      </c>
      <c r="O149" s="145" t="s">
        <v>340</v>
      </c>
      <c r="P149" s="145" t="s">
        <v>340</v>
      </c>
      <c r="Q149" s="145" t="s">
        <v>340</v>
      </c>
      <c r="R149" s="145" t="s">
        <v>340</v>
      </c>
      <c r="S149" s="145" t="s">
        <v>340</v>
      </c>
      <c r="T149" s="145" t="s">
        <v>340</v>
      </c>
      <c r="U149" s="145" t="s">
        <v>340</v>
      </c>
      <c r="V149" s="145" t="s">
        <v>340</v>
      </c>
      <c r="W149" s="145" t="s">
        <v>340</v>
      </c>
      <c r="X149" s="145" t="s">
        <v>340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506</v>
      </c>
    </row>
    <row r="150" spans="1:36">
      <c r="A150" s="145" t="s">
        <v>774</v>
      </c>
      <c r="B150" s="145" t="s">
        <v>499</v>
      </c>
      <c r="C150" s="145" t="s">
        <v>500</v>
      </c>
      <c r="D150" s="145" t="s">
        <v>502</v>
      </c>
      <c r="E150" s="145">
        <v>4</v>
      </c>
      <c r="F150" s="145" t="s">
        <v>557</v>
      </c>
      <c r="G150" s="145" t="s">
        <v>203</v>
      </c>
      <c r="H150" s="145">
        <v>16</v>
      </c>
      <c r="I150" s="146">
        <v>495</v>
      </c>
      <c r="J150" s="145" t="s">
        <v>340</v>
      </c>
      <c r="K150" s="145" t="s">
        <v>340</v>
      </c>
      <c r="L150" s="145" t="s">
        <v>340</v>
      </c>
      <c r="M150" s="145" t="s">
        <v>340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506</v>
      </c>
    </row>
    <row r="151" spans="1:36">
      <c r="A151" s="145" t="s">
        <v>775</v>
      </c>
      <c r="B151" s="145" t="s">
        <v>564</v>
      </c>
      <c r="C151" s="145" t="s">
        <v>634</v>
      </c>
      <c r="D151" s="145" t="s">
        <v>340</v>
      </c>
      <c r="E151" s="145" t="s">
        <v>340</v>
      </c>
      <c r="F151" s="145" t="s">
        <v>637</v>
      </c>
      <c r="G151" s="145" t="s">
        <v>636</v>
      </c>
      <c r="H151" s="145">
        <v>63</v>
      </c>
      <c r="I151" s="146">
        <v>455</v>
      </c>
      <c r="J151" s="145" t="s">
        <v>340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506</v>
      </c>
    </row>
    <row r="152" spans="1:36">
      <c r="A152" s="145" t="s">
        <v>777</v>
      </c>
      <c r="B152" s="145" t="s">
        <v>564</v>
      </c>
      <c r="C152" s="145" t="s">
        <v>634</v>
      </c>
      <c r="D152" s="145" t="s">
        <v>340</v>
      </c>
      <c r="E152" s="145" t="s">
        <v>340</v>
      </c>
      <c r="F152" s="145" t="s">
        <v>637</v>
      </c>
      <c r="G152" s="145" t="s">
        <v>779</v>
      </c>
      <c r="H152" s="145">
        <v>43</v>
      </c>
      <c r="I152" s="146">
        <v>455</v>
      </c>
      <c r="J152" s="145" t="s">
        <v>624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506</v>
      </c>
    </row>
    <row r="153" spans="1:36">
      <c r="A153" s="145" t="s">
        <v>780</v>
      </c>
      <c r="B153" s="145" t="s">
        <v>499</v>
      </c>
      <c r="C153" s="145" t="s">
        <v>680</v>
      </c>
      <c r="D153" s="145" t="s">
        <v>340</v>
      </c>
      <c r="E153" s="145" t="s">
        <v>340</v>
      </c>
      <c r="F153" s="145" t="s">
        <v>706</v>
      </c>
      <c r="G153" s="145" t="s">
        <v>131</v>
      </c>
      <c r="H153" s="145">
        <v>22</v>
      </c>
      <c r="I153" s="146">
        <v>425</v>
      </c>
      <c r="J153" s="145" t="s">
        <v>340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506</v>
      </c>
    </row>
    <row r="154" spans="1:36">
      <c r="A154" s="145" t="s">
        <v>781</v>
      </c>
      <c r="B154" s="145" t="s">
        <v>499</v>
      </c>
      <c r="C154" s="145" t="s">
        <v>680</v>
      </c>
      <c r="D154" s="145" t="s">
        <v>340</v>
      </c>
      <c r="E154" s="145" t="s">
        <v>340</v>
      </c>
      <c r="F154" s="145" t="s">
        <v>706</v>
      </c>
      <c r="G154" s="145" t="s">
        <v>200</v>
      </c>
      <c r="H154" s="145">
        <v>19</v>
      </c>
      <c r="I154" s="146">
        <v>406.66666666666669</v>
      </c>
      <c r="J154" s="145" t="s">
        <v>340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506</v>
      </c>
    </row>
    <row r="155" spans="1:36">
      <c r="A155" s="145" t="s">
        <v>782</v>
      </c>
      <c r="B155" s="145" t="s">
        <v>499</v>
      </c>
      <c r="C155" s="145" t="s">
        <v>500</v>
      </c>
      <c r="D155" s="145" t="s">
        <v>502</v>
      </c>
      <c r="E155" s="145">
        <v>13</v>
      </c>
      <c r="F155" s="145" t="s">
        <v>504</v>
      </c>
      <c r="G155" s="145" t="s">
        <v>245</v>
      </c>
      <c r="H155" s="145">
        <v>4</v>
      </c>
      <c r="I155" s="146">
        <v>1265</v>
      </c>
      <c r="J155" s="145" t="s">
        <v>340</v>
      </c>
      <c r="K155" s="145" t="s">
        <v>340</v>
      </c>
      <c r="L155" s="145" t="s">
        <v>340</v>
      </c>
      <c r="M155" s="145" t="s">
        <v>340</v>
      </c>
      <c r="N155" s="145" t="s">
        <v>340</v>
      </c>
      <c r="O155" s="145" t="s">
        <v>340</v>
      </c>
      <c r="P155" s="145" t="s">
        <v>340</v>
      </c>
      <c r="Q155" s="145" t="s">
        <v>340</v>
      </c>
      <c r="R155" s="145" t="s">
        <v>340</v>
      </c>
      <c r="S155" s="145" t="s">
        <v>340</v>
      </c>
      <c r="T155" s="145" t="s">
        <v>340</v>
      </c>
      <c r="U155" s="145" t="s">
        <v>340</v>
      </c>
      <c r="V155" s="145" t="s">
        <v>340</v>
      </c>
      <c r="W155" s="145" t="s">
        <v>340</v>
      </c>
      <c r="X155" s="145" t="s">
        <v>340</v>
      </c>
      <c r="Y155" s="145" t="s">
        <v>340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506</v>
      </c>
    </row>
    <row r="156" spans="1:36">
      <c r="A156" s="145" t="s">
        <v>784</v>
      </c>
      <c r="B156" s="145" t="s">
        <v>499</v>
      </c>
      <c r="C156" s="145" t="s">
        <v>500</v>
      </c>
      <c r="D156" s="145" t="s">
        <v>502</v>
      </c>
      <c r="E156" s="145">
        <v>5</v>
      </c>
      <c r="F156" s="145" t="s">
        <v>557</v>
      </c>
      <c r="G156" s="145" t="s">
        <v>207</v>
      </c>
      <c r="H156" s="145">
        <v>12</v>
      </c>
      <c r="I156" s="146">
        <v>596.62</v>
      </c>
      <c r="J156" s="145" t="s">
        <v>340</v>
      </c>
      <c r="K156" s="145" t="s">
        <v>340</v>
      </c>
      <c r="L156" s="145" t="s">
        <v>340</v>
      </c>
      <c r="M156" s="145" t="s">
        <v>340</v>
      </c>
      <c r="N156" s="145" t="s">
        <v>340</v>
      </c>
      <c r="O156" s="145" t="s">
        <v>340</v>
      </c>
      <c r="P156" s="145" t="s">
        <v>340</v>
      </c>
      <c r="Q156" s="145" t="s">
        <v>340</v>
      </c>
      <c r="R156" s="145" t="s">
        <v>340</v>
      </c>
      <c r="S156" s="145" t="s">
        <v>340</v>
      </c>
      <c r="T156" s="145" t="s">
        <v>340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506</v>
      </c>
    </row>
    <row r="157" spans="1:36">
      <c r="A157" s="145" t="s">
        <v>785</v>
      </c>
      <c r="B157" s="145" t="s">
        <v>499</v>
      </c>
      <c r="C157" s="145" t="s">
        <v>680</v>
      </c>
      <c r="D157" s="145" t="s">
        <v>340</v>
      </c>
      <c r="E157" s="145" t="s">
        <v>340</v>
      </c>
      <c r="F157" s="145" t="s">
        <v>706</v>
      </c>
      <c r="G157" s="145" t="s">
        <v>207</v>
      </c>
      <c r="H157" s="145">
        <v>12</v>
      </c>
      <c r="I157" s="146">
        <v>410</v>
      </c>
      <c r="J157" s="145" t="s">
        <v>340</v>
      </c>
      <c r="K157" s="145" t="s">
        <v>340</v>
      </c>
      <c r="L157" s="145" t="s">
        <v>340</v>
      </c>
      <c r="M157" s="145" t="s">
        <v>340</v>
      </c>
      <c r="N157" s="145" t="s">
        <v>340</v>
      </c>
      <c r="O157" s="145" t="s">
        <v>340</v>
      </c>
      <c r="P157" s="145" t="s">
        <v>340</v>
      </c>
      <c r="Q157" s="145" t="s">
        <v>340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506</v>
      </c>
    </row>
    <row r="158" spans="1:36">
      <c r="A158" s="145" t="s">
        <v>786</v>
      </c>
      <c r="B158" s="145" t="s">
        <v>564</v>
      </c>
      <c r="C158" s="145" t="s">
        <v>500</v>
      </c>
      <c r="D158" s="145" t="s">
        <v>340</v>
      </c>
      <c r="E158" s="145">
        <v>14</v>
      </c>
      <c r="F158" s="145" t="s">
        <v>565</v>
      </c>
      <c r="G158" s="145" t="s">
        <v>787</v>
      </c>
      <c r="H158" s="145">
        <v>44</v>
      </c>
      <c r="I158" s="146">
        <v>666.66666666666663</v>
      </c>
      <c r="J158" s="145" t="s">
        <v>340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340</v>
      </c>
      <c r="AA158" s="145" t="s">
        <v>340</v>
      </c>
      <c r="AB158" s="145" t="s">
        <v>340</v>
      </c>
      <c r="AC158" s="145" t="s">
        <v>340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507</v>
      </c>
    </row>
    <row r="159" spans="1:36">
      <c r="A159" s="145" t="s">
        <v>788</v>
      </c>
      <c r="B159" s="145" t="s">
        <v>499</v>
      </c>
      <c r="C159" s="145" t="s">
        <v>680</v>
      </c>
      <c r="D159" s="145" t="s">
        <v>340</v>
      </c>
      <c r="E159" s="145">
        <v>0</v>
      </c>
      <c r="F159" s="145" t="s">
        <v>504</v>
      </c>
      <c r="G159" s="145" t="s">
        <v>692</v>
      </c>
      <c r="H159" s="145">
        <v>45</v>
      </c>
      <c r="I159" s="146">
        <v>425</v>
      </c>
      <c r="J159" s="145" t="s">
        <v>340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506</v>
      </c>
    </row>
    <row r="160" spans="1:36">
      <c r="A160" s="145" t="s">
        <v>789</v>
      </c>
      <c r="B160" s="145" t="s">
        <v>499</v>
      </c>
      <c r="C160" s="145" t="s">
        <v>680</v>
      </c>
      <c r="D160" s="145" t="s">
        <v>340</v>
      </c>
      <c r="E160" s="145">
        <v>11</v>
      </c>
      <c r="F160" s="145" t="s">
        <v>504</v>
      </c>
      <c r="G160" s="145" t="s">
        <v>572</v>
      </c>
      <c r="H160" s="145">
        <v>33</v>
      </c>
      <c r="I160" s="146">
        <v>425</v>
      </c>
      <c r="J160" s="145" t="s">
        <v>340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506</v>
      </c>
    </row>
    <row r="161" spans="1:36">
      <c r="A161" s="145" t="s">
        <v>790</v>
      </c>
      <c r="B161" s="145" t="s">
        <v>499</v>
      </c>
      <c r="C161" s="145" t="s">
        <v>500</v>
      </c>
      <c r="D161" s="145" t="s">
        <v>502</v>
      </c>
      <c r="E161" s="145">
        <v>2</v>
      </c>
      <c r="F161" s="145" t="s">
        <v>504</v>
      </c>
      <c r="G161" s="145" t="s">
        <v>127</v>
      </c>
      <c r="H161" s="145">
        <v>26</v>
      </c>
      <c r="I161" s="146">
        <v>452</v>
      </c>
      <c r="J161" s="145" t="s">
        <v>340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506</v>
      </c>
    </row>
    <row r="162" spans="1:36">
      <c r="A162" s="145" t="s">
        <v>791</v>
      </c>
      <c r="B162" s="145" t="s">
        <v>499</v>
      </c>
      <c r="C162" s="145" t="s">
        <v>680</v>
      </c>
      <c r="D162" s="145" t="s">
        <v>340</v>
      </c>
      <c r="E162" s="145" t="s">
        <v>340</v>
      </c>
      <c r="F162" s="145" t="s">
        <v>706</v>
      </c>
      <c r="G162" s="145" t="s">
        <v>206</v>
      </c>
      <c r="H162" s="145">
        <v>13</v>
      </c>
      <c r="I162" s="146">
        <v>406</v>
      </c>
      <c r="J162" s="145" t="s">
        <v>340</v>
      </c>
      <c r="K162" s="145" t="s">
        <v>340</v>
      </c>
      <c r="L162" s="145" t="s">
        <v>340</v>
      </c>
      <c r="M162" s="145" t="s">
        <v>340</v>
      </c>
      <c r="N162" s="145" t="s">
        <v>340</v>
      </c>
      <c r="O162" s="145" t="s">
        <v>340</v>
      </c>
      <c r="P162" s="145" t="s">
        <v>340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506</v>
      </c>
    </row>
    <row r="163" spans="1:36">
      <c r="A163" s="145" t="s">
        <v>792</v>
      </c>
      <c r="B163" s="145" t="s">
        <v>564</v>
      </c>
      <c r="C163" s="145" t="s">
        <v>634</v>
      </c>
      <c r="D163" s="145" t="s">
        <v>340</v>
      </c>
      <c r="E163" s="145" t="s">
        <v>340</v>
      </c>
      <c r="F163" s="145" t="s">
        <v>637</v>
      </c>
      <c r="G163" s="145" t="s">
        <v>122</v>
      </c>
      <c r="H163" s="145">
        <v>31</v>
      </c>
      <c r="I163" s="146">
        <v>410</v>
      </c>
      <c r="J163" s="145" t="s">
        <v>624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506</v>
      </c>
    </row>
    <row r="164" spans="1:36">
      <c r="A164" s="145" t="s">
        <v>794</v>
      </c>
      <c r="B164" s="145" t="s">
        <v>499</v>
      </c>
      <c r="C164" s="145" t="s">
        <v>500</v>
      </c>
      <c r="D164" s="145" t="s">
        <v>502</v>
      </c>
      <c r="E164" s="145">
        <v>4</v>
      </c>
      <c r="F164" s="145" t="s">
        <v>557</v>
      </c>
      <c r="G164" s="145" t="s">
        <v>203</v>
      </c>
      <c r="H164" s="145">
        <v>16</v>
      </c>
      <c r="I164" s="146">
        <v>418</v>
      </c>
      <c r="J164" s="145" t="s">
        <v>340</v>
      </c>
      <c r="K164" s="145" t="s">
        <v>340</v>
      </c>
      <c r="L164" s="145" t="s">
        <v>340</v>
      </c>
      <c r="M164" s="145" t="s">
        <v>340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506</v>
      </c>
    </row>
    <row r="165" spans="1:36">
      <c r="A165" s="145" t="s">
        <v>795</v>
      </c>
      <c r="B165" s="145" t="s">
        <v>499</v>
      </c>
      <c r="C165" s="145" t="s">
        <v>680</v>
      </c>
      <c r="D165" s="145" t="s">
        <v>340</v>
      </c>
      <c r="E165" s="145" t="s">
        <v>340</v>
      </c>
      <c r="F165" s="145" t="s">
        <v>706</v>
      </c>
      <c r="G165" s="145" t="s">
        <v>796</v>
      </c>
      <c r="H165" s="145">
        <v>48</v>
      </c>
      <c r="I165" s="146">
        <v>400</v>
      </c>
      <c r="J165" s="145" t="s">
        <v>340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506</v>
      </c>
    </row>
    <row r="166" spans="1:36">
      <c r="A166" s="145" t="s">
        <v>797</v>
      </c>
      <c r="B166" s="145" t="s">
        <v>499</v>
      </c>
      <c r="C166" s="145" t="s">
        <v>680</v>
      </c>
      <c r="D166" s="145" t="s">
        <v>340</v>
      </c>
      <c r="E166" s="145">
        <v>12</v>
      </c>
      <c r="F166" s="145" t="s">
        <v>504</v>
      </c>
      <c r="G166" s="145" t="s">
        <v>205</v>
      </c>
      <c r="H166" s="145">
        <v>14</v>
      </c>
      <c r="I166" s="146">
        <v>412</v>
      </c>
      <c r="J166" s="145" t="s">
        <v>340</v>
      </c>
      <c r="K166" s="145" t="s">
        <v>340</v>
      </c>
      <c r="L166" s="145" t="s">
        <v>340</v>
      </c>
      <c r="M166" s="145" t="s">
        <v>340</v>
      </c>
      <c r="N166" s="145" t="s">
        <v>340</v>
      </c>
      <c r="O166" s="145" t="s">
        <v>340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506</v>
      </c>
    </row>
    <row r="167" spans="1:36">
      <c r="A167" s="145" t="s">
        <v>798</v>
      </c>
      <c r="B167" s="145" t="s">
        <v>564</v>
      </c>
      <c r="C167" s="145" t="s">
        <v>634</v>
      </c>
      <c r="D167" s="145" t="s">
        <v>340</v>
      </c>
      <c r="E167" s="145" t="s">
        <v>340</v>
      </c>
      <c r="F167" s="145" t="s">
        <v>637</v>
      </c>
      <c r="G167" s="145" t="s">
        <v>759</v>
      </c>
      <c r="H167" s="145">
        <v>47</v>
      </c>
      <c r="I167" s="146">
        <v>405</v>
      </c>
      <c r="J167" s="145" t="s">
        <v>624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506</v>
      </c>
    </row>
    <row r="168" spans="1:36">
      <c r="A168" s="145" t="s">
        <v>799</v>
      </c>
      <c r="B168" s="145" t="s">
        <v>499</v>
      </c>
      <c r="C168" s="145" t="s">
        <v>680</v>
      </c>
      <c r="D168" s="145" t="s">
        <v>340</v>
      </c>
      <c r="E168" s="145" t="s">
        <v>340</v>
      </c>
      <c r="F168" s="145" t="s">
        <v>706</v>
      </c>
      <c r="G168" s="145" t="s">
        <v>204</v>
      </c>
      <c r="H168" s="145">
        <v>15</v>
      </c>
      <c r="I168" s="146">
        <v>418</v>
      </c>
      <c r="J168" s="145" t="s">
        <v>340</v>
      </c>
      <c r="K168" s="145" t="s">
        <v>340</v>
      </c>
      <c r="L168" s="145" t="s">
        <v>340</v>
      </c>
      <c r="M168" s="145" t="s">
        <v>340</v>
      </c>
      <c r="N168" s="145" t="s">
        <v>340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506</v>
      </c>
    </row>
    <row r="169" spans="1:36">
      <c r="A169" s="145" t="s">
        <v>800</v>
      </c>
      <c r="B169" s="145" t="s">
        <v>499</v>
      </c>
      <c r="C169" s="145" t="s">
        <v>680</v>
      </c>
      <c r="D169" s="145" t="s">
        <v>340</v>
      </c>
      <c r="E169" s="145" t="s">
        <v>340</v>
      </c>
      <c r="F169" s="145" t="s">
        <v>706</v>
      </c>
      <c r="G169" s="145" t="s">
        <v>590</v>
      </c>
      <c r="H169" s="145">
        <v>32</v>
      </c>
      <c r="I169" s="146">
        <v>400</v>
      </c>
      <c r="J169" s="145" t="s">
        <v>340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506</v>
      </c>
    </row>
    <row r="170" spans="1:36">
      <c r="A170" s="145" t="s">
        <v>801</v>
      </c>
      <c r="B170" s="145" t="s">
        <v>564</v>
      </c>
      <c r="C170" s="145" t="s">
        <v>680</v>
      </c>
      <c r="D170" s="145" t="s">
        <v>340</v>
      </c>
      <c r="E170" s="145" t="s">
        <v>340</v>
      </c>
      <c r="F170" s="145" t="s">
        <v>637</v>
      </c>
      <c r="G170" s="145" t="s">
        <v>203</v>
      </c>
      <c r="H170" s="145">
        <v>16</v>
      </c>
      <c r="I170" s="146">
        <v>648.33333333333337</v>
      </c>
      <c r="J170" s="145" t="s">
        <v>340</v>
      </c>
      <c r="K170" s="145" t="s">
        <v>340</v>
      </c>
      <c r="L170" s="145" t="s">
        <v>340</v>
      </c>
      <c r="M170" s="145" t="s">
        <v>340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340</v>
      </c>
      <c r="AA170" s="145" t="s">
        <v>340</v>
      </c>
      <c r="AB170" s="145" t="s">
        <v>340</v>
      </c>
      <c r="AC170" s="145" t="s">
        <v>340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507</v>
      </c>
    </row>
    <row r="171" spans="1:36">
      <c r="A171" s="145" t="s">
        <v>802</v>
      </c>
      <c r="B171" s="145" t="s">
        <v>499</v>
      </c>
      <c r="C171" s="145" t="s">
        <v>500</v>
      </c>
      <c r="D171" s="145" t="s">
        <v>618</v>
      </c>
      <c r="E171" s="145">
        <v>15</v>
      </c>
      <c r="F171" s="145" t="s">
        <v>504</v>
      </c>
      <c r="G171" s="145" t="s">
        <v>246</v>
      </c>
      <c r="H171" s="145">
        <v>3</v>
      </c>
      <c r="I171" s="146">
        <v>1592.6666666666667</v>
      </c>
      <c r="J171" s="145" t="s">
        <v>340</v>
      </c>
      <c r="K171" s="145" t="s">
        <v>340</v>
      </c>
      <c r="L171" s="145" t="s">
        <v>340</v>
      </c>
      <c r="M171" s="145" t="s">
        <v>340</v>
      </c>
      <c r="N171" s="145" t="s">
        <v>340</v>
      </c>
      <c r="O171" s="145" t="s">
        <v>340</v>
      </c>
      <c r="P171" s="145" t="s">
        <v>340</v>
      </c>
      <c r="Q171" s="145" t="s">
        <v>340</v>
      </c>
      <c r="R171" s="145" t="s">
        <v>340</v>
      </c>
      <c r="S171" s="145" t="s">
        <v>340</v>
      </c>
      <c r="T171" s="145" t="s">
        <v>340</v>
      </c>
      <c r="U171" s="145" t="s">
        <v>340</v>
      </c>
      <c r="V171" s="145" t="s">
        <v>340</v>
      </c>
      <c r="W171" s="145" t="s">
        <v>340</v>
      </c>
      <c r="X171" s="145" t="s">
        <v>340</v>
      </c>
      <c r="Y171" s="145" t="s">
        <v>340</v>
      </c>
      <c r="Z171" s="145" t="s">
        <v>340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506</v>
      </c>
    </row>
    <row r="172" spans="1:36">
      <c r="A172" s="145" t="s">
        <v>803</v>
      </c>
      <c r="B172" s="145" t="s">
        <v>564</v>
      </c>
      <c r="C172" s="145" t="s">
        <v>634</v>
      </c>
      <c r="D172" s="145" t="s">
        <v>340</v>
      </c>
      <c r="E172" s="145" t="s">
        <v>340</v>
      </c>
      <c r="F172" s="145" t="s">
        <v>637</v>
      </c>
      <c r="G172" s="145" t="s">
        <v>636</v>
      </c>
      <c r="H172" s="145">
        <v>63</v>
      </c>
      <c r="I172" s="146">
        <v>400</v>
      </c>
      <c r="J172" s="145" t="s">
        <v>624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506</v>
      </c>
    </row>
    <row r="173" spans="1:36">
      <c r="A173" s="145" t="s">
        <v>805</v>
      </c>
      <c r="B173" s="145" t="s">
        <v>499</v>
      </c>
      <c r="C173" s="145" t="s">
        <v>500</v>
      </c>
      <c r="D173" s="145" t="s">
        <v>609</v>
      </c>
      <c r="E173" s="145">
        <v>10</v>
      </c>
      <c r="F173" s="145" t="s">
        <v>504</v>
      </c>
      <c r="G173" s="145" t="s">
        <v>205</v>
      </c>
      <c r="H173" s="145">
        <v>14</v>
      </c>
      <c r="I173" s="146">
        <v>363.3</v>
      </c>
      <c r="J173" s="145" t="s">
        <v>340</v>
      </c>
      <c r="K173" s="145" t="s">
        <v>340</v>
      </c>
      <c r="L173" s="145" t="s">
        <v>340</v>
      </c>
      <c r="M173" s="145" t="s">
        <v>340</v>
      </c>
      <c r="N173" s="145" t="s">
        <v>340</v>
      </c>
      <c r="O173" s="145" t="s">
        <v>340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506</v>
      </c>
    </row>
    <row r="174" spans="1:36">
      <c r="A174" s="145" t="s">
        <v>806</v>
      </c>
      <c r="B174" s="145" t="s">
        <v>499</v>
      </c>
      <c r="C174" s="145" t="s">
        <v>500</v>
      </c>
      <c r="D174" s="145" t="s">
        <v>502</v>
      </c>
      <c r="E174" s="145">
        <v>2</v>
      </c>
      <c r="F174" s="145" t="s">
        <v>504</v>
      </c>
      <c r="G174" s="145" t="s">
        <v>206</v>
      </c>
      <c r="H174" s="145">
        <v>13</v>
      </c>
      <c r="I174" s="146">
        <v>386</v>
      </c>
      <c r="J174" s="145" t="s">
        <v>340</v>
      </c>
      <c r="K174" s="145" t="s">
        <v>340</v>
      </c>
      <c r="L174" s="145" t="s">
        <v>340</v>
      </c>
      <c r="M174" s="145" t="s">
        <v>340</v>
      </c>
      <c r="N174" s="145" t="s">
        <v>340</v>
      </c>
      <c r="O174" s="145" t="s">
        <v>340</v>
      </c>
      <c r="P174" s="145" t="s">
        <v>340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506</v>
      </c>
    </row>
    <row r="175" spans="1:36">
      <c r="A175" s="145" t="s">
        <v>808</v>
      </c>
      <c r="B175" s="145" t="s">
        <v>564</v>
      </c>
      <c r="C175" s="145" t="s">
        <v>634</v>
      </c>
      <c r="D175" s="145" t="s">
        <v>340</v>
      </c>
      <c r="E175" s="145" t="s">
        <v>340</v>
      </c>
      <c r="F175" s="145" t="s">
        <v>637</v>
      </c>
      <c r="G175" s="145" t="s">
        <v>810</v>
      </c>
      <c r="H175" s="145">
        <v>58</v>
      </c>
      <c r="I175" s="146">
        <v>385</v>
      </c>
      <c r="J175" s="145" t="s">
        <v>624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506</v>
      </c>
    </row>
    <row r="176" spans="1:36">
      <c r="A176" s="145" t="s">
        <v>811</v>
      </c>
      <c r="B176" s="145" t="s">
        <v>564</v>
      </c>
      <c r="C176" s="145" t="s">
        <v>500</v>
      </c>
      <c r="D176" s="145" t="s">
        <v>502</v>
      </c>
      <c r="E176" s="145">
        <v>0</v>
      </c>
      <c r="F176" s="145" t="s">
        <v>504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340</v>
      </c>
      <c r="L176" s="145" t="s">
        <v>340</v>
      </c>
      <c r="M176" s="145" t="s">
        <v>340</v>
      </c>
      <c r="N176" s="145" t="s">
        <v>340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340</v>
      </c>
      <c r="AB176" s="145" t="s">
        <v>340</v>
      </c>
      <c r="AC176" s="145" t="s">
        <v>340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507</v>
      </c>
    </row>
    <row r="177" spans="1:36">
      <c r="A177" s="145" t="s">
        <v>812</v>
      </c>
      <c r="B177" s="145" t="s">
        <v>564</v>
      </c>
      <c r="C177" s="145" t="s">
        <v>500</v>
      </c>
      <c r="D177" s="145" t="s">
        <v>502</v>
      </c>
      <c r="E177" s="145">
        <v>0</v>
      </c>
      <c r="F177" s="145" t="s">
        <v>504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340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506</v>
      </c>
    </row>
    <row r="178" spans="1:36">
      <c r="A178" s="145" t="s">
        <v>813</v>
      </c>
      <c r="B178" s="145" t="s">
        <v>564</v>
      </c>
      <c r="C178" s="145" t="s">
        <v>634</v>
      </c>
      <c r="D178" s="145" t="s">
        <v>340</v>
      </c>
      <c r="E178" s="145" t="s">
        <v>340</v>
      </c>
      <c r="F178" s="145" t="s">
        <v>637</v>
      </c>
      <c r="G178" s="145" t="s">
        <v>599</v>
      </c>
      <c r="H178" s="145">
        <v>35</v>
      </c>
      <c r="I178" s="146">
        <v>385</v>
      </c>
      <c r="J178" s="145" t="s">
        <v>624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506</v>
      </c>
    </row>
    <row r="179" spans="1:36">
      <c r="A179" s="145" t="s">
        <v>815</v>
      </c>
      <c r="B179" s="145" t="s">
        <v>499</v>
      </c>
      <c r="C179" s="145" t="s">
        <v>500</v>
      </c>
      <c r="D179" s="145" t="s">
        <v>502</v>
      </c>
      <c r="E179" s="145">
        <v>3</v>
      </c>
      <c r="F179" s="145" t="s">
        <v>557</v>
      </c>
      <c r="G179" s="145" t="s">
        <v>126</v>
      </c>
      <c r="H179" s="145">
        <v>27</v>
      </c>
      <c r="I179" s="146">
        <v>389.33333333333331</v>
      </c>
      <c r="J179" s="145" t="s">
        <v>340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506</v>
      </c>
    </row>
    <row r="180" spans="1:36">
      <c r="A180" s="145" t="s">
        <v>816</v>
      </c>
      <c r="B180" s="145" t="s">
        <v>499</v>
      </c>
      <c r="C180" s="145" t="s">
        <v>680</v>
      </c>
      <c r="D180" s="145" t="s">
        <v>340</v>
      </c>
      <c r="E180" s="145">
        <v>0</v>
      </c>
      <c r="F180" s="145" t="s">
        <v>504</v>
      </c>
      <c r="G180" s="145" t="s">
        <v>574</v>
      </c>
      <c r="H180" s="145">
        <v>42</v>
      </c>
      <c r="I180" s="146">
        <v>410</v>
      </c>
      <c r="J180" s="145" t="s">
        <v>340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506</v>
      </c>
    </row>
    <row r="181" spans="1:36">
      <c r="A181" s="145" t="s">
        <v>817</v>
      </c>
      <c r="B181" s="145" t="s">
        <v>499</v>
      </c>
      <c r="C181" s="145" t="s">
        <v>680</v>
      </c>
      <c r="D181" s="145" t="s">
        <v>340</v>
      </c>
      <c r="E181" s="145">
        <v>2</v>
      </c>
      <c r="F181" s="145" t="s">
        <v>504</v>
      </c>
      <c r="G181" s="145" t="s">
        <v>209</v>
      </c>
      <c r="H181" s="145">
        <v>10</v>
      </c>
      <c r="I181" s="146">
        <v>420</v>
      </c>
      <c r="J181" s="145" t="s">
        <v>340</v>
      </c>
      <c r="K181" s="145" t="s">
        <v>340</v>
      </c>
      <c r="L181" s="145" t="s">
        <v>340</v>
      </c>
      <c r="M181" s="145" t="s">
        <v>340</v>
      </c>
      <c r="N181" s="145" t="s">
        <v>340</v>
      </c>
      <c r="O181" s="145" t="s">
        <v>340</v>
      </c>
      <c r="P181" s="145" t="s">
        <v>340</v>
      </c>
      <c r="Q181" s="145" t="s">
        <v>340</v>
      </c>
      <c r="R181" s="145" t="s">
        <v>340</v>
      </c>
      <c r="S181" s="145" t="s">
        <v>340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506</v>
      </c>
    </row>
    <row r="182" spans="1:36">
      <c r="A182" s="145" t="s">
        <v>818</v>
      </c>
      <c r="B182" s="145" t="s">
        <v>564</v>
      </c>
      <c r="C182" s="145" t="s">
        <v>680</v>
      </c>
      <c r="D182" s="145" t="s">
        <v>340</v>
      </c>
      <c r="E182" s="145" t="s">
        <v>340</v>
      </c>
      <c r="F182" s="145" t="s">
        <v>637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340</v>
      </c>
      <c r="L182" s="145" t="s">
        <v>340</v>
      </c>
      <c r="M182" s="145" t="s">
        <v>340</v>
      </c>
      <c r="N182" s="145" t="s">
        <v>340</v>
      </c>
      <c r="O182" s="145" t="s">
        <v>340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340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506</v>
      </c>
    </row>
    <row r="183" spans="1:36">
      <c r="A183" s="145" t="s">
        <v>819</v>
      </c>
      <c r="B183" s="145" t="s">
        <v>564</v>
      </c>
      <c r="C183" s="145" t="s">
        <v>680</v>
      </c>
      <c r="D183" s="145" t="s">
        <v>340</v>
      </c>
      <c r="E183" s="145">
        <v>25</v>
      </c>
      <c r="F183" s="145" t="s">
        <v>504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340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506</v>
      </c>
    </row>
    <row r="184" spans="1:36">
      <c r="A184" s="145" t="s">
        <v>820</v>
      </c>
      <c r="B184" s="145" t="s">
        <v>564</v>
      </c>
      <c r="C184" s="145" t="s">
        <v>500</v>
      </c>
      <c r="D184" s="145" t="s">
        <v>502</v>
      </c>
      <c r="E184" s="145">
        <v>4</v>
      </c>
      <c r="F184" s="145" t="s">
        <v>565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340</v>
      </c>
      <c r="L184" s="145" t="s">
        <v>340</v>
      </c>
      <c r="M184" s="145" t="s">
        <v>340</v>
      </c>
      <c r="N184" s="145" t="s">
        <v>340</v>
      </c>
      <c r="O184" s="145" t="s">
        <v>340</v>
      </c>
      <c r="P184" s="145" t="s">
        <v>340</v>
      </c>
      <c r="Q184" s="145" t="s">
        <v>340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340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506</v>
      </c>
    </row>
    <row r="185" spans="1:36">
      <c r="A185" s="145" t="s">
        <v>821</v>
      </c>
      <c r="B185" s="145" t="s">
        <v>564</v>
      </c>
      <c r="C185" s="145" t="s">
        <v>634</v>
      </c>
      <c r="D185" s="145" t="s">
        <v>340</v>
      </c>
      <c r="E185" s="145" t="s">
        <v>340</v>
      </c>
      <c r="F185" s="145" t="s">
        <v>637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340</v>
      </c>
      <c r="L185" s="145" t="s">
        <v>340</v>
      </c>
      <c r="M185" s="145" t="s">
        <v>340</v>
      </c>
      <c r="N185" s="145" t="s">
        <v>340</v>
      </c>
      <c r="O185" s="145" t="s">
        <v>340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340</v>
      </c>
      <c r="AC185" s="145" t="s">
        <v>340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507</v>
      </c>
    </row>
    <row r="186" spans="1:36">
      <c r="A186" s="145" t="s">
        <v>822</v>
      </c>
      <c r="B186" s="145" t="s">
        <v>564</v>
      </c>
      <c r="C186" s="145" t="s">
        <v>659</v>
      </c>
      <c r="D186" s="145" t="s">
        <v>340</v>
      </c>
      <c r="E186" s="145" t="s">
        <v>340</v>
      </c>
      <c r="F186" s="145" t="s">
        <v>637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340</v>
      </c>
      <c r="Z186" s="145" t="s">
        <v>340</v>
      </c>
      <c r="AA186" s="145" t="s">
        <v>340</v>
      </c>
      <c r="AB186" s="145" t="s">
        <v>340</v>
      </c>
      <c r="AC186" s="145" t="s">
        <v>340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507</v>
      </c>
    </row>
    <row r="187" spans="1:36">
      <c r="A187" s="145" t="s">
        <v>823</v>
      </c>
      <c r="B187" s="145" t="s">
        <v>499</v>
      </c>
      <c r="C187" s="145" t="s">
        <v>500</v>
      </c>
      <c r="D187" s="145" t="s">
        <v>502</v>
      </c>
      <c r="E187" s="145">
        <v>8</v>
      </c>
      <c r="F187" s="145" t="s">
        <v>504</v>
      </c>
      <c r="G187" s="145" t="s">
        <v>242</v>
      </c>
      <c r="H187" s="145">
        <v>7</v>
      </c>
      <c r="I187" s="146">
        <v>719</v>
      </c>
      <c r="J187" s="145" t="s">
        <v>340</v>
      </c>
      <c r="K187" s="145" t="s">
        <v>340</v>
      </c>
      <c r="L187" s="145" t="s">
        <v>340</v>
      </c>
      <c r="M187" s="145" t="s">
        <v>340</v>
      </c>
      <c r="N187" s="145" t="s">
        <v>340</v>
      </c>
      <c r="O187" s="145" t="s">
        <v>340</v>
      </c>
      <c r="P187" s="145" t="s">
        <v>340</v>
      </c>
      <c r="Q187" s="145" t="s">
        <v>340</v>
      </c>
      <c r="R187" s="145" t="s">
        <v>340</v>
      </c>
      <c r="S187" s="145" t="s">
        <v>340</v>
      </c>
      <c r="T187" s="145" t="s">
        <v>340</v>
      </c>
      <c r="U187" s="145" t="s">
        <v>340</v>
      </c>
      <c r="V187" s="145" t="s">
        <v>340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506</v>
      </c>
    </row>
    <row r="188" spans="1:36">
      <c r="A188" s="145" t="s">
        <v>824</v>
      </c>
      <c r="B188" s="145" t="s">
        <v>499</v>
      </c>
      <c r="C188" s="145" t="s">
        <v>634</v>
      </c>
      <c r="D188" s="145" t="s">
        <v>340</v>
      </c>
      <c r="E188" s="145" t="s">
        <v>340</v>
      </c>
      <c r="F188" s="145" t="s">
        <v>670</v>
      </c>
      <c r="G188" s="145" t="s">
        <v>636</v>
      </c>
      <c r="H188" s="145">
        <v>63</v>
      </c>
      <c r="I188" s="146">
        <v>355</v>
      </c>
      <c r="J188" s="145" t="s">
        <v>340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506</v>
      </c>
    </row>
    <row r="189" spans="1:36">
      <c r="A189" s="145" t="s">
        <v>826</v>
      </c>
      <c r="B189" s="145" t="s">
        <v>499</v>
      </c>
      <c r="C189" s="145" t="s">
        <v>500</v>
      </c>
      <c r="D189" s="145" t="s">
        <v>609</v>
      </c>
      <c r="E189" s="145">
        <v>5</v>
      </c>
      <c r="F189" s="145" t="s">
        <v>557</v>
      </c>
      <c r="G189" s="145" t="s">
        <v>205</v>
      </c>
      <c r="H189" s="145">
        <v>14</v>
      </c>
      <c r="I189" s="146">
        <v>360</v>
      </c>
      <c r="J189" s="145" t="s">
        <v>340</v>
      </c>
      <c r="K189" s="145" t="s">
        <v>340</v>
      </c>
      <c r="L189" s="145" t="s">
        <v>340</v>
      </c>
      <c r="M189" s="145" t="s">
        <v>340</v>
      </c>
      <c r="N189" s="145" t="s">
        <v>340</v>
      </c>
      <c r="O189" s="145" t="s">
        <v>340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506</v>
      </c>
    </row>
    <row r="190" spans="1:36">
      <c r="A190" s="145" t="s">
        <v>827</v>
      </c>
      <c r="B190" s="145" t="s">
        <v>499</v>
      </c>
      <c r="C190" s="145" t="s">
        <v>500</v>
      </c>
      <c r="D190" s="145" t="s">
        <v>618</v>
      </c>
      <c r="E190" s="145">
        <v>8</v>
      </c>
      <c r="F190" s="145" t="s">
        <v>504</v>
      </c>
      <c r="G190" s="145" t="s">
        <v>244</v>
      </c>
      <c r="H190" s="145">
        <v>5</v>
      </c>
      <c r="I190" s="146">
        <v>899.33333333333337</v>
      </c>
      <c r="J190" s="145" t="s">
        <v>340</v>
      </c>
      <c r="K190" s="145" t="s">
        <v>340</v>
      </c>
      <c r="L190" s="145" t="s">
        <v>340</v>
      </c>
      <c r="M190" s="145" t="s">
        <v>340</v>
      </c>
      <c r="N190" s="145" t="s">
        <v>340</v>
      </c>
      <c r="O190" s="145" t="s">
        <v>340</v>
      </c>
      <c r="P190" s="145" t="s">
        <v>340</v>
      </c>
      <c r="Q190" s="145" t="s">
        <v>340</v>
      </c>
      <c r="R190" s="145" t="s">
        <v>340</v>
      </c>
      <c r="S190" s="145" t="s">
        <v>340</v>
      </c>
      <c r="T190" s="145" t="s">
        <v>340</v>
      </c>
      <c r="U190" s="145" t="s">
        <v>340</v>
      </c>
      <c r="V190" s="145" t="s">
        <v>340</v>
      </c>
      <c r="W190" s="145" t="s">
        <v>340</v>
      </c>
      <c r="X190" s="145" t="s">
        <v>340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506</v>
      </c>
    </row>
    <row r="191" spans="1:36">
      <c r="A191" s="145" t="s">
        <v>828</v>
      </c>
      <c r="B191" s="145" t="s">
        <v>19</v>
      </c>
      <c r="C191" s="145" t="s">
        <v>500</v>
      </c>
      <c r="D191" s="145" t="s">
        <v>340</v>
      </c>
      <c r="E191" s="145">
        <v>21</v>
      </c>
      <c r="F191" s="145" t="s">
        <v>504</v>
      </c>
      <c r="G191" s="145" t="s">
        <v>247</v>
      </c>
      <c r="H191" s="145">
        <v>2</v>
      </c>
      <c r="I191" s="146">
        <v>1986</v>
      </c>
      <c r="J191" s="145" t="s">
        <v>340</v>
      </c>
      <c r="K191" s="145" t="s">
        <v>340</v>
      </c>
      <c r="L191" s="145" t="s">
        <v>340</v>
      </c>
      <c r="M191" s="145" t="s">
        <v>340</v>
      </c>
      <c r="N191" s="145" t="s">
        <v>340</v>
      </c>
      <c r="O191" s="145" t="s">
        <v>340</v>
      </c>
      <c r="P191" s="145" t="s">
        <v>340</v>
      </c>
      <c r="Q191" s="145" t="s">
        <v>340</v>
      </c>
      <c r="R191" s="145" t="s">
        <v>340</v>
      </c>
      <c r="S191" s="145" t="s">
        <v>340</v>
      </c>
      <c r="T191" s="145" t="s">
        <v>340</v>
      </c>
      <c r="U191" s="145" t="s">
        <v>340</v>
      </c>
      <c r="V191" s="145" t="s">
        <v>340</v>
      </c>
      <c r="W191" s="145" t="s">
        <v>340</v>
      </c>
      <c r="X191" s="145" t="s">
        <v>340</v>
      </c>
      <c r="Y191" s="145" t="s">
        <v>340</v>
      </c>
      <c r="Z191" s="145" t="s">
        <v>340</v>
      </c>
      <c r="AA191" s="145" t="s">
        <v>340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506</v>
      </c>
    </row>
    <row r="192" spans="1:36">
      <c r="A192" s="145" t="s">
        <v>829</v>
      </c>
      <c r="B192" s="145" t="s">
        <v>564</v>
      </c>
      <c r="C192" s="145" t="s">
        <v>680</v>
      </c>
      <c r="D192" s="145" t="s">
        <v>340</v>
      </c>
      <c r="E192" s="145" t="s">
        <v>340</v>
      </c>
      <c r="F192" s="145" t="s">
        <v>637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340</v>
      </c>
      <c r="L192" s="145" t="s">
        <v>340</v>
      </c>
      <c r="M192" s="145" t="s">
        <v>340</v>
      </c>
      <c r="N192" s="145" t="s">
        <v>340</v>
      </c>
      <c r="O192" s="145" t="s">
        <v>340</v>
      </c>
      <c r="P192" s="145" t="s">
        <v>340</v>
      </c>
      <c r="Q192" s="145" t="s">
        <v>340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340</v>
      </c>
      <c r="AC192" s="145" t="s">
        <v>340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507</v>
      </c>
    </row>
    <row r="193" spans="1:36">
      <c r="A193" s="145" t="s">
        <v>830</v>
      </c>
      <c r="B193" s="145" t="s">
        <v>564</v>
      </c>
      <c r="C193" s="145" t="s">
        <v>500</v>
      </c>
      <c r="D193" s="145" t="s">
        <v>502</v>
      </c>
      <c r="E193" s="145">
        <v>4</v>
      </c>
      <c r="F193" s="145" t="s">
        <v>565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340</v>
      </c>
      <c r="L193" s="145" t="s">
        <v>340</v>
      </c>
      <c r="M193" s="145" t="s">
        <v>340</v>
      </c>
      <c r="N193" s="146">
        <v>350</v>
      </c>
      <c r="O193" s="145" t="s">
        <v>340</v>
      </c>
      <c r="P193" s="145" t="s">
        <v>340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340</v>
      </c>
      <c r="AA193" s="145" t="s">
        <v>340</v>
      </c>
      <c r="AB193" s="145" t="s">
        <v>340</v>
      </c>
      <c r="AC193" s="145" t="s">
        <v>340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507</v>
      </c>
    </row>
    <row r="194" spans="1:36">
      <c r="A194" s="145" t="s">
        <v>831</v>
      </c>
      <c r="B194" s="145" t="s">
        <v>564</v>
      </c>
      <c r="C194" s="145" t="s">
        <v>500</v>
      </c>
      <c r="D194" s="145" t="s">
        <v>502</v>
      </c>
      <c r="E194" s="145">
        <v>2</v>
      </c>
      <c r="F194" s="145" t="s">
        <v>557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340</v>
      </c>
      <c r="S194" s="145" t="s">
        <v>340</v>
      </c>
      <c r="T194" s="145" t="s">
        <v>340</v>
      </c>
      <c r="U194" s="145" t="s">
        <v>340</v>
      </c>
      <c r="V194" s="145" t="s">
        <v>340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506</v>
      </c>
    </row>
    <row r="195" spans="1:36">
      <c r="A195" s="145" t="s">
        <v>832</v>
      </c>
      <c r="B195" s="145" t="s">
        <v>499</v>
      </c>
      <c r="C195" s="145" t="s">
        <v>500</v>
      </c>
      <c r="D195" s="145" t="s">
        <v>618</v>
      </c>
      <c r="E195" s="145">
        <v>22</v>
      </c>
      <c r="F195" s="145" t="s">
        <v>504</v>
      </c>
      <c r="G195" s="145" t="s">
        <v>246</v>
      </c>
      <c r="H195" s="145">
        <v>3</v>
      </c>
      <c r="I195" s="146">
        <v>1256.3333333333333</v>
      </c>
      <c r="J195" s="145" t="s">
        <v>340</v>
      </c>
      <c r="K195" s="145" t="s">
        <v>340</v>
      </c>
      <c r="L195" s="145" t="s">
        <v>340</v>
      </c>
      <c r="M195" s="145" t="s">
        <v>340</v>
      </c>
      <c r="N195" s="145" t="s">
        <v>340</v>
      </c>
      <c r="O195" s="145" t="s">
        <v>340</v>
      </c>
      <c r="P195" s="145" t="s">
        <v>340</v>
      </c>
      <c r="Q195" s="145" t="s">
        <v>340</v>
      </c>
      <c r="R195" s="145" t="s">
        <v>340</v>
      </c>
      <c r="S195" s="145" t="s">
        <v>340</v>
      </c>
      <c r="T195" s="145" t="s">
        <v>340</v>
      </c>
      <c r="U195" s="145" t="s">
        <v>340</v>
      </c>
      <c r="V195" s="145" t="s">
        <v>340</v>
      </c>
      <c r="W195" s="145" t="s">
        <v>340</v>
      </c>
      <c r="X195" s="145" t="s">
        <v>340</v>
      </c>
      <c r="Y195" s="145" t="s">
        <v>340</v>
      </c>
      <c r="Z195" s="145" t="s">
        <v>340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506</v>
      </c>
    </row>
    <row r="196" spans="1:36">
      <c r="A196" s="145" t="s">
        <v>833</v>
      </c>
      <c r="B196" s="145" t="s">
        <v>499</v>
      </c>
      <c r="C196" s="145" t="s">
        <v>500</v>
      </c>
      <c r="D196" s="145" t="s">
        <v>502</v>
      </c>
      <c r="E196" s="145">
        <v>6</v>
      </c>
      <c r="F196" s="145" t="s">
        <v>504</v>
      </c>
      <c r="G196" s="145" t="s">
        <v>211</v>
      </c>
      <c r="H196" s="145">
        <v>8</v>
      </c>
      <c r="I196" s="146">
        <v>425</v>
      </c>
      <c r="J196" s="145" t="s">
        <v>340</v>
      </c>
      <c r="K196" s="145" t="s">
        <v>340</v>
      </c>
      <c r="L196" s="145" t="s">
        <v>340</v>
      </c>
      <c r="M196" s="145" t="s">
        <v>340</v>
      </c>
      <c r="N196" s="145" t="s">
        <v>340</v>
      </c>
      <c r="O196" s="145" t="s">
        <v>340</v>
      </c>
      <c r="P196" s="145" t="s">
        <v>340</v>
      </c>
      <c r="Q196" s="145" t="s">
        <v>340</v>
      </c>
      <c r="R196" s="145" t="s">
        <v>340</v>
      </c>
      <c r="S196" s="145" t="s">
        <v>340</v>
      </c>
      <c r="T196" s="145" t="s">
        <v>340</v>
      </c>
      <c r="U196" s="145" t="s">
        <v>340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506</v>
      </c>
    </row>
    <row r="197" spans="1:36">
      <c r="A197" s="145" t="s">
        <v>834</v>
      </c>
      <c r="B197" s="145" t="s">
        <v>564</v>
      </c>
      <c r="C197" s="145" t="s">
        <v>500</v>
      </c>
      <c r="D197" s="145" t="s">
        <v>618</v>
      </c>
      <c r="E197" s="145">
        <v>14</v>
      </c>
      <c r="F197" s="145" t="s">
        <v>504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340</v>
      </c>
      <c r="L197" s="145" t="s">
        <v>340</v>
      </c>
      <c r="M197" s="145" t="s">
        <v>340</v>
      </c>
      <c r="N197" s="145" t="s">
        <v>340</v>
      </c>
      <c r="O197" s="145" t="s">
        <v>340</v>
      </c>
      <c r="P197" s="145" t="s">
        <v>340</v>
      </c>
      <c r="Q197" s="145" t="s">
        <v>340</v>
      </c>
      <c r="R197" s="145" t="s">
        <v>340</v>
      </c>
      <c r="S197" s="145" t="s">
        <v>340</v>
      </c>
      <c r="T197" s="145" t="s">
        <v>340</v>
      </c>
      <c r="U197" s="145" t="s">
        <v>340</v>
      </c>
      <c r="V197" s="145" t="s">
        <v>340</v>
      </c>
      <c r="W197" s="145" t="s">
        <v>340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340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506</v>
      </c>
    </row>
    <row r="198" spans="1:36">
      <c r="A198" s="145" t="s">
        <v>836</v>
      </c>
      <c r="B198" s="145" t="s">
        <v>499</v>
      </c>
      <c r="C198" s="145" t="s">
        <v>500</v>
      </c>
      <c r="D198" s="145" t="s">
        <v>609</v>
      </c>
      <c r="E198" s="145">
        <v>25</v>
      </c>
      <c r="F198" s="145" t="s">
        <v>557</v>
      </c>
      <c r="G198" s="145" t="s">
        <v>245</v>
      </c>
      <c r="H198" s="145">
        <v>4</v>
      </c>
      <c r="I198" s="146">
        <v>760</v>
      </c>
      <c r="J198" s="145" t="s">
        <v>340</v>
      </c>
      <c r="K198" s="145" t="s">
        <v>340</v>
      </c>
      <c r="L198" s="145" t="s">
        <v>340</v>
      </c>
      <c r="M198" s="145" t="s">
        <v>340</v>
      </c>
      <c r="N198" s="145" t="s">
        <v>340</v>
      </c>
      <c r="O198" s="145" t="s">
        <v>340</v>
      </c>
      <c r="P198" s="145" t="s">
        <v>340</v>
      </c>
      <c r="Q198" s="145" t="s">
        <v>340</v>
      </c>
      <c r="R198" s="145" t="s">
        <v>340</v>
      </c>
      <c r="S198" s="145" t="s">
        <v>340</v>
      </c>
      <c r="T198" s="145" t="s">
        <v>340</v>
      </c>
      <c r="U198" s="145" t="s">
        <v>340</v>
      </c>
      <c r="V198" s="145" t="s">
        <v>340</v>
      </c>
      <c r="W198" s="145" t="s">
        <v>340</v>
      </c>
      <c r="X198" s="145" t="s">
        <v>340</v>
      </c>
      <c r="Y198" s="145" t="s">
        <v>340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506</v>
      </c>
    </row>
    <row r="199" spans="1:36">
      <c r="A199" s="145" t="s">
        <v>837</v>
      </c>
      <c r="B199" s="145" t="s">
        <v>499</v>
      </c>
      <c r="C199" s="145" t="s">
        <v>680</v>
      </c>
      <c r="D199" s="145" t="s">
        <v>340</v>
      </c>
      <c r="E199" s="145" t="s">
        <v>340</v>
      </c>
      <c r="F199" s="145" t="s">
        <v>706</v>
      </c>
      <c r="G199" s="145" t="s">
        <v>125</v>
      </c>
      <c r="H199" s="145">
        <v>28</v>
      </c>
      <c r="I199" s="146">
        <v>306.66666666666669</v>
      </c>
      <c r="J199" s="145" t="s">
        <v>340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506</v>
      </c>
    </row>
    <row r="200" spans="1:36">
      <c r="A200" s="145" t="s">
        <v>838</v>
      </c>
      <c r="B200" s="145" t="s">
        <v>499</v>
      </c>
      <c r="C200" s="145" t="s">
        <v>500</v>
      </c>
      <c r="D200" s="145" t="s">
        <v>502</v>
      </c>
      <c r="E200" s="145">
        <v>2</v>
      </c>
      <c r="F200" s="145" t="s">
        <v>557</v>
      </c>
      <c r="G200" s="145" t="s">
        <v>208</v>
      </c>
      <c r="H200" s="145">
        <v>11</v>
      </c>
      <c r="I200" s="146">
        <v>407.12333333333328</v>
      </c>
      <c r="J200" s="145" t="s">
        <v>340</v>
      </c>
      <c r="K200" s="145" t="s">
        <v>340</v>
      </c>
      <c r="L200" s="145" t="s">
        <v>340</v>
      </c>
      <c r="M200" s="145" t="s">
        <v>340</v>
      </c>
      <c r="N200" s="145" t="s">
        <v>340</v>
      </c>
      <c r="O200" s="145" t="s">
        <v>340</v>
      </c>
      <c r="P200" s="145" t="s">
        <v>340</v>
      </c>
      <c r="Q200" s="145" t="s">
        <v>340</v>
      </c>
      <c r="R200" s="145" t="s">
        <v>340</v>
      </c>
      <c r="S200" s="145" t="s">
        <v>340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506</v>
      </c>
    </row>
    <row r="201" spans="1:36">
      <c r="A201" s="145" t="s">
        <v>839</v>
      </c>
      <c r="B201" s="145" t="s">
        <v>499</v>
      </c>
      <c r="C201" s="145" t="s">
        <v>680</v>
      </c>
      <c r="D201" s="145" t="s">
        <v>340</v>
      </c>
      <c r="E201" s="145" t="s">
        <v>340</v>
      </c>
      <c r="F201" s="145" t="s">
        <v>706</v>
      </c>
      <c r="G201" s="145" t="s">
        <v>210</v>
      </c>
      <c r="H201" s="145">
        <v>9</v>
      </c>
      <c r="I201" s="146">
        <v>400</v>
      </c>
      <c r="J201" s="145" t="s">
        <v>340</v>
      </c>
      <c r="K201" s="145" t="s">
        <v>340</v>
      </c>
      <c r="L201" s="145" t="s">
        <v>340</v>
      </c>
      <c r="M201" s="145" t="s">
        <v>340</v>
      </c>
      <c r="N201" s="145" t="s">
        <v>340</v>
      </c>
      <c r="O201" s="145" t="s">
        <v>340</v>
      </c>
      <c r="P201" s="145" t="s">
        <v>340</v>
      </c>
      <c r="Q201" s="145" t="s">
        <v>340</v>
      </c>
      <c r="R201" s="145" t="s">
        <v>340</v>
      </c>
      <c r="S201" s="145" t="s">
        <v>340</v>
      </c>
      <c r="T201" s="145" t="s">
        <v>340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506</v>
      </c>
    </row>
    <row r="202" spans="1:36">
      <c r="A202" s="145" t="s">
        <v>840</v>
      </c>
      <c r="B202" s="145" t="s">
        <v>564</v>
      </c>
      <c r="C202" s="145" t="s">
        <v>500</v>
      </c>
      <c r="D202" s="145" t="s">
        <v>502</v>
      </c>
      <c r="E202" s="145">
        <v>4</v>
      </c>
      <c r="F202" s="145" t="s">
        <v>565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340</v>
      </c>
      <c r="AA202" s="145" t="s">
        <v>340</v>
      </c>
      <c r="AB202" s="145" t="s">
        <v>340</v>
      </c>
      <c r="AC202" s="145" t="s">
        <v>340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507</v>
      </c>
    </row>
    <row r="203" spans="1:36">
      <c r="A203" s="145" t="s">
        <v>841</v>
      </c>
      <c r="B203" s="145" t="s">
        <v>564</v>
      </c>
      <c r="C203" s="145" t="s">
        <v>634</v>
      </c>
      <c r="D203" s="145" t="s">
        <v>340</v>
      </c>
      <c r="E203" s="145" t="s">
        <v>340</v>
      </c>
      <c r="F203" s="145" t="s">
        <v>637</v>
      </c>
      <c r="G203" s="145" t="s">
        <v>759</v>
      </c>
      <c r="H203" s="145">
        <v>47</v>
      </c>
      <c r="I203" s="146">
        <v>285</v>
      </c>
      <c r="J203" s="145" t="s">
        <v>624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506</v>
      </c>
    </row>
    <row r="204" spans="1:36">
      <c r="A204" s="145" t="s">
        <v>842</v>
      </c>
      <c r="B204" s="145" t="s">
        <v>564</v>
      </c>
      <c r="C204" s="145" t="s">
        <v>680</v>
      </c>
      <c r="D204" s="145" t="s">
        <v>340</v>
      </c>
      <c r="E204" s="145" t="s">
        <v>340</v>
      </c>
      <c r="F204" s="145" t="s">
        <v>637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340</v>
      </c>
      <c r="L204" s="145" t="s">
        <v>340</v>
      </c>
      <c r="M204" s="145" t="s">
        <v>340</v>
      </c>
      <c r="N204" s="145" t="s">
        <v>340</v>
      </c>
      <c r="O204" s="145" t="s">
        <v>340</v>
      </c>
      <c r="P204" s="145" t="s">
        <v>340</v>
      </c>
      <c r="Q204" s="145" t="s">
        <v>340</v>
      </c>
      <c r="R204" s="145" t="s">
        <v>340</v>
      </c>
      <c r="S204" s="145" t="s">
        <v>340</v>
      </c>
      <c r="T204" s="145" t="s">
        <v>340</v>
      </c>
      <c r="U204" s="145" t="s">
        <v>340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340</v>
      </c>
      <c r="AC204" s="145" t="s">
        <v>340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507</v>
      </c>
    </row>
    <row r="205" spans="1:36">
      <c r="A205" s="145" t="s">
        <v>843</v>
      </c>
      <c r="B205" s="145" t="s">
        <v>19</v>
      </c>
      <c r="C205" s="145" t="s">
        <v>500</v>
      </c>
      <c r="D205" s="145" t="s">
        <v>340</v>
      </c>
      <c r="E205" s="145">
        <v>15</v>
      </c>
      <c r="F205" s="145" t="s">
        <v>504</v>
      </c>
      <c r="G205" s="145" t="s">
        <v>247</v>
      </c>
      <c r="H205" s="145">
        <v>2</v>
      </c>
      <c r="I205" s="146">
        <v>1662.5</v>
      </c>
      <c r="J205" s="145" t="s">
        <v>340</v>
      </c>
      <c r="K205" s="145" t="s">
        <v>340</v>
      </c>
      <c r="L205" s="145" t="s">
        <v>340</v>
      </c>
      <c r="M205" s="145" t="s">
        <v>340</v>
      </c>
      <c r="N205" s="145" t="s">
        <v>340</v>
      </c>
      <c r="O205" s="145" t="s">
        <v>340</v>
      </c>
      <c r="P205" s="145" t="s">
        <v>340</v>
      </c>
      <c r="Q205" s="145" t="s">
        <v>340</v>
      </c>
      <c r="R205" s="145" t="s">
        <v>340</v>
      </c>
      <c r="S205" s="145" t="s">
        <v>340</v>
      </c>
      <c r="T205" s="145" t="s">
        <v>340</v>
      </c>
      <c r="U205" s="145" t="s">
        <v>340</v>
      </c>
      <c r="V205" s="145" t="s">
        <v>340</v>
      </c>
      <c r="W205" s="145" t="s">
        <v>340</v>
      </c>
      <c r="X205" s="145" t="s">
        <v>340</v>
      </c>
      <c r="Y205" s="145" t="s">
        <v>340</v>
      </c>
      <c r="Z205" s="145" t="s">
        <v>340</v>
      </c>
      <c r="AA205" s="145" t="s">
        <v>340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506</v>
      </c>
    </row>
    <row r="206" spans="1:36">
      <c r="A206" s="145" t="s">
        <v>845</v>
      </c>
      <c r="B206" s="145" t="s">
        <v>499</v>
      </c>
      <c r="C206" s="145" t="s">
        <v>500</v>
      </c>
      <c r="D206" s="145" t="s">
        <v>618</v>
      </c>
      <c r="E206" s="145">
        <v>10</v>
      </c>
      <c r="F206" s="145" t="s">
        <v>504</v>
      </c>
      <c r="G206" s="145" t="s">
        <v>243</v>
      </c>
      <c r="H206" s="145">
        <v>6</v>
      </c>
      <c r="I206" s="146">
        <v>585.33333333333337</v>
      </c>
      <c r="J206" s="145" t="s">
        <v>340</v>
      </c>
      <c r="K206" s="145" t="s">
        <v>340</v>
      </c>
      <c r="L206" s="145" t="s">
        <v>340</v>
      </c>
      <c r="M206" s="145" t="s">
        <v>340</v>
      </c>
      <c r="N206" s="145" t="s">
        <v>340</v>
      </c>
      <c r="O206" s="145" t="s">
        <v>340</v>
      </c>
      <c r="P206" s="145" t="s">
        <v>340</v>
      </c>
      <c r="Q206" s="145" t="s">
        <v>340</v>
      </c>
      <c r="R206" s="145" t="s">
        <v>340</v>
      </c>
      <c r="S206" s="145" t="s">
        <v>340</v>
      </c>
      <c r="T206" s="145" t="s">
        <v>340</v>
      </c>
      <c r="U206" s="145" t="s">
        <v>340</v>
      </c>
      <c r="V206" s="145" t="s">
        <v>340</v>
      </c>
      <c r="W206" s="145" t="s">
        <v>340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506</v>
      </c>
    </row>
    <row r="207" spans="1:36">
      <c r="A207" s="145" t="s">
        <v>846</v>
      </c>
      <c r="B207" s="145" t="s">
        <v>564</v>
      </c>
      <c r="C207" s="145" t="s">
        <v>634</v>
      </c>
      <c r="D207" s="145" t="s">
        <v>340</v>
      </c>
      <c r="E207" s="145" t="s">
        <v>340</v>
      </c>
      <c r="F207" s="145" t="s">
        <v>637</v>
      </c>
      <c r="G207" s="145" t="s">
        <v>636</v>
      </c>
      <c r="H207" s="145">
        <v>63</v>
      </c>
      <c r="I207" s="146">
        <v>285</v>
      </c>
      <c r="J207" s="145" t="s">
        <v>624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506</v>
      </c>
    </row>
    <row r="208" spans="1:36">
      <c r="A208" s="145" t="s">
        <v>848</v>
      </c>
      <c r="B208" s="145" t="s">
        <v>499</v>
      </c>
      <c r="C208" s="145" t="s">
        <v>500</v>
      </c>
      <c r="D208" s="145" t="s">
        <v>502</v>
      </c>
      <c r="E208" s="145">
        <v>4</v>
      </c>
      <c r="F208" s="145" t="s">
        <v>557</v>
      </c>
      <c r="G208" s="145" t="s">
        <v>210</v>
      </c>
      <c r="H208" s="145">
        <v>9</v>
      </c>
      <c r="I208" s="146">
        <v>400</v>
      </c>
      <c r="J208" s="145" t="s">
        <v>340</v>
      </c>
      <c r="K208" s="145" t="s">
        <v>340</v>
      </c>
      <c r="L208" s="145" t="s">
        <v>340</v>
      </c>
      <c r="M208" s="145" t="s">
        <v>340</v>
      </c>
      <c r="N208" s="145" t="s">
        <v>340</v>
      </c>
      <c r="O208" s="145" t="s">
        <v>340</v>
      </c>
      <c r="P208" s="145" t="s">
        <v>340</v>
      </c>
      <c r="Q208" s="145" t="s">
        <v>340</v>
      </c>
      <c r="R208" s="145" t="s">
        <v>340</v>
      </c>
      <c r="S208" s="145" t="s">
        <v>340</v>
      </c>
      <c r="T208" s="145" t="s">
        <v>340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506</v>
      </c>
    </row>
    <row r="209" spans="1:36">
      <c r="A209" s="145" t="s">
        <v>849</v>
      </c>
      <c r="B209" s="145" t="s">
        <v>499</v>
      </c>
      <c r="C209" s="145" t="s">
        <v>500</v>
      </c>
      <c r="D209" s="145" t="s">
        <v>609</v>
      </c>
      <c r="E209" s="145">
        <v>10</v>
      </c>
      <c r="F209" s="145" t="s">
        <v>557</v>
      </c>
      <c r="G209" s="145" t="s">
        <v>209</v>
      </c>
      <c r="H209" s="145">
        <v>10</v>
      </c>
      <c r="I209" s="146">
        <v>350</v>
      </c>
      <c r="J209" s="145" t="s">
        <v>340</v>
      </c>
      <c r="K209" s="145" t="s">
        <v>340</v>
      </c>
      <c r="L209" s="145" t="s">
        <v>340</v>
      </c>
      <c r="M209" s="145" t="s">
        <v>340</v>
      </c>
      <c r="N209" s="145" t="s">
        <v>340</v>
      </c>
      <c r="O209" s="145" t="s">
        <v>340</v>
      </c>
      <c r="P209" s="145" t="s">
        <v>340</v>
      </c>
      <c r="Q209" s="145" t="s">
        <v>340</v>
      </c>
      <c r="R209" s="145" t="s">
        <v>340</v>
      </c>
      <c r="S209" s="145" t="s">
        <v>340</v>
      </c>
      <c r="T209" s="146">
        <v>595</v>
      </c>
      <c r="U209" s="145" t="s">
        <v>340</v>
      </c>
      <c r="V209" s="145" t="s">
        <v>340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506</v>
      </c>
    </row>
    <row r="210" spans="1:36">
      <c r="A210" s="145" t="s">
        <v>850</v>
      </c>
      <c r="B210" s="145" t="s">
        <v>499</v>
      </c>
      <c r="C210" s="145" t="s">
        <v>500</v>
      </c>
      <c r="D210" s="145" t="s">
        <v>609</v>
      </c>
      <c r="E210" s="145">
        <v>12</v>
      </c>
      <c r="F210" s="145" t="s">
        <v>557</v>
      </c>
      <c r="G210" s="145" t="s">
        <v>242</v>
      </c>
      <c r="H210" s="145">
        <v>7</v>
      </c>
      <c r="I210" s="146">
        <v>420</v>
      </c>
      <c r="J210" s="145" t="s">
        <v>340</v>
      </c>
      <c r="K210" s="145" t="s">
        <v>340</v>
      </c>
      <c r="L210" s="145" t="s">
        <v>340</v>
      </c>
      <c r="M210" s="145" t="s">
        <v>340</v>
      </c>
      <c r="N210" s="145" t="s">
        <v>340</v>
      </c>
      <c r="O210" s="145" t="s">
        <v>340</v>
      </c>
      <c r="P210" s="145" t="s">
        <v>340</v>
      </c>
      <c r="Q210" s="145" t="s">
        <v>340</v>
      </c>
      <c r="R210" s="145" t="s">
        <v>340</v>
      </c>
      <c r="S210" s="145" t="s">
        <v>340</v>
      </c>
      <c r="T210" s="145" t="s">
        <v>340</v>
      </c>
      <c r="U210" s="145" t="s">
        <v>340</v>
      </c>
      <c r="V210" s="145" t="s">
        <v>340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506</v>
      </c>
    </row>
    <row r="211" spans="1:36">
      <c r="A211" s="145" t="s">
        <v>851</v>
      </c>
      <c r="B211" s="145" t="s">
        <v>564</v>
      </c>
      <c r="C211" s="145" t="s">
        <v>500</v>
      </c>
      <c r="D211" s="145" t="s">
        <v>618</v>
      </c>
      <c r="E211" s="145">
        <v>9</v>
      </c>
      <c r="F211" s="145" t="s">
        <v>565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340</v>
      </c>
      <c r="L211" s="145" t="s">
        <v>340</v>
      </c>
      <c r="M211" s="145" t="s">
        <v>340</v>
      </c>
      <c r="N211" s="145" t="s">
        <v>340</v>
      </c>
      <c r="O211" s="145" t="s">
        <v>340</v>
      </c>
      <c r="P211" s="145" t="s">
        <v>340</v>
      </c>
      <c r="Q211" s="145" t="s">
        <v>340</v>
      </c>
      <c r="R211" s="145" t="s">
        <v>340</v>
      </c>
      <c r="S211" s="145" t="s">
        <v>340</v>
      </c>
      <c r="T211" s="145" t="s">
        <v>340</v>
      </c>
      <c r="U211" s="145" t="s">
        <v>340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340</v>
      </c>
      <c r="AC211" s="145" t="s">
        <v>340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507</v>
      </c>
    </row>
    <row r="212" spans="1:36">
      <c r="A212" s="145" t="s">
        <v>852</v>
      </c>
      <c r="B212" s="145" t="s">
        <v>564</v>
      </c>
      <c r="C212" s="145" t="s">
        <v>500</v>
      </c>
      <c r="D212" s="145" t="s">
        <v>618</v>
      </c>
      <c r="E212" s="145">
        <v>8</v>
      </c>
      <c r="F212" s="145" t="s">
        <v>565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340</v>
      </c>
      <c r="L212" s="145" t="s">
        <v>340</v>
      </c>
      <c r="M212" s="145" t="s">
        <v>340</v>
      </c>
      <c r="N212" s="145" t="s">
        <v>340</v>
      </c>
      <c r="O212" s="145" t="s">
        <v>340</v>
      </c>
      <c r="P212" s="145" t="s">
        <v>340</v>
      </c>
      <c r="Q212" s="145" t="s">
        <v>340</v>
      </c>
      <c r="R212" s="145" t="s">
        <v>340</v>
      </c>
      <c r="S212" s="145" t="s">
        <v>340</v>
      </c>
      <c r="T212" s="145" t="s">
        <v>340</v>
      </c>
      <c r="U212" s="145" t="s">
        <v>340</v>
      </c>
      <c r="V212" s="145" t="s">
        <v>340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340</v>
      </c>
      <c r="AB212" s="145" t="s">
        <v>340</v>
      </c>
      <c r="AC212" s="145" t="s">
        <v>340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507</v>
      </c>
    </row>
    <row r="213" spans="1:36">
      <c r="A213" s="145" t="s">
        <v>855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637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340</v>
      </c>
      <c r="L213" s="145" t="s">
        <v>340</v>
      </c>
      <c r="M213" s="146">
        <v>460</v>
      </c>
      <c r="N213" s="145" t="s">
        <v>340</v>
      </c>
      <c r="O213" s="145" t="s">
        <v>340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340</v>
      </c>
      <c r="X213" s="145" t="s">
        <v>340</v>
      </c>
      <c r="Y213" s="146">
        <v>90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507</v>
      </c>
    </row>
    <row r="214" spans="1:36">
      <c r="A214" s="145" t="s">
        <v>856</v>
      </c>
      <c r="B214" s="145" t="s">
        <v>564</v>
      </c>
      <c r="C214" s="145" t="s">
        <v>500</v>
      </c>
      <c r="D214" s="145" t="s">
        <v>502</v>
      </c>
      <c r="E214" s="145">
        <v>5</v>
      </c>
      <c r="F214" s="145" t="s">
        <v>565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340</v>
      </c>
      <c r="L214" s="145" t="s">
        <v>340</v>
      </c>
      <c r="M214" s="145" t="s">
        <v>340</v>
      </c>
      <c r="N214" s="145" t="s">
        <v>340</v>
      </c>
      <c r="O214" s="145" t="s">
        <v>340</v>
      </c>
      <c r="P214" s="145" t="s">
        <v>340</v>
      </c>
      <c r="Q214" s="145" t="s">
        <v>340</v>
      </c>
      <c r="R214" s="145" t="s">
        <v>340</v>
      </c>
      <c r="S214" s="145" t="s">
        <v>340</v>
      </c>
      <c r="T214" s="145" t="s">
        <v>340</v>
      </c>
      <c r="U214" s="145" t="s">
        <v>340</v>
      </c>
      <c r="V214" s="145" t="s">
        <v>340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340</v>
      </c>
      <c r="AC214" s="145" t="s">
        <v>340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507</v>
      </c>
    </row>
    <row r="215" spans="1:36">
      <c r="A215" s="145" t="s">
        <v>857</v>
      </c>
      <c r="B215" s="145" t="s">
        <v>564</v>
      </c>
      <c r="C215" s="145" t="s">
        <v>500</v>
      </c>
      <c r="D215" s="145" t="s">
        <v>340</v>
      </c>
      <c r="E215" s="145">
        <v>4</v>
      </c>
      <c r="F215" s="145" t="s">
        <v>565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507</v>
      </c>
    </row>
    <row r="216" spans="1:36">
      <c r="A216" s="145" t="s">
        <v>858</v>
      </c>
      <c r="B216" s="145" t="s">
        <v>499</v>
      </c>
      <c r="C216" s="145" t="s">
        <v>500</v>
      </c>
      <c r="D216" s="145" t="s">
        <v>618</v>
      </c>
      <c r="E216" s="145">
        <v>6</v>
      </c>
      <c r="F216" s="145" t="s">
        <v>557</v>
      </c>
      <c r="G216" s="145" t="s">
        <v>243</v>
      </c>
      <c r="H216" s="145">
        <v>6</v>
      </c>
      <c r="I216" s="146">
        <v>420</v>
      </c>
      <c r="J216" s="145" t="s">
        <v>340</v>
      </c>
      <c r="K216" s="145" t="s">
        <v>340</v>
      </c>
      <c r="L216" s="145" t="s">
        <v>340</v>
      </c>
      <c r="M216" s="145" t="s">
        <v>340</v>
      </c>
      <c r="N216" s="145" t="s">
        <v>340</v>
      </c>
      <c r="O216" s="145" t="s">
        <v>340</v>
      </c>
      <c r="P216" s="145" t="s">
        <v>340</v>
      </c>
      <c r="Q216" s="145" t="s">
        <v>340</v>
      </c>
      <c r="R216" s="145" t="s">
        <v>340</v>
      </c>
      <c r="S216" s="145" t="s">
        <v>340</v>
      </c>
      <c r="T216" s="145" t="s">
        <v>340</v>
      </c>
      <c r="U216" s="145" t="s">
        <v>340</v>
      </c>
      <c r="V216" s="145" t="s">
        <v>340</v>
      </c>
      <c r="W216" s="145" t="s">
        <v>340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506</v>
      </c>
    </row>
    <row r="217" spans="1:36">
      <c r="A217" s="145" t="s">
        <v>859</v>
      </c>
      <c r="B217" s="145" t="s">
        <v>564</v>
      </c>
      <c r="C217" s="145" t="s">
        <v>659</v>
      </c>
      <c r="D217" s="145" t="s">
        <v>340</v>
      </c>
      <c r="E217" s="145" t="s">
        <v>340</v>
      </c>
      <c r="F217" s="145" t="s">
        <v>637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340</v>
      </c>
      <c r="X217" s="145" t="s">
        <v>340</v>
      </c>
      <c r="Y217" s="145" t="s">
        <v>340</v>
      </c>
      <c r="Z217" s="145" t="s">
        <v>340</v>
      </c>
      <c r="AA217" s="145" t="s">
        <v>340</v>
      </c>
      <c r="AB217" s="145" t="s">
        <v>340</v>
      </c>
      <c r="AC217" s="145" t="s">
        <v>340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507</v>
      </c>
    </row>
    <row r="218" spans="1:36">
      <c r="A218" s="145" t="s">
        <v>860</v>
      </c>
      <c r="B218" s="145" t="s">
        <v>499</v>
      </c>
      <c r="C218" s="145" t="s">
        <v>680</v>
      </c>
      <c r="D218" s="145" t="s">
        <v>340</v>
      </c>
      <c r="E218" s="145">
        <v>5</v>
      </c>
      <c r="F218" s="145" t="s">
        <v>504</v>
      </c>
      <c r="G218" s="145" t="s">
        <v>243</v>
      </c>
      <c r="H218" s="145">
        <v>6</v>
      </c>
      <c r="I218" s="146">
        <v>418</v>
      </c>
      <c r="J218" s="145" t="s">
        <v>340</v>
      </c>
      <c r="K218" s="145" t="s">
        <v>340</v>
      </c>
      <c r="L218" s="145" t="s">
        <v>340</v>
      </c>
      <c r="M218" s="145" t="s">
        <v>340</v>
      </c>
      <c r="N218" s="145" t="s">
        <v>340</v>
      </c>
      <c r="O218" s="145" t="s">
        <v>340</v>
      </c>
      <c r="P218" s="145" t="s">
        <v>340</v>
      </c>
      <c r="Q218" s="145" t="s">
        <v>340</v>
      </c>
      <c r="R218" s="145" t="s">
        <v>340</v>
      </c>
      <c r="S218" s="145" t="s">
        <v>340</v>
      </c>
      <c r="T218" s="145" t="s">
        <v>340</v>
      </c>
      <c r="U218" s="145" t="s">
        <v>340</v>
      </c>
      <c r="V218" s="145" t="s">
        <v>340</v>
      </c>
      <c r="W218" s="145" t="s">
        <v>340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506</v>
      </c>
    </row>
    <row r="219" spans="1:36">
      <c r="A219" s="145" t="s">
        <v>861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637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340</v>
      </c>
      <c r="L219" s="145" t="s">
        <v>340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507</v>
      </c>
    </row>
    <row r="220" spans="1:36">
      <c r="A220" s="145" t="s">
        <v>862</v>
      </c>
      <c r="B220" s="145" t="s">
        <v>499</v>
      </c>
      <c r="C220" s="145" t="s">
        <v>500</v>
      </c>
      <c r="D220" s="145" t="s">
        <v>502</v>
      </c>
      <c r="E220" s="145">
        <v>8</v>
      </c>
      <c r="F220" s="145" t="s">
        <v>557</v>
      </c>
      <c r="G220" s="145" t="s">
        <v>245</v>
      </c>
      <c r="H220" s="145">
        <v>4</v>
      </c>
      <c r="I220" s="146">
        <v>547.66666666666663</v>
      </c>
      <c r="J220" s="145" t="s">
        <v>340</v>
      </c>
      <c r="K220" s="145" t="s">
        <v>340</v>
      </c>
      <c r="L220" s="145" t="s">
        <v>340</v>
      </c>
      <c r="M220" s="145" t="s">
        <v>340</v>
      </c>
      <c r="N220" s="145" t="s">
        <v>340</v>
      </c>
      <c r="O220" s="145" t="s">
        <v>340</v>
      </c>
      <c r="P220" s="145" t="s">
        <v>340</v>
      </c>
      <c r="Q220" s="145" t="s">
        <v>340</v>
      </c>
      <c r="R220" s="145" t="s">
        <v>340</v>
      </c>
      <c r="S220" s="145" t="s">
        <v>340</v>
      </c>
      <c r="T220" s="145" t="s">
        <v>340</v>
      </c>
      <c r="U220" s="145" t="s">
        <v>340</v>
      </c>
      <c r="V220" s="145" t="s">
        <v>340</v>
      </c>
      <c r="W220" s="145" t="s">
        <v>340</v>
      </c>
      <c r="X220" s="145" t="s">
        <v>340</v>
      </c>
      <c r="Y220" s="145" t="s">
        <v>340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506</v>
      </c>
    </row>
    <row r="221" spans="1:36">
      <c r="A221" s="145" t="s">
        <v>863</v>
      </c>
      <c r="B221" s="145" t="s">
        <v>19</v>
      </c>
      <c r="C221" s="145" t="s">
        <v>500</v>
      </c>
      <c r="D221" s="145" t="s">
        <v>340</v>
      </c>
      <c r="E221" s="145">
        <v>41</v>
      </c>
      <c r="F221" s="145" t="s">
        <v>557</v>
      </c>
      <c r="G221" s="145" t="s">
        <v>248</v>
      </c>
      <c r="H221" s="145">
        <v>1</v>
      </c>
      <c r="I221" s="146">
        <v>2460</v>
      </c>
      <c r="J221" s="145" t="s">
        <v>340</v>
      </c>
      <c r="K221" s="145" t="s">
        <v>340</v>
      </c>
      <c r="L221" s="145" t="s">
        <v>340</v>
      </c>
      <c r="M221" s="145" t="s">
        <v>340</v>
      </c>
      <c r="N221" s="145" t="s">
        <v>340</v>
      </c>
      <c r="O221" s="145" t="s">
        <v>340</v>
      </c>
      <c r="P221" s="145" t="s">
        <v>340</v>
      </c>
      <c r="Q221" s="145" t="s">
        <v>340</v>
      </c>
      <c r="R221" s="145" t="s">
        <v>340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506</v>
      </c>
    </row>
    <row r="222" spans="1:36">
      <c r="A222" s="145" t="s">
        <v>865</v>
      </c>
      <c r="B222" s="145" t="s">
        <v>564</v>
      </c>
      <c r="C222" s="145" t="s">
        <v>500</v>
      </c>
      <c r="D222" s="145" t="s">
        <v>502</v>
      </c>
      <c r="E222" s="145">
        <v>8</v>
      </c>
      <c r="F222" s="145" t="s">
        <v>565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340</v>
      </c>
      <c r="L222" s="145" t="s">
        <v>340</v>
      </c>
      <c r="M222" s="145" t="s">
        <v>340</v>
      </c>
      <c r="N222" s="145" t="s">
        <v>340</v>
      </c>
      <c r="O222" s="145" t="s">
        <v>340</v>
      </c>
      <c r="P222" s="145" t="s">
        <v>340</v>
      </c>
      <c r="Q222" s="145" t="s">
        <v>340</v>
      </c>
      <c r="R222" s="145" t="s">
        <v>340</v>
      </c>
      <c r="S222" s="145" t="s">
        <v>340</v>
      </c>
      <c r="T222" s="145" t="s">
        <v>340</v>
      </c>
      <c r="U222" s="145" t="s">
        <v>340</v>
      </c>
      <c r="V222" s="145" t="s">
        <v>340</v>
      </c>
      <c r="W222" s="145" t="s">
        <v>340</v>
      </c>
      <c r="X222" s="145" t="s">
        <v>340</v>
      </c>
      <c r="Y222" s="146">
        <v>1020</v>
      </c>
      <c r="Z222" s="146">
        <v>670</v>
      </c>
      <c r="AA222" s="146">
        <v>670</v>
      </c>
      <c r="AB222" s="145" t="s">
        <v>340</v>
      </c>
      <c r="AC222" s="145" t="s">
        <v>340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507</v>
      </c>
    </row>
    <row r="223" spans="1:36">
      <c r="A223" s="145" t="s">
        <v>866</v>
      </c>
      <c r="B223" s="145" t="s">
        <v>564</v>
      </c>
      <c r="C223" s="145" t="s">
        <v>659</v>
      </c>
      <c r="D223" s="145" t="s">
        <v>340</v>
      </c>
      <c r="E223" s="145" t="s">
        <v>340</v>
      </c>
      <c r="F223" s="145" t="s">
        <v>637</v>
      </c>
      <c r="G223" s="145" t="s">
        <v>572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340</v>
      </c>
      <c r="U223" s="145" t="s">
        <v>340</v>
      </c>
      <c r="V223" s="145" t="s">
        <v>340</v>
      </c>
      <c r="W223" s="145" t="s">
        <v>340</v>
      </c>
      <c r="X223" s="145" t="s">
        <v>340</v>
      </c>
      <c r="Y223" s="145" t="s">
        <v>340</v>
      </c>
      <c r="Z223" s="145" t="s">
        <v>340</v>
      </c>
      <c r="AA223" s="145" t="s">
        <v>340</v>
      </c>
      <c r="AB223" s="145" t="s">
        <v>340</v>
      </c>
      <c r="AC223" s="145" t="s">
        <v>340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507</v>
      </c>
    </row>
    <row r="224" spans="1:36">
      <c r="A224" s="145" t="s">
        <v>867</v>
      </c>
      <c r="B224" s="145" t="s">
        <v>564</v>
      </c>
      <c r="C224" s="145" t="s">
        <v>634</v>
      </c>
      <c r="D224" s="145" t="s">
        <v>340</v>
      </c>
      <c r="E224" s="145" t="s">
        <v>340</v>
      </c>
      <c r="F224" s="145" t="s">
        <v>637</v>
      </c>
      <c r="G224" s="145" t="s">
        <v>636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507</v>
      </c>
    </row>
    <row r="225" spans="1:36">
      <c r="A225" s="145" t="s">
        <v>868</v>
      </c>
      <c r="B225" s="145" t="s">
        <v>564</v>
      </c>
      <c r="C225" s="145" t="s">
        <v>659</v>
      </c>
      <c r="D225" s="145" t="s">
        <v>340</v>
      </c>
      <c r="E225" s="145" t="s">
        <v>340</v>
      </c>
      <c r="F225" s="145" t="s">
        <v>637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340</v>
      </c>
      <c r="L225" s="146">
        <v>350</v>
      </c>
      <c r="M225" s="145" t="s">
        <v>340</v>
      </c>
      <c r="N225" s="145" t="s">
        <v>340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340</v>
      </c>
      <c r="Y225" s="145" t="s">
        <v>340</v>
      </c>
      <c r="Z225" s="145" t="s">
        <v>340</v>
      </c>
      <c r="AA225" s="145" t="s">
        <v>340</v>
      </c>
      <c r="AB225" s="145" t="s">
        <v>340</v>
      </c>
      <c r="AC225" s="145" t="s">
        <v>340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507</v>
      </c>
    </row>
    <row r="226" spans="1:36">
      <c r="A226" s="145" t="s">
        <v>869</v>
      </c>
      <c r="B226" s="145" t="s">
        <v>19</v>
      </c>
      <c r="C226" s="145" t="s">
        <v>500</v>
      </c>
      <c r="D226" s="145" t="s">
        <v>340</v>
      </c>
      <c r="E226" s="145">
        <v>29</v>
      </c>
      <c r="F226" s="145" t="s">
        <v>557</v>
      </c>
      <c r="G226" s="145" t="s">
        <v>248</v>
      </c>
      <c r="H226" s="145">
        <v>1</v>
      </c>
      <c r="I226" s="146">
        <v>2198</v>
      </c>
      <c r="J226" s="145" t="s">
        <v>340</v>
      </c>
      <c r="K226" s="145" t="s">
        <v>340</v>
      </c>
      <c r="L226" s="145" t="s">
        <v>340</v>
      </c>
      <c r="M226" s="145" t="s">
        <v>340</v>
      </c>
      <c r="N226" s="145" t="s">
        <v>340</v>
      </c>
      <c r="O226" s="145" t="s">
        <v>340</v>
      </c>
      <c r="P226" s="145" t="s">
        <v>340</v>
      </c>
      <c r="Q226" s="145" t="s">
        <v>340</v>
      </c>
      <c r="R226" s="145" t="s">
        <v>340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506</v>
      </c>
    </row>
    <row r="227" spans="1:36">
      <c r="A227" s="145" t="s">
        <v>870</v>
      </c>
      <c r="B227" s="145" t="s">
        <v>564</v>
      </c>
      <c r="C227" s="145" t="s">
        <v>500</v>
      </c>
      <c r="D227" s="145" t="s">
        <v>340</v>
      </c>
      <c r="E227" s="145">
        <v>20</v>
      </c>
      <c r="F227" s="145" t="s">
        <v>504</v>
      </c>
      <c r="G227" s="145" t="s">
        <v>246</v>
      </c>
      <c r="H227" s="145">
        <v>3</v>
      </c>
      <c r="I227" s="146">
        <v>1097</v>
      </c>
      <c r="J227" s="145" t="s">
        <v>340</v>
      </c>
      <c r="K227" s="145" t="s">
        <v>340</v>
      </c>
      <c r="L227" s="145" t="s">
        <v>340</v>
      </c>
      <c r="M227" s="145" t="s">
        <v>340</v>
      </c>
      <c r="N227" s="145" t="s">
        <v>340</v>
      </c>
      <c r="O227" s="145" t="s">
        <v>340</v>
      </c>
      <c r="P227" s="145" t="s">
        <v>340</v>
      </c>
      <c r="Q227" s="145" t="s">
        <v>340</v>
      </c>
      <c r="R227" s="145" t="s">
        <v>340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506</v>
      </c>
    </row>
    <row r="228" spans="1:36">
      <c r="A228" s="145" t="s">
        <v>871</v>
      </c>
      <c r="B228" s="145" t="s">
        <v>564</v>
      </c>
      <c r="C228" s="145" t="s">
        <v>659</v>
      </c>
      <c r="D228" s="145" t="s">
        <v>340</v>
      </c>
      <c r="E228" s="145" t="s">
        <v>340</v>
      </c>
      <c r="F228" s="145" t="s">
        <v>637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340</v>
      </c>
      <c r="L228" s="145" t="s">
        <v>340</v>
      </c>
      <c r="M228" s="145" t="s">
        <v>340</v>
      </c>
      <c r="N228" s="145" t="s">
        <v>340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340</v>
      </c>
      <c r="W228" s="145" t="s">
        <v>340</v>
      </c>
      <c r="X228" s="146">
        <v>60</v>
      </c>
      <c r="Y228" s="145" t="s">
        <v>340</v>
      </c>
      <c r="Z228" s="145" t="s">
        <v>340</v>
      </c>
      <c r="AA228" s="145" t="s">
        <v>340</v>
      </c>
      <c r="AB228" s="145" t="s">
        <v>340</v>
      </c>
      <c r="AC228" s="145" t="s">
        <v>340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507</v>
      </c>
    </row>
    <row r="229" spans="1:36">
      <c r="A229" s="145" t="s">
        <v>872</v>
      </c>
      <c r="B229" s="145" t="s">
        <v>499</v>
      </c>
      <c r="C229" s="145" t="s">
        <v>680</v>
      </c>
      <c r="D229" s="145" t="s">
        <v>340</v>
      </c>
      <c r="E229" s="145">
        <v>5</v>
      </c>
      <c r="F229" s="145" t="s">
        <v>504</v>
      </c>
      <c r="G229" s="145" t="s">
        <v>242</v>
      </c>
      <c r="H229" s="145">
        <v>7</v>
      </c>
      <c r="I229" s="146">
        <v>300</v>
      </c>
      <c r="J229" s="145" t="s">
        <v>340</v>
      </c>
      <c r="K229" s="145" t="s">
        <v>340</v>
      </c>
      <c r="L229" s="145" t="s">
        <v>340</v>
      </c>
      <c r="M229" s="145" t="s">
        <v>340</v>
      </c>
      <c r="N229" s="145" t="s">
        <v>340</v>
      </c>
      <c r="O229" s="145" t="s">
        <v>340</v>
      </c>
      <c r="P229" s="145" t="s">
        <v>340</v>
      </c>
      <c r="Q229" s="145" t="s">
        <v>340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506</v>
      </c>
    </row>
    <row r="230" spans="1:36">
      <c r="A230" s="145" t="s">
        <v>873</v>
      </c>
      <c r="B230" s="145" t="s">
        <v>564</v>
      </c>
      <c r="C230" s="145" t="s">
        <v>874</v>
      </c>
      <c r="D230" s="145" t="s">
        <v>340</v>
      </c>
      <c r="E230" s="145" t="s">
        <v>340</v>
      </c>
      <c r="F230" s="145" t="s">
        <v>637</v>
      </c>
      <c r="G230" s="145" t="s">
        <v>875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340</v>
      </c>
      <c r="AA230" s="145" t="s">
        <v>340</v>
      </c>
      <c r="AB230" s="145" t="s">
        <v>340</v>
      </c>
      <c r="AC230" s="145" t="s">
        <v>340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507</v>
      </c>
    </row>
    <row r="231" spans="1:36">
      <c r="A231" s="145" t="s">
        <v>876</v>
      </c>
      <c r="B231" s="145" t="s">
        <v>564</v>
      </c>
      <c r="C231" s="145" t="s">
        <v>874</v>
      </c>
      <c r="D231" s="145" t="s">
        <v>340</v>
      </c>
      <c r="E231" s="145" t="s">
        <v>340</v>
      </c>
      <c r="F231" s="145" t="s">
        <v>637</v>
      </c>
      <c r="G231" s="145" t="s">
        <v>734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340</v>
      </c>
      <c r="Y231" s="145" t="s">
        <v>340</v>
      </c>
      <c r="Z231" s="145" t="s">
        <v>340</v>
      </c>
      <c r="AA231" s="145" t="s">
        <v>340</v>
      </c>
      <c r="AB231" s="145" t="s">
        <v>340</v>
      </c>
      <c r="AC231" s="145" t="s">
        <v>340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507</v>
      </c>
    </row>
    <row r="232" spans="1:36">
      <c r="A232" s="145" t="s">
        <v>877</v>
      </c>
      <c r="B232" s="145" t="s">
        <v>564</v>
      </c>
      <c r="C232" s="145" t="s">
        <v>500</v>
      </c>
      <c r="D232" s="145" t="s">
        <v>502</v>
      </c>
      <c r="E232" s="145">
        <v>4</v>
      </c>
      <c r="F232" s="145" t="s">
        <v>565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340</v>
      </c>
      <c r="L232" s="145" t="s">
        <v>340</v>
      </c>
      <c r="M232" s="145" t="s">
        <v>340</v>
      </c>
      <c r="N232" s="145" t="s">
        <v>340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340</v>
      </c>
      <c r="AB232" s="145" t="s">
        <v>340</v>
      </c>
      <c r="AC232" s="145" t="s">
        <v>340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507</v>
      </c>
    </row>
    <row r="233" spans="1:36">
      <c r="A233" s="145" t="s">
        <v>880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637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340</v>
      </c>
      <c r="L233" s="145" t="s">
        <v>340</v>
      </c>
      <c r="M233" s="145" t="s">
        <v>340</v>
      </c>
      <c r="N233" s="145" t="s">
        <v>340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507</v>
      </c>
    </row>
    <row r="234" spans="1:36">
      <c r="A234" s="145" t="s">
        <v>881</v>
      </c>
      <c r="B234" s="145" t="s">
        <v>499</v>
      </c>
      <c r="C234" s="145" t="s">
        <v>500</v>
      </c>
      <c r="D234" s="145" t="s">
        <v>502</v>
      </c>
      <c r="E234" s="145">
        <v>3</v>
      </c>
      <c r="F234" s="145" t="s">
        <v>504</v>
      </c>
      <c r="G234" s="145" t="s">
        <v>246</v>
      </c>
      <c r="H234" s="145">
        <v>3</v>
      </c>
      <c r="I234" s="146">
        <v>680.66666666666663</v>
      </c>
      <c r="J234" s="145" t="s">
        <v>340</v>
      </c>
      <c r="K234" s="145" t="s">
        <v>340</v>
      </c>
      <c r="L234" s="145" t="s">
        <v>340</v>
      </c>
      <c r="M234" s="145" t="s">
        <v>340</v>
      </c>
      <c r="N234" s="145" t="s">
        <v>340</v>
      </c>
      <c r="O234" s="145" t="s">
        <v>340</v>
      </c>
      <c r="P234" s="145" t="s">
        <v>340</v>
      </c>
      <c r="Q234" s="145" t="s">
        <v>340</v>
      </c>
      <c r="R234" s="145" t="s">
        <v>340</v>
      </c>
      <c r="S234" s="145" t="s">
        <v>340</v>
      </c>
      <c r="T234" s="145" t="s">
        <v>340</v>
      </c>
      <c r="U234" s="145" t="s">
        <v>340</v>
      </c>
      <c r="V234" s="145" t="s">
        <v>340</v>
      </c>
      <c r="W234" s="145" t="s">
        <v>340</v>
      </c>
      <c r="X234" s="145" t="s">
        <v>340</v>
      </c>
      <c r="Y234" s="145" t="s">
        <v>340</v>
      </c>
      <c r="Z234" s="145" t="s">
        <v>340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506</v>
      </c>
    </row>
    <row r="235" spans="1:36">
      <c r="A235" s="145" t="s">
        <v>882</v>
      </c>
      <c r="B235" s="145" t="s">
        <v>564</v>
      </c>
      <c r="C235" s="145" t="s">
        <v>680</v>
      </c>
      <c r="D235" s="145" t="s">
        <v>340</v>
      </c>
      <c r="E235" s="145" t="s">
        <v>340</v>
      </c>
      <c r="F235" s="145" t="s">
        <v>637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340</v>
      </c>
      <c r="AC235" s="145" t="s">
        <v>340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507</v>
      </c>
    </row>
    <row r="236" spans="1:36">
      <c r="A236" s="145" t="s">
        <v>883</v>
      </c>
      <c r="B236" s="145" t="s">
        <v>564</v>
      </c>
      <c r="C236" s="145" t="s">
        <v>659</v>
      </c>
      <c r="D236" s="145" t="s">
        <v>340</v>
      </c>
      <c r="E236" s="145" t="s">
        <v>340</v>
      </c>
      <c r="F236" s="145" t="s">
        <v>637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340</v>
      </c>
      <c r="AC236" s="145" t="s">
        <v>340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507</v>
      </c>
    </row>
    <row r="237" spans="1:36">
      <c r="A237" s="145" t="s">
        <v>884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637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340</v>
      </c>
      <c r="V237" s="145" t="s">
        <v>340</v>
      </c>
      <c r="W237" s="145" t="s">
        <v>340</v>
      </c>
      <c r="X237" s="146">
        <v>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507</v>
      </c>
    </row>
    <row r="238" spans="1:36">
      <c r="A238" s="145" t="s">
        <v>885</v>
      </c>
      <c r="B238" s="145" t="s">
        <v>564</v>
      </c>
      <c r="C238" s="145" t="s">
        <v>500</v>
      </c>
      <c r="D238" s="145" t="s">
        <v>502</v>
      </c>
      <c r="E238" s="145">
        <v>9</v>
      </c>
      <c r="F238" s="145" t="s">
        <v>565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340</v>
      </c>
      <c r="L238" s="145" t="s">
        <v>340</v>
      </c>
      <c r="M238" s="145" t="s">
        <v>340</v>
      </c>
      <c r="N238" s="145" t="s">
        <v>340</v>
      </c>
      <c r="O238" s="145" t="s">
        <v>340</v>
      </c>
      <c r="P238" s="145" t="s">
        <v>340</v>
      </c>
      <c r="Q238" s="145" t="s">
        <v>340</v>
      </c>
      <c r="R238" s="145" t="s">
        <v>340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6">
        <v>1036</v>
      </c>
      <c r="AA238" s="146">
        <v>758</v>
      </c>
      <c r="AB238" s="145" t="s">
        <v>340</v>
      </c>
      <c r="AC238" s="145" t="s">
        <v>340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507</v>
      </c>
    </row>
    <row r="239" spans="1:36">
      <c r="A239" s="145" t="s">
        <v>886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637</v>
      </c>
      <c r="G239" s="145" t="s">
        <v>133</v>
      </c>
      <c r="H239" s="145">
        <v>20</v>
      </c>
      <c r="I239" s="146">
        <v>400</v>
      </c>
      <c r="J239" s="145" t="s">
        <v>340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507</v>
      </c>
    </row>
    <row r="240" spans="1:36">
      <c r="A240" s="145" t="s">
        <v>887</v>
      </c>
      <c r="B240" s="145" t="s">
        <v>499</v>
      </c>
      <c r="C240" s="145" t="s">
        <v>500</v>
      </c>
      <c r="D240" s="145" t="s">
        <v>609</v>
      </c>
      <c r="E240" s="145">
        <v>9</v>
      </c>
      <c r="F240" s="145" t="s">
        <v>557</v>
      </c>
      <c r="G240" s="145" t="s">
        <v>209</v>
      </c>
      <c r="H240" s="145">
        <v>10</v>
      </c>
      <c r="I240" s="146">
        <v>333.33333333333331</v>
      </c>
      <c r="J240" s="145" t="s">
        <v>340</v>
      </c>
      <c r="K240" s="145" t="s">
        <v>340</v>
      </c>
      <c r="L240" s="145" t="s">
        <v>340</v>
      </c>
      <c r="M240" s="145" t="s">
        <v>340</v>
      </c>
      <c r="N240" s="145" t="s">
        <v>340</v>
      </c>
      <c r="O240" s="145" t="s">
        <v>340</v>
      </c>
      <c r="P240" s="145" t="s">
        <v>340</v>
      </c>
      <c r="Q240" s="145" t="s">
        <v>340</v>
      </c>
      <c r="R240" s="145" t="s">
        <v>340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506</v>
      </c>
    </row>
    <row r="241" spans="1:36">
      <c r="A241" s="145" t="s">
        <v>888</v>
      </c>
      <c r="B241" s="145" t="s">
        <v>564</v>
      </c>
      <c r="C241" s="145" t="s">
        <v>659</v>
      </c>
      <c r="D241" s="145" t="s">
        <v>340</v>
      </c>
      <c r="E241" s="145" t="s">
        <v>340</v>
      </c>
      <c r="F241" s="145" t="s">
        <v>637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340</v>
      </c>
      <c r="W241" s="145" t="s">
        <v>340</v>
      </c>
      <c r="X241" s="146">
        <v>225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507</v>
      </c>
    </row>
    <row r="242" spans="1:36">
      <c r="A242" s="145" t="s">
        <v>889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637</v>
      </c>
      <c r="G242" s="145" t="s">
        <v>209</v>
      </c>
      <c r="H242" s="145">
        <v>10</v>
      </c>
      <c r="I242" s="146">
        <v>765</v>
      </c>
      <c r="J242" s="145" t="s">
        <v>340</v>
      </c>
      <c r="K242" s="145" t="s">
        <v>340</v>
      </c>
      <c r="L242" s="145" t="s">
        <v>340</v>
      </c>
      <c r="M242" s="145" t="s">
        <v>340</v>
      </c>
      <c r="N242" s="145" t="s">
        <v>340</v>
      </c>
      <c r="O242" s="145" t="s">
        <v>340</v>
      </c>
      <c r="P242" s="145" t="s">
        <v>340</v>
      </c>
      <c r="Q242" s="145" t="s">
        <v>340</v>
      </c>
      <c r="R242" s="145" t="s">
        <v>340</v>
      </c>
      <c r="S242" s="145" t="s">
        <v>340</v>
      </c>
      <c r="T242" s="146">
        <v>765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6">
        <v>765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507</v>
      </c>
    </row>
    <row r="243" spans="1:36">
      <c r="A243" s="145" t="s">
        <v>890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637</v>
      </c>
      <c r="G243" s="145" t="s">
        <v>209</v>
      </c>
      <c r="H243" s="145">
        <v>10</v>
      </c>
      <c r="I243" s="146">
        <v>765</v>
      </c>
      <c r="J243" s="145" t="s">
        <v>340</v>
      </c>
      <c r="K243" s="145" t="s">
        <v>340</v>
      </c>
      <c r="L243" s="145" t="s">
        <v>340</v>
      </c>
      <c r="M243" s="145" t="s">
        <v>340</v>
      </c>
      <c r="N243" s="145" t="s">
        <v>340</v>
      </c>
      <c r="O243" s="145" t="s">
        <v>340</v>
      </c>
      <c r="P243" s="145" t="s">
        <v>340</v>
      </c>
      <c r="Q243" s="145" t="s">
        <v>340</v>
      </c>
      <c r="R243" s="145" t="s">
        <v>340</v>
      </c>
      <c r="S243" s="145" t="s">
        <v>340</v>
      </c>
      <c r="T243" s="146">
        <v>765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6">
        <v>765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507</v>
      </c>
    </row>
    <row r="244" spans="1:36">
      <c r="A244" s="145" t="s">
        <v>891</v>
      </c>
      <c r="B244" s="145" t="s">
        <v>564</v>
      </c>
      <c r="C244" s="145" t="s">
        <v>730</v>
      </c>
      <c r="D244" s="145" t="s">
        <v>340</v>
      </c>
      <c r="E244" s="145" t="s">
        <v>340</v>
      </c>
      <c r="F244" s="145" t="s">
        <v>637</v>
      </c>
      <c r="G244" s="145" t="s">
        <v>209</v>
      </c>
      <c r="H244" s="145">
        <v>10</v>
      </c>
      <c r="I244" s="146">
        <v>765</v>
      </c>
      <c r="J244" s="145" t="s">
        <v>340</v>
      </c>
      <c r="K244" s="145" t="s">
        <v>340</v>
      </c>
      <c r="L244" s="145" t="s">
        <v>340</v>
      </c>
      <c r="M244" s="145" t="s">
        <v>340</v>
      </c>
      <c r="N244" s="145" t="s">
        <v>340</v>
      </c>
      <c r="O244" s="145" t="s">
        <v>340</v>
      </c>
      <c r="P244" s="145" t="s">
        <v>340</v>
      </c>
      <c r="Q244" s="145" t="s">
        <v>340</v>
      </c>
      <c r="R244" s="145" t="s">
        <v>340</v>
      </c>
      <c r="S244" s="145" t="s">
        <v>340</v>
      </c>
      <c r="T244" s="146">
        <v>765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6">
        <v>765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507</v>
      </c>
    </row>
    <row r="245" spans="1:36">
      <c r="A245" s="145" t="s">
        <v>892</v>
      </c>
      <c r="B245" s="145" t="s">
        <v>564</v>
      </c>
      <c r="C245" s="145" t="s">
        <v>730</v>
      </c>
      <c r="D245" s="145" t="s">
        <v>340</v>
      </c>
      <c r="E245" s="145" t="s">
        <v>340</v>
      </c>
      <c r="F245" s="145" t="s">
        <v>637</v>
      </c>
      <c r="G245" s="145" t="s">
        <v>209</v>
      </c>
      <c r="H245" s="145">
        <v>10</v>
      </c>
      <c r="I245" s="146">
        <v>765</v>
      </c>
      <c r="J245" s="145" t="s">
        <v>340</v>
      </c>
      <c r="K245" s="145" t="s">
        <v>340</v>
      </c>
      <c r="L245" s="145" t="s">
        <v>340</v>
      </c>
      <c r="M245" s="145" t="s">
        <v>340</v>
      </c>
      <c r="N245" s="145" t="s">
        <v>340</v>
      </c>
      <c r="O245" s="145" t="s">
        <v>340</v>
      </c>
      <c r="P245" s="145" t="s">
        <v>340</v>
      </c>
      <c r="Q245" s="145" t="s">
        <v>340</v>
      </c>
      <c r="R245" s="145" t="s">
        <v>340</v>
      </c>
      <c r="S245" s="145" t="s">
        <v>340</v>
      </c>
      <c r="T245" s="146">
        <v>765</v>
      </c>
      <c r="U245" s="145" t="s">
        <v>340</v>
      </c>
      <c r="V245" s="145" t="s">
        <v>340</v>
      </c>
      <c r="W245" s="145" t="s">
        <v>340</v>
      </c>
      <c r="X245" s="145" t="s">
        <v>340</v>
      </c>
      <c r="Y245" s="146">
        <v>765</v>
      </c>
      <c r="Z245" s="145" t="s">
        <v>340</v>
      </c>
      <c r="AA245" s="145" t="s">
        <v>340</v>
      </c>
      <c r="AB245" s="145" t="s">
        <v>340</v>
      </c>
      <c r="AC245" s="145" t="s">
        <v>340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507</v>
      </c>
    </row>
    <row r="246" spans="1:36">
      <c r="A246" s="145" t="s">
        <v>893</v>
      </c>
      <c r="B246" s="145" t="s">
        <v>564</v>
      </c>
      <c r="C246" s="145" t="s">
        <v>730</v>
      </c>
      <c r="D246" s="145" t="s">
        <v>340</v>
      </c>
      <c r="E246" s="145" t="s">
        <v>340</v>
      </c>
      <c r="F246" s="145" t="s">
        <v>637</v>
      </c>
      <c r="G246" s="145" t="s">
        <v>209</v>
      </c>
      <c r="H246" s="145">
        <v>10</v>
      </c>
      <c r="I246" s="146">
        <v>765</v>
      </c>
      <c r="J246" s="145" t="s">
        <v>340</v>
      </c>
      <c r="K246" s="145" t="s">
        <v>340</v>
      </c>
      <c r="L246" s="145" t="s">
        <v>340</v>
      </c>
      <c r="M246" s="145" t="s">
        <v>340</v>
      </c>
      <c r="N246" s="145" t="s">
        <v>340</v>
      </c>
      <c r="O246" s="145" t="s">
        <v>340</v>
      </c>
      <c r="P246" s="145" t="s">
        <v>340</v>
      </c>
      <c r="Q246" s="145" t="s">
        <v>340</v>
      </c>
      <c r="R246" s="145" t="s">
        <v>340</v>
      </c>
      <c r="S246" s="145" t="s">
        <v>340</v>
      </c>
      <c r="T246" s="146">
        <v>765</v>
      </c>
      <c r="U246" s="145" t="s">
        <v>340</v>
      </c>
      <c r="V246" s="145" t="s">
        <v>340</v>
      </c>
      <c r="W246" s="145" t="s">
        <v>340</v>
      </c>
      <c r="X246" s="145" t="s">
        <v>340</v>
      </c>
      <c r="Y246" s="146">
        <v>765</v>
      </c>
      <c r="Z246" s="145" t="s">
        <v>340</v>
      </c>
      <c r="AA246" s="145" t="s">
        <v>340</v>
      </c>
      <c r="AB246" s="145" t="s">
        <v>340</v>
      </c>
      <c r="AC246" s="145" t="s">
        <v>340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507</v>
      </c>
    </row>
    <row r="247" spans="1:36">
      <c r="A247" s="145" t="s">
        <v>894</v>
      </c>
      <c r="B247" s="145" t="s">
        <v>564</v>
      </c>
      <c r="C247" s="145" t="s">
        <v>680</v>
      </c>
      <c r="D247" s="145" t="s">
        <v>340</v>
      </c>
      <c r="E247" s="145" t="s">
        <v>340</v>
      </c>
      <c r="F247" s="145" t="s">
        <v>637</v>
      </c>
      <c r="G247" s="145" t="s">
        <v>209</v>
      </c>
      <c r="H247" s="145">
        <v>10</v>
      </c>
      <c r="I247" s="146">
        <v>765</v>
      </c>
      <c r="J247" s="145" t="s">
        <v>340</v>
      </c>
      <c r="K247" s="145" t="s">
        <v>340</v>
      </c>
      <c r="L247" s="145" t="s">
        <v>340</v>
      </c>
      <c r="M247" s="145" t="s">
        <v>340</v>
      </c>
      <c r="N247" s="145" t="s">
        <v>340</v>
      </c>
      <c r="O247" s="145" t="s">
        <v>340</v>
      </c>
      <c r="P247" s="145" t="s">
        <v>340</v>
      </c>
      <c r="Q247" s="145" t="s">
        <v>340</v>
      </c>
      <c r="R247" s="145" t="s">
        <v>340</v>
      </c>
      <c r="S247" s="145" t="s">
        <v>340</v>
      </c>
      <c r="T247" s="146">
        <v>765</v>
      </c>
      <c r="U247" s="145" t="s">
        <v>340</v>
      </c>
      <c r="V247" s="145" t="s">
        <v>340</v>
      </c>
      <c r="W247" s="145" t="s">
        <v>340</v>
      </c>
      <c r="X247" s="145" t="s">
        <v>340</v>
      </c>
      <c r="Y247" s="146">
        <v>765</v>
      </c>
      <c r="Z247" s="145" t="s">
        <v>340</v>
      </c>
      <c r="AA247" s="145" t="s">
        <v>340</v>
      </c>
      <c r="AB247" s="145" t="s">
        <v>340</v>
      </c>
      <c r="AC247" s="145" t="s">
        <v>340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507</v>
      </c>
    </row>
    <row r="248" spans="1:36">
      <c r="A248" s="145" t="s">
        <v>895</v>
      </c>
      <c r="B248" s="145" t="s">
        <v>564</v>
      </c>
      <c r="C248" s="145" t="s">
        <v>874</v>
      </c>
      <c r="D248" s="145" t="s">
        <v>340</v>
      </c>
      <c r="E248" s="145" t="s">
        <v>340</v>
      </c>
      <c r="F248" s="145" t="s">
        <v>637</v>
      </c>
      <c r="G248" s="145" t="s">
        <v>779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507</v>
      </c>
    </row>
    <row r="249" spans="1:36">
      <c r="A249" s="145" t="s">
        <v>896</v>
      </c>
      <c r="B249" s="145" t="s">
        <v>499</v>
      </c>
      <c r="C249" s="145" t="s">
        <v>680</v>
      </c>
      <c r="D249" s="145" t="s">
        <v>340</v>
      </c>
      <c r="E249" s="145">
        <v>0</v>
      </c>
      <c r="F249" s="145" t="s">
        <v>504</v>
      </c>
      <c r="G249" s="145" t="s">
        <v>244</v>
      </c>
      <c r="H249" s="145">
        <v>5</v>
      </c>
      <c r="I249" s="146">
        <v>401.66666666666669</v>
      </c>
      <c r="J249" s="145" t="s">
        <v>340</v>
      </c>
      <c r="K249" s="145" t="s">
        <v>340</v>
      </c>
      <c r="L249" s="145" t="s">
        <v>340</v>
      </c>
      <c r="M249" s="145" t="s">
        <v>340</v>
      </c>
      <c r="N249" s="145" t="s">
        <v>340</v>
      </c>
      <c r="O249" s="145" t="s">
        <v>340</v>
      </c>
      <c r="P249" s="145" t="s">
        <v>340</v>
      </c>
      <c r="Q249" s="145" t="s">
        <v>340</v>
      </c>
      <c r="R249" s="145" t="s">
        <v>340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506</v>
      </c>
    </row>
    <row r="250" spans="1:36">
      <c r="A250" s="145" t="s">
        <v>897</v>
      </c>
      <c r="B250" s="145" t="s">
        <v>499</v>
      </c>
      <c r="C250" s="145" t="s">
        <v>500</v>
      </c>
      <c r="D250" s="145" t="s">
        <v>609</v>
      </c>
      <c r="E250" s="145">
        <v>5</v>
      </c>
      <c r="F250" s="145" t="s">
        <v>504</v>
      </c>
      <c r="G250" s="145" t="s">
        <v>203</v>
      </c>
      <c r="H250" s="145">
        <v>16</v>
      </c>
      <c r="I250" s="146">
        <v>116.66666666666667</v>
      </c>
      <c r="J250" s="145" t="s">
        <v>340</v>
      </c>
      <c r="K250" s="145" t="s">
        <v>340</v>
      </c>
      <c r="L250" s="145" t="s">
        <v>340</v>
      </c>
      <c r="M250" s="145" t="s">
        <v>340</v>
      </c>
      <c r="N250" s="146">
        <v>350</v>
      </c>
      <c r="O250" s="145" t="s">
        <v>340</v>
      </c>
      <c r="P250" s="146">
        <v>150</v>
      </c>
      <c r="Q250" s="145" t="s">
        <v>340</v>
      </c>
      <c r="R250" s="145" t="s">
        <v>340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506</v>
      </c>
    </row>
    <row r="251" spans="1:36">
      <c r="A251" s="145" t="s">
        <v>898</v>
      </c>
      <c r="B251" s="145" t="s">
        <v>499</v>
      </c>
      <c r="C251" s="145" t="s">
        <v>500</v>
      </c>
      <c r="D251" s="145" t="s">
        <v>502</v>
      </c>
      <c r="E251" s="145">
        <v>2</v>
      </c>
      <c r="F251" s="145" t="s">
        <v>557</v>
      </c>
      <c r="G251" s="145" t="s">
        <v>243</v>
      </c>
      <c r="H251" s="145">
        <v>6</v>
      </c>
      <c r="I251" s="146">
        <v>120</v>
      </c>
      <c r="J251" s="145" t="s">
        <v>340</v>
      </c>
      <c r="K251" s="145" t="s">
        <v>340</v>
      </c>
      <c r="L251" s="145" t="s">
        <v>340</v>
      </c>
      <c r="M251" s="145" t="s">
        <v>340</v>
      </c>
      <c r="N251" s="145" t="s">
        <v>340</v>
      </c>
      <c r="O251" s="145" t="s">
        <v>340</v>
      </c>
      <c r="P251" s="145" t="s">
        <v>340</v>
      </c>
      <c r="Q251" s="145" t="s">
        <v>340</v>
      </c>
      <c r="R251" s="145" t="s">
        <v>340</v>
      </c>
      <c r="S251" s="145" t="s">
        <v>340</v>
      </c>
      <c r="T251" s="145" t="s">
        <v>340</v>
      </c>
      <c r="U251" s="145" t="s">
        <v>340</v>
      </c>
      <c r="V251" s="145" t="s">
        <v>340</v>
      </c>
      <c r="W251" s="145" t="s">
        <v>340</v>
      </c>
      <c r="X251" s="145" t="s">
        <v>340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506</v>
      </c>
    </row>
    <row r="252" spans="1:36">
      <c r="A252" s="145" t="s">
        <v>899</v>
      </c>
      <c r="B252" s="145" t="s">
        <v>564</v>
      </c>
      <c r="C252" s="145" t="s">
        <v>659</v>
      </c>
      <c r="D252" s="145" t="s">
        <v>340</v>
      </c>
      <c r="E252" s="145" t="s">
        <v>340</v>
      </c>
      <c r="F252" s="145" t="s">
        <v>637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340</v>
      </c>
      <c r="X252" s="145" t="s">
        <v>340</v>
      </c>
      <c r="Y252" s="145" t="s">
        <v>340</v>
      </c>
      <c r="Z252" s="145" t="s">
        <v>340</v>
      </c>
      <c r="AA252" s="145" t="s">
        <v>340</v>
      </c>
      <c r="AB252" s="145" t="s">
        <v>340</v>
      </c>
      <c r="AC252" s="145" t="s">
        <v>340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507</v>
      </c>
    </row>
    <row r="253" spans="1:36">
      <c r="A253" s="145" t="s">
        <v>900</v>
      </c>
      <c r="B253" s="145" t="s">
        <v>564</v>
      </c>
      <c r="C253" s="145" t="s">
        <v>659</v>
      </c>
      <c r="D253" s="145" t="s">
        <v>340</v>
      </c>
      <c r="E253" s="145" t="s">
        <v>340</v>
      </c>
      <c r="F253" s="145" t="s">
        <v>637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340</v>
      </c>
      <c r="L253" s="145" t="s">
        <v>340</v>
      </c>
      <c r="M253" s="145" t="s">
        <v>340</v>
      </c>
      <c r="N253" s="145" t="s">
        <v>340</v>
      </c>
      <c r="O253" s="145" t="s">
        <v>340</v>
      </c>
      <c r="P253" s="145" t="s">
        <v>340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340</v>
      </c>
      <c r="Y253" s="145" t="s">
        <v>340</v>
      </c>
      <c r="Z253" s="145" t="s">
        <v>340</v>
      </c>
      <c r="AA253" s="145" t="s">
        <v>340</v>
      </c>
      <c r="AB253" s="145" t="s">
        <v>340</v>
      </c>
      <c r="AC253" s="145" t="s">
        <v>340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507</v>
      </c>
    </row>
    <row r="254" spans="1:36">
      <c r="A254" s="145" t="s">
        <v>901</v>
      </c>
      <c r="B254" s="145" t="s">
        <v>564</v>
      </c>
      <c r="C254" s="145" t="s">
        <v>680</v>
      </c>
      <c r="D254" s="145" t="s">
        <v>340</v>
      </c>
      <c r="E254" s="145">
        <v>4</v>
      </c>
      <c r="F254" s="145" t="s">
        <v>504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340</v>
      </c>
      <c r="L254" s="145" t="s">
        <v>340</v>
      </c>
      <c r="M254" s="145" t="s">
        <v>340</v>
      </c>
      <c r="N254" s="145" t="s">
        <v>340</v>
      </c>
      <c r="O254" s="145" t="s">
        <v>340</v>
      </c>
      <c r="P254" s="145" t="s">
        <v>340</v>
      </c>
      <c r="Q254" s="145" t="s">
        <v>340</v>
      </c>
      <c r="R254" s="145" t="s">
        <v>340</v>
      </c>
      <c r="S254" s="145" t="s">
        <v>340</v>
      </c>
      <c r="T254" s="145" t="s">
        <v>340</v>
      </c>
      <c r="U254" s="145" t="s">
        <v>340</v>
      </c>
      <c r="V254" s="145" t="s">
        <v>340</v>
      </c>
      <c r="W254" s="145" t="s">
        <v>340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340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506</v>
      </c>
    </row>
    <row r="255" spans="1:36">
      <c r="A255" s="145" t="s">
        <v>902</v>
      </c>
      <c r="B255" s="145" t="s">
        <v>499</v>
      </c>
      <c r="C255" s="145" t="s">
        <v>680</v>
      </c>
      <c r="D255" s="145" t="s">
        <v>340</v>
      </c>
      <c r="E255" s="145" t="s">
        <v>340</v>
      </c>
      <c r="F255" s="145" t="s">
        <v>706</v>
      </c>
      <c r="G255" s="145" t="s">
        <v>245</v>
      </c>
      <c r="H255" s="145">
        <v>4</v>
      </c>
      <c r="I255" s="146">
        <v>310</v>
      </c>
      <c r="J255" s="145" t="s">
        <v>340</v>
      </c>
      <c r="K255" s="145" t="s">
        <v>340</v>
      </c>
      <c r="L255" s="145" t="s">
        <v>340</v>
      </c>
      <c r="M255" s="145" t="s">
        <v>340</v>
      </c>
      <c r="N255" s="145" t="s">
        <v>340</v>
      </c>
      <c r="O255" s="145" t="s">
        <v>340</v>
      </c>
      <c r="P255" s="145" t="s">
        <v>340</v>
      </c>
      <c r="Q255" s="145" t="s">
        <v>340</v>
      </c>
      <c r="R255" s="145" t="s">
        <v>340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506</v>
      </c>
    </row>
    <row r="256" spans="1:36">
      <c r="A256" s="145" t="s">
        <v>903</v>
      </c>
      <c r="B256" s="145" t="s">
        <v>499</v>
      </c>
      <c r="C256" s="145" t="s">
        <v>500</v>
      </c>
      <c r="D256" s="145" t="s">
        <v>340</v>
      </c>
      <c r="E256" s="145">
        <v>4</v>
      </c>
      <c r="F256" s="145" t="s">
        <v>504</v>
      </c>
      <c r="G256" s="145" t="s">
        <v>247</v>
      </c>
      <c r="H256" s="145">
        <v>2</v>
      </c>
      <c r="I256" s="146">
        <v>614.5</v>
      </c>
      <c r="J256" s="145" t="s">
        <v>340</v>
      </c>
      <c r="K256" s="145" t="s">
        <v>340</v>
      </c>
      <c r="L256" s="145" t="s">
        <v>340</v>
      </c>
      <c r="M256" s="145" t="s">
        <v>340</v>
      </c>
      <c r="N256" s="145" t="s">
        <v>340</v>
      </c>
      <c r="O256" s="145" t="s">
        <v>340</v>
      </c>
      <c r="P256" s="145" t="s">
        <v>340</v>
      </c>
      <c r="Q256" s="145" t="s">
        <v>340</v>
      </c>
      <c r="R256" s="145" t="s">
        <v>340</v>
      </c>
      <c r="S256" s="145" t="s">
        <v>340</v>
      </c>
      <c r="T256" s="145" t="s">
        <v>340</v>
      </c>
      <c r="U256" s="145" t="s">
        <v>340</v>
      </c>
      <c r="V256" s="145" t="s">
        <v>340</v>
      </c>
      <c r="W256" s="145" t="s">
        <v>340</v>
      </c>
      <c r="X256" s="145" t="s">
        <v>340</v>
      </c>
      <c r="Y256" s="145" t="s">
        <v>340</v>
      </c>
      <c r="Z256" s="145" t="s">
        <v>340</v>
      </c>
      <c r="AA256" s="145" t="s">
        <v>340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506</v>
      </c>
    </row>
    <row r="257" spans="1:36">
      <c r="A257" s="145" t="s">
        <v>905</v>
      </c>
      <c r="B257" s="145" t="s">
        <v>499</v>
      </c>
      <c r="C257" s="145" t="s">
        <v>680</v>
      </c>
      <c r="D257" s="145" t="s">
        <v>340</v>
      </c>
      <c r="E257" s="145">
        <v>0</v>
      </c>
      <c r="F257" s="145" t="s">
        <v>504</v>
      </c>
      <c r="G257" s="145" t="s">
        <v>211</v>
      </c>
      <c r="H257" s="145">
        <v>8</v>
      </c>
      <c r="I257" s="146">
        <v>150</v>
      </c>
      <c r="J257" s="145" t="s">
        <v>340</v>
      </c>
      <c r="K257" s="145" t="s">
        <v>340</v>
      </c>
      <c r="L257" s="145" t="s">
        <v>340</v>
      </c>
      <c r="M257" s="145" t="s">
        <v>340</v>
      </c>
      <c r="N257" s="145" t="s">
        <v>340</v>
      </c>
      <c r="O257" s="145" t="s">
        <v>340</v>
      </c>
      <c r="P257" s="145" t="s">
        <v>340</v>
      </c>
      <c r="Q257" s="145" t="s">
        <v>340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506</v>
      </c>
    </row>
    <row r="258" spans="1:36">
      <c r="A258" s="145" t="s">
        <v>906</v>
      </c>
      <c r="B258" s="145" t="s">
        <v>499</v>
      </c>
      <c r="C258" s="145" t="s">
        <v>500</v>
      </c>
      <c r="D258" s="145" t="s">
        <v>340</v>
      </c>
      <c r="E258" s="145">
        <v>3</v>
      </c>
      <c r="F258" s="145" t="s">
        <v>504</v>
      </c>
      <c r="G258" s="145" t="s">
        <v>247</v>
      </c>
      <c r="H258" s="145">
        <v>2</v>
      </c>
      <c r="I258" s="146">
        <v>603.25</v>
      </c>
      <c r="J258" s="145" t="s">
        <v>340</v>
      </c>
      <c r="K258" s="145" t="s">
        <v>340</v>
      </c>
      <c r="L258" s="145" t="s">
        <v>340</v>
      </c>
      <c r="M258" s="145" t="s">
        <v>340</v>
      </c>
      <c r="N258" s="145" t="s">
        <v>340</v>
      </c>
      <c r="O258" s="145" t="s">
        <v>340</v>
      </c>
      <c r="P258" s="145" t="s">
        <v>340</v>
      </c>
      <c r="Q258" s="145" t="s">
        <v>340</v>
      </c>
      <c r="R258" s="145" t="s">
        <v>340</v>
      </c>
      <c r="S258" s="145" t="s">
        <v>340</v>
      </c>
      <c r="T258" s="145" t="s">
        <v>340</v>
      </c>
      <c r="U258" s="145" t="s">
        <v>340</v>
      </c>
      <c r="V258" s="145" t="s">
        <v>340</v>
      </c>
      <c r="W258" s="145" t="s">
        <v>340</v>
      </c>
      <c r="X258" s="145" t="s">
        <v>340</v>
      </c>
      <c r="Y258" s="145" t="s">
        <v>340</v>
      </c>
      <c r="Z258" s="145" t="s">
        <v>340</v>
      </c>
      <c r="AA258" s="145" t="s">
        <v>340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506</v>
      </c>
    </row>
    <row r="259" spans="1:36">
      <c r="A259" s="145" t="s">
        <v>907</v>
      </c>
      <c r="B259" s="145" t="s">
        <v>564</v>
      </c>
      <c r="C259" s="145" t="s">
        <v>730</v>
      </c>
      <c r="D259" s="145" t="s">
        <v>340</v>
      </c>
      <c r="E259" s="145" t="s">
        <v>340</v>
      </c>
      <c r="F259" s="145" t="s">
        <v>637</v>
      </c>
      <c r="G259" s="145" t="s">
        <v>242</v>
      </c>
      <c r="H259" s="145">
        <v>7</v>
      </c>
      <c r="I259" s="146">
        <v>1125</v>
      </c>
      <c r="J259" s="145" t="s">
        <v>340</v>
      </c>
      <c r="K259" s="145" t="s">
        <v>340</v>
      </c>
      <c r="L259" s="145" t="s">
        <v>340</v>
      </c>
      <c r="M259" s="145" t="s">
        <v>340</v>
      </c>
      <c r="N259" s="145" t="s">
        <v>340</v>
      </c>
      <c r="O259" s="145" t="s">
        <v>340</v>
      </c>
      <c r="P259" s="145" t="s">
        <v>340</v>
      </c>
      <c r="Q259" s="145" t="s">
        <v>340</v>
      </c>
      <c r="R259" s="145" t="s">
        <v>340</v>
      </c>
      <c r="S259" s="145" t="s">
        <v>340</v>
      </c>
      <c r="T259" s="145" t="s">
        <v>340</v>
      </c>
      <c r="U259" s="145" t="s">
        <v>340</v>
      </c>
      <c r="V259" s="145" t="s">
        <v>340</v>
      </c>
      <c r="W259" s="146">
        <v>1125</v>
      </c>
      <c r="X259" s="145" t="s">
        <v>340</v>
      </c>
      <c r="Y259" s="145" t="s">
        <v>340</v>
      </c>
      <c r="Z259" s="145" t="s">
        <v>340</v>
      </c>
      <c r="AA259" s="145" t="s">
        <v>340</v>
      </c>
      <c r="AB259" s="145" t="s">
        <v>340</v>
      </c>
      <c r="AC259" s="145" t="s">
        <v>340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507</v>
      </c>
    </row>
    <row r="260" spans="1:36">
      <c r="A260" s="145" t="s">
        <v>908</v>
      </c>
      <c r="B260" s="145" t="s">
        <v>19</v>
      </c>
      <c r="C260" s="145" t="s">
        <v>500</v>
      </c>
      <c r="D260" s="145" t="s">
        <v>340</v>
      </c>
      <c r="E260" s="145">
        <v>6</v>
      </c>
      <c r="F260" s="145" t="s">
        <v>504</v>
      </c>
      <c r="G260" s="145" t="s">
        <v>248</v>
      </c>
      <c r="H260" s="145">
        <v>1</v>
      </c>
      <c r="I260" s="146">
        <v>1101</v>
      </c>
      <c r="J260" s="145" t="s">
        <v>340</v>
      </c>
      <c r="K260" s="145" t="s">
        <v>340</v>
      </c>
      <c r="L260" s="145" t="s">
        <v>340</v>
      </c>
      <c r="M260" s="145" t="s">
        <v>340</v>
      </c>
      <c r="N260" s="145" t="s">
        <v>340</v>
      </c>
      <c r="O260" s="145" t="s">
        <v>340</v>
      </c>
      <c r="P260" s="145" t="s">
        <v>340</v>
      </c>
      <c r="Q260" s="145" t="s">
        <v>340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506</v>
      </c>
    </row>
    <row r="261" spans="1:36">
      <c r="A261" s="145" t="s">
        <v>909</v>
      </c>
      <c r="B261" s="145" t="s">
        <v>564</v>
      </c>
      <c r="C261" s="145" t="s">
        <v>730</v>
      </c>
      <c r="D261" s="145" t="s">
        <v>340</v>
      </c>
      <c r="E261" s="145" t="s">
        <v>340</v>
      </c>
      <c r="F261" s="145" t="s">
        <v>637</v>
      </c>
      <c r="G261" s="145" t="s">
        <v>208</v>
      </c>
      <c r="H261" s="145">
        <v>11</v>
      </c>
      <c r="I261" s="146">
        <v>1080</v>
      </c>
      <c r="J261" s="145" t="s">
        <v>340</v>
      </c>
      <c r="K261" s="145" t="s">
        <v>340</v>
      </c>
      <c r="L261" s="145" t="s">
        <v>340</v>
      </c>
      <c r="M261" s="145" t="s">
        <v>340</v>
      </c>
      <c r="N261" s="145" t="s">
        <v>340</v>
      </c>
      <c r="O261" s="145" t="s">
        <v>340</v>
      </c>
      <c r="P261" s="145" t="s">
        <v>340</v>
      </c>
      <c r="Q261" s="145" t="s">
        <v>340</v>
      </c>
      <c r="R261" s="145" t="s">
        <v>340</v>
      </c>
      <c r="S261" s="146">
        <v>1080</v>
      </c>
      <c r="T261" s="145" t="s">
        <v>340</v>
      </c>
      <c r="U261" s="145" t="s">
        <v>340</v>
      </c>
      <c r="V261" s="145" t="s">
        <v>340</v>
      </c>
      <c r="W261" s="145" t="s">
        <v>340</v>
      </c>
      <c r="X261" s="145" t="s">
        <v>340</v>
      </c>
      <c r="Y261" s="145" t="s">
        <v>340</v>
      </c>
      <c r="Z261" s="145" t="s">
        <v>340</v>
      </c>
      <c r="AA261" s="145" t="s">
        <v>340</v>
      </c>
      <c r="AB261" s="145" t="s">
        <v>340</v>
      </c>
      <c r="AC261" s="145" t="s">
        <v>340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507</v>
      </c>
    </row>
    <row r="262" spans="1:36">
      <c r="A262" s="145" t="s">
        <v>910</v>
      </c>
      <c r="B262" s="145" t="s">
        <v>499</v>
      </c>
      <c r="C262" s="145" t="s">
        <v>680</v>
      </c>
      <c r="D262" s="145" t="s">
        <v>340</v>
      </c>
      <c r="E262" s="145" t="s">
        <v>340</v>
      </c>
      <c r="F262" s="145" t="s">
        <v>706</v>
      </c>
      <c r="G262" s="145" t="s">
        <v>245</v>
      </c>
      <c r="H262" s="145">
        <v>4</v>
      </c>
      <c r="I262" s="146">
        <v>260</v>
      </c>
      <c r="J262" s="145" t="s">
        <v>340</v>
      </c>
      <c r="K262" s="145" t="s">
        <v>340</v>
      </c>
      <c r="L262" s="145" t="s">
        <v>340</v>
      </c>
      <c r="M262" s="145" t="s">
        <v>340</v>
      </c>
      <c r="N262" s="145" t="s">
        <v>340</v>
      </c>
      <c r="O262" s="145" t="s">
        <v>340</v>
      </c>
      <c r="P262" s="145" t="s">
        <v>340</v>
      </c>
      <c r="Q262" s="145" t="s">
        <v>340</v>
      </c>
      <c r="R262" s="145" t="s">
        <v>340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506</v>
      </c>
    </row>
    <row r="263" spans="1:36">
      <c r="A263" s="145" t="s">
        <v>911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637</v>
      </c>
      <c r="G263" s="145" t="s">
        <v>636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340</v>
      </c>
      <c r="X263" s="146">
        <v>75</v>
      </c>
      <c r="Y263" s="145" t="s">
        <v>340</v>
      </c>
      <c r="Z263" s="145" t="s">
        <v>340</v>
      </c>
      <c r="AA263" s="145" t="s">
        <v>340</v>
      </c>
      <c r="AB263" s="145" t="s">
        <v>340</v>
      </c>
      <c r="AC263" s="145" t="s">
        <v>340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507</v>
      </c>
    </row>
    <row r="264" spans="1:36">
      <c r="A264" s="145" t="s">
        <v>912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637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340</v>
      </c>
      <c r="L264" s="145" t="s">
        <v>340</v>
      </c>
      <c r="M264" s="145" t="s">
        <v>340</v>
      </c>
      <c r="N264" s="145" t="s">
        <v>340</v>
      </c>
      <c r="O264" s="145" t="s">
        <v>340</v>
      </c>
      <c r="P264" s="145" t="s">
        <v>340</v>
      </c>
      <c r="Q264" s="145" t="s">
        <v>340</v>
      </c>
      <c r="R264" s="146">
        <v>640</v>
      </c>
      <c r="S264" s="146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507</v>
      </c>
    </row>
    <row r="265" spans="1:36">
      <c r="A265" s="145" t="s">
        <v>913</v>
      </c>
      <c r="B265" s="145" t="s">
        <v>19</v>
      </c>
      <c r="C265" s="145" t="s">
        <v>680</v>
      </c>
      <c r="D265" s="145" t="s">
        <v>340</v>
      </c>
      <c r="E265" s="145" t="s">
        <v>340</v>
      </c>
      <c r="F265" s="145" t="s">
        <v>706</v>
      </c>
      <c r="G265" s="145" t="s">
        <v>243</v>
      </c>
      <c r="H265" s="145">
        <v>6</v>
      </c>
      <c r="I265" s="146">
        <v>975</v>
      </c>
      <c r="J265" s="145" t="s">
        <v>340</v>
      </c>
      <c r="K265" s="145" t="s">
        <v>340</v>
      </c>
      <c r="L265" s="145" t="s">
        <v>340</v>
      </c>
      <c r="M265" s="145" t="s">
        <v>340</v>
      </c>
      <c r="N265" s="145" t="s">
        <v>340</v>
      </c>
      <c r="O265" s="145" t="s">
        <v>340</v>
      </c>
      <c r="P265" s="145" t="s">
        <v>340</v>
      </c>
      <c r="Q265" s="145" t="s">
        <v>340</v>
      </c>
      <c r="R265" s="145" t="s">
        <v>340</v>
      </c>
      <c r="S265" s="145" t="s">
        <v>340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6">
        <v>975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507</v>
      </c>
    </row>
    <row r="266" spans="1:36">
      <c r="A266" s="145" t="s">
        <v>914</v>
      </c>
      <c r="B266" s="145" t="s">
        <v>564</v>
      </c>
      <c r="C266" s="145" t="s">
        <v>730</v>
      </c>
      <c r="D266" s="145" t="s">
        <v>340</v>
      </c>
      <c r="E266" s="145" t="s">
        <v>340</v>
      </c>
      <c r="F266" s="145" t="s">
        <v>637</v>
      </c>
      <c r="G266" s="145" t="s">
        <v>243</v>
      </c>
      <c r="H266" s="145">
        <v>6</v>
      </c>
      <c r="I266" s="146">
        <v>975</v>
      </c>
      <c r="J266" s="145" t="s">
        <v>340</v>
      </c>
      <c r="K266" s="145" t="s">
        <v>340</v>
      </c>
      <c r="L266" s="145" t="s">
        <v>340</v>
      </c>
      <c r="M266" s="145" t="s">
        <v>340</v>
      </c>
      <c r="N266" s="145" t="s">
        <v>340</v>
      </c>
      <c r="O266" s="145" t="s">
        <v>340</v>
      </c>
      <c r="P266" s="145" t="s">
        <v>340</v>
      </c>
      <c r="Q266" s="145" t="s">
        <v>340</v>
      </c>
      <c r="R266" s="145" t="s">
        <v>340</v>
      </c>
      <c r="S266" s="145" t="s">
        <v>340</v>
      </c>
      <c r="T266" s="145" t="s">
        <v>340</v>
      </c>
      <c r="U266" s="145" t="s">
        <v>340</v>
      </c>
      <c r="V266" s="145" t="s">
        <v>340</v>
      </c>
      <c r="W266" s="145" t="s">
        <v>340</v>
      </c>
      <c r="X266" s="146">
        <v>975</v>
      </c>
      <c r="Y266" s="145" t="s">
        <v>340</v>
      </c>
      <c r="Z266" s="145" t="s">
        <v>340</v>
      </c>
      <c r="AA266" s="145" t="s">
        <v>340</v>
      </c>
      <c r="AB266" s="145" t="s">
        <v>340</v>
      </c>
      <c r="AC266" s="145" t="s">
        <v>340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507</v>
      </c>
    </row>
    <row r="267" spans="1:36">
      <c r="A267" s="145" t="s">
        <v>915</v>
      </c>
      <c r="B267" s="145" t="s">
        <v>564</v>
      </c>
      <c r="C267" s="145" t="s">
        <v>634</v>
      </c>
      <c r="D267" s="145" t="s">
        <v>340</v>
      </c>
      <c r="E267" s="145" t="s">
        <v>340</v>
      </c>
      <c r="F267" s="145" t="s">
        <v>637</v>
      </c>
      <c r="G267" s="145" t="s">
        <v>916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340</v>
      </c>
      <c r="AA267" s="145" t="s">
        <v>340</v>
      </c>
      <c r="AB267" s="145" t="s">
        <v>340</v>
      </c>
      <c r="AC267" s="145" t="s">
        <v>340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507</v>
      </c>
    </row>
    <row r="268" spans="1:36">
      <c r="A268" s="145" t="s">
        <v>917</v>
      </c>
      <c r="B268" s="145" t="s">
        <v>564</v>
      </c>
      <c r="C268" s="145" t="s">
        <v>659</v>
      </c>
      <c r="D268" s="145" t="s">
        <v>340</v>
      </c>
      <c r="E268" s="145" t="s">
        <v>340</v>
      </c>
      <c r="F268" s="145" t="s">
        <v>637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507</v>
      </c>
    </row>
    <row r="269" spans="1:36">
      <c r="A269" s="145" t="s">
        <v>918</v>
      </c>
      <c r="B269" s="145" t="s">
        <v>564</v>
      </c>
      <c r="C269" s="145" t="s">
        <v>500</v>
      </c>
      <c r="D269" s="145" t="s">
        <v>340</v>
      </c>
      <c r="E269" s="145">
        <v>5</v>
      </c>
      <c r="F269" s="145" t="s">
        <v>565</v>
      </c>
      <c r="G269" s="145" t="s">
        <v>125</v>
      </c>
      <c r="H269" s="145">
        <v>28</v>
      </c>
      <c r="I269" s="146">
        <v>425</v>
      </c>
      <c r="J269" s="145" t="s">
        <v>340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507</v>
      </c>
    </row>
    <row r="270" spans="1:36">
      <c r="A270" s="145" t="s">
        <v>919</v>
      </c>
      <c r="B270" s="145" t="s">
        <v>564</v>
      </c>
      <c r="C270" s="145" t="s">
        <v>680</v>
      </c>
      <c r="D270" s="145" t="s">
        <v>340</v>
      </c>
      <c r="E270" s="145">
        <v>0</v>
      </c>
      <c r="F270" s="145" t="s">
        <v>504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340</v>
      </c>
      <c r="L270" s="145" t="s">
        <v>340</v>
      </c>
      <c r="M270" s="145" t="s">
        <v>340</v>
      </c>
      <c r="N270" s="145" t="s">
        <v>340</v>
      </c>
      <c r="O270" s="145" t="s">
        <v>340</v>
      </c>
      <c r="P270" s="145" t="s">
        <v>340</v>
      </c>
      <c r="Q270" s="145" t="s">
        <v>340</v>
      </c>
      <c r="R270" s="145" t="s">
        <v>340</v>
      </c>
      <c r="S270" s="145" t="s">
        <v>340</v>
      </c>
      <c r="T270" s="145" t="s">
        <v>340</v>
      </c>
      <c r="U270" s="145" t="s">
        <v>340</v>
      </c>
      <c r="V270" s="145" t="s">
        <v>340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340</v>
      </c>
      <c r="AC270" s="145" t="s">
        <v>340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507</v>
      </c>
    </row>
    <row r="271" spans="1:36">
      <c r="A271" s="145" t="s">
        <v>920</v>
      </c>
      <c r="B271" s="145" t="s">
        <v>564</v>
      </c>
      <c r="C271" s="145" t="s">
        <v>680</v>
      </c>
      <c r="D271" s="145" t="s">
        <v>340</v>
      </c>
      <c r="E271" s="145">
        <v>0</v>
      </c>
      <c r="F271" s="145" t="s">
        <v>504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340</v>
      </c>
      <c r="L271" s="145" t="s">
        <v>340</v>
      </c>
      <c r="M271" s="145" t="s">
        <v>340</v>
      </c>
      <c r="N271" s="145" t="s">
        <v>340</v>
      </c>
      <c r="O271" s="145" t="s">
        <v>340</v>
      </c>
      <c r="P271" s="145" t="s">
        <v>340</v>
      </c>
      <c r="Q271" s="145" t="s">
        <v>340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340</v>
      </c>
      <c r="AC271" s="145" t="s">
        <v>340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507</v>
      </c>
    </row>
    <row r="272" spans="1:36">
      <c r="A272" s="145" t="s">
        <v>921</v>
      </c>
      <c r="B272" s="145" t="s">
        <v>564</v>
      </c>
      <c r="C272" s="145" t="s">
        <v>874</v>
      </c>
      <c r="D272" s="145" t="s">
        <v>340</v>
      </c>
      <c r="E272" s="145" t="s">
        <v>340</v>
      </c>
      <c r="F272" s="145" t="s">
        <v>637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340</v>
      </c>
      <c r="L272" s="145" t="s">
        <v>340</v>
      </c>
      <c r="M272" s="145" t="s">
        <v>340</v>
      </c>
      <c r="N272" s="145" t="s">
        <v>340</v>
      </c>
      <c r="O272" s="145" t="s">
        <v>340</v>
      </c>
      <c r="P272" s="145" t="s">
        <v>340</v>
      </c>
      <c r="Q272" s="145" t="s">
        <v>340</v>
      </c>
      <c r="R272" s="146">
        <v>400</v>
      </c>
      <c r="S272" s="146">
        <v>400</v>
      </c>
      <c r="T272" s="146">
        <v>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507</v>
      </c>
    </row>
    <row r="273" spans="1:36">
      <c r="A273" s="145" t="s">
        <v>922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637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340</v>
      </c>
      <c r="L273" s="145" t="s">
        <v>340</v>
      </c>
      <c r="M273" s="145" t="s">
        <v>340</v>
      </c>
      <c r="N273" s="145" t="s">
        <v>340</v>
      </c>
      <c r="O273" s="145" t="s">
        <v>340</v>
      </c>
      <c r="P273" s="145" t="s">
        <v>340</v>
      </c>
      <c r="Q273" s="145" t="s">
        <v>340</v>
      </c>
      <c r="R273" s="145" t="s">
        <v>340</v>
      </c>
      <c r="S273" s="145" t="s">
        <v>340</v>
      </c>
      <c r="T273" s="145" t="s">
        <v>340</v>
      </c>
      <c r="U273" s="146">
        <v>100</v>
      </c>
      <c r="V273" s="146">
        <v>700</v>
      </c>
      <c r="W273" s="146">
        <v>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507</v>
      </c>
    </row>
    <row r="274" spans="1:36">
      <c r="A274" s="145" t="s">
        <v>923</v>
      </c>
      <c r="B274" s="145" t="s">
        <v>564</v>
      </c>
      <c r="C274" s="145" t="s">
        <v>634</v>
      </c>
      <c r="D274" s="145" t="s">
        <v>340</v>
      </c>
      <c r="E274" s="145" t="s">
        <v>340</v>
      </c>
      <c r="F274" s="145" t="s">
        <v>637</v>
      </c>
      <c r="G274" s="145" t="s">
        <v>636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507</v>
      </c>
    </row>
    <row r="275" spans="1:36">
      <c r="A275" s="145" t="s">
        <v>924</v>
      </c>
      <c r="B275" s="145" t="s">
        <v>564</v>
      </c>
      <c r="C275" s="145" t="s">
        <v>659</v>
      </c>
      <c r="D275" s="145" t="s">
        <v>340</v>
      </c>
      <c r="E275" s="145" t="s">
        <v>340</v>
      </c>
      <c r="F275" s="145" t="s">
        <v>637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340</v>
      </c>
      <c r="L275" s="145" t="s">
        <v>340</v>
      </c>
      <c r="M275" s="145" t="s">
        <v>340</v>
      </c>
      <c r="N275" s="145" t="s">
        <v>340</v>
      </c>
      <c r="O275" s="145" t="s">
        <v>340</v>
      </c>
      <c r="P275" s="145" t="s">
        <v>340</v>
      </c>
      <c r="Q275" s="145" t="s">
        <v>340</v>
      </c>
      <c r="R275" s="145" t="s">
        <v>340</v>
      </c>
      <c r="S275" s="145" t="s">
        <v>340</v>
      </c>
      <c r="T275" s="146">
        <v>400</v>
      </c>
      <c r="U275" s="146">
        <v>325</v>
      </c>
      <c r="V275" s="145" t="s">
        <v>340</v>
      </c>
      <c r="W275" s="145" t="s">
        <v>340</v>
      </c>
      <c r="X275" s="145" t="s">
        <v>340</v>
      </c>
      <c r="Y275" s="145" t="s">
        <v>340</v>
      </c>
      <c r="Z275" s="145" t="s">
        <v>340</v>
      </c>
      <c r="AA275" s="145" t="s">
        <v>340</v>
      </c>
      <c r="AB275" s="145" t="s">
        <v>340</v>
      </c>
      <c r="AC275" s="145" t="s">
        <v>340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507</v>
      </c>
    </row>
    <row r="276" spans="1:36">
      <c r="A276" s="145" t="s">
        <v>925</v>
      </c>
      <c r="B276" s="145" t="s">
        <v>564</v>
      </c>
      <c r="C276" s="145" t="s">
        <v>730</v>
      </c>
      <c r="D276" s="145" t="s">
        <v>340</v>
      </c>
      <c r="E276" s="145" t="s">
        <v>340</v>
      </c>
      <c r="F276" s="145" t="s">
        <v>637</v>
      </c>
      <c r="G276" s="145" t="s">
        <v>243</v>
      </c>
      <c r="H276" s="145">
        <v>6</v>
      </c>
      <c r="I276" s="146">
        <v>650</v>
      </c>
      <c r="J276" s="145" t="s">
        <v>340</v>
      </c>
      <c r="K276" s="145" t="s">
        <v>340</v>
      </c>
      <c r="L276" s="145" t="s">
        <v>340</v>
      </c>
      <c r="M276" s="145" t="s">
        <v>340</v>
      </c>
      <c r="N276" s="145" t="s">
        <v>340</v>
      </c>
      <c r="O276" s="145" t="s">
        <v>340</v>
      </c>
      <c r="P276" s="145" t="s">
        <v>340</v>
      </c>
      <c r="Q276" s="145" t="s">
        <v>340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6">
        <v>650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507</v>
      </c>
    </row>
    <row r="277" spans="1:36">
      <c r="A277" s="145" t="s">
        <v>926</v>
      </c>
      <c r="B277" s="145" t="s">
        <v>564</v>
      </c>
      <c r="C277" s="145" t="s">
        <v>659</v>
      </c>
      <c r="D277" s="145" t="s">
        <v>340</v>
      </c>
      <c r="E277" s="145" t="s">
        <v>340</v>
      </c>
      <c r="F277" s="145" t="s">
        <v>637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507</v>
      </c>
    </row>
    <row r="278" spans="1:36">
      <c r="A278" s="145" t="s">
        <v>927</v>
      </c>
      <c r="B278" s="145" t="s">
        <v>564</v>
      </c>
      <c r="C278" s="145" t="s">
        <v>730</v>
      </c>
      <c r="D278" s="145" t="s">
        <v>340</v>
      </c>
      <c r="E278" s="145" t="s">
        <v>340</v>
      </c>
      <c r="F278" s="145" t="s">
        <v>637</v>
      </c>
      <c r="G278" s="145" t="s">
        <v>209</v>
      </c>
      <c r="H278" s="145">
        <v>10</v>
      </c>
      <c r="I278" s="146">
        <v>495</v>
      </c>
      <c r="J278" s="145" t="s">
        <v>340</v>
      </c>
      <c r="K278" s="145" t="s">
        <v>340</v>
      </c>
      <c r="L278" s="145" t="s">
        <v>340</v>
      </c>
      <c r="M278" s="145" t="s">
        <v>340</v>
      </c>
      <c r="N278" s="145" t="s">
        <v>340</v>
      </c>
      <c r="O278" s="145" t="s">
        <v>340</v>
      </c>
      <c r="P278" s="145" t="s">
        <v>340</v>
      </c>
      <c r="Q278" s="145" t="s">
        <v>340</v>
      </c>
      <c r="R278" s="145" t="s">
        <v>340</v>
      </c>
      <c r="S278" s="145" t="s">
        <v>340</v>
      </c>
      <c r="T278" s="146">
        <v>495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6">
        <v>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507</v>
      </c>
    </row>
    <row r="279" spans="1:36">
      <c r="A279" s="145" t="s">
        <v>928</v>
      </c>
      <c r="B279" s="145" t="s">
        <v>19</v>
      </c>
      <c r="C279" s="145" t="s">
        <v>680</v>
      </c>
      <c r="D279" s="145" t="s">
        <v>340</v>
      </c>
      <c r="E279" s="145" t="s">
        <v>340</v>
      </c>
      <c r="F279" s="145" t="s">
        <v>706</v>
      </c>
      <c r="G279" s="145" t="s">
        <v>248</v>
      </c>
      <c r="H279" s="145">
        <v>1</v>
      </c>
      <c r="I279" s="146">
        <v>418</v>
      </c>
      <c r="J279" s="145" t="s">
        <v>340</v>
      </c>
      <c r="K279" s="145" t="s">
        <v>340</v>
      </c>
      <c r="L279" s="145" t="s">
        <v>340</v>
      </c>
      <c r="M279" s="145" t="s">
        <v>340</v>
      </c>
      <c r="N279" s="145" t="s">
        <v>340</v>
      </c>
      <c r="O279" s="145" t="s">
        <v>340</v>
      </c>
      <c r="P279" s="145" t="s">
        <v>340</v>
      </c>
      <c r="Q279" s="145" t="s">
        <v>340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506</v>
      </c>
    </row>
    <row r="280" spans="1:36">
      <c r="A280" s="145" t="s">
        <v>929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637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507</v>
      </c>
    </row>
    <row r="281" spans="1:36">
      <c r="A281" s="145" t="s">
        <v>930</v>
      </c>
      <c r="B281" s="145" t="s">
        <v>564</v>
      </c>
      <c r="C281" s="145" t="s">
        <v>730</v>
      </c>
      <c r="D281" s="145" t="s">
        <v>340</v>
      </c>
      <c r="E281" s="145" t="s">
        <v>340</v>
      </c>
      <c r="F281" s="145" t="s">
        <v>637</v>
      </c>
      <c r="G281" s="145" t="s">
        <v>209</v>
      </c>
      <c r="H281" s="145">
        <v>10</v>
      </c>
      <c r="I281" s="146">
        <v>380.25</v>
      </c>
      <c r="J281" s="145" t="s">
        <v>340</v>
      </c>
      <c r="K281" s="145" t="s">
        <v>340</v>
      </c>
      <c r="L281" s="145" t="s">
        <v>340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5" t="s">
        <v>340</v>
      </c>
      <c r="R281" s="145" t="s">
        <v>340</v>
      </c>
      <c r="S281" s="145" t="s">
        <v>340</v>
      </c>
      <c r="T281" s="146">
        <v>380.25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507</v>
      </c>
    </row>
    <row r="282" spans="1:36">
      <c r="A282" s="145" t="s">
        <v>931</v>
      </c>
      <c r="B282" s="145" t="s">
        <v>564</v>
      </c>
      <c r="C282" s="145" t="s">
        <v>659</v>
      </c>
      <c r="D282" s="145" t="s">
        <v>340</v>
      </c>
      <c r="E282" s="145" t="s">
        <v>340</v>
      </c>
      <c r="F282" s="145" t="s">
        <v>637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340</v>
      </c>
      <c r="L282" s="145" t="s">
        <v>340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5" t="s">
        <v>340</v>
      </c>
      <c r="R282" s="145" t="s">
        <v>340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507</v>
      </c>
    </row>
    <row r="283" spans="1:36">
      <c r="A283" s="145" t="s">
        <v>932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637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340</v>
      </c>
      <c r="L283" s="145" t="s">
        <v>340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5" t="s">
        <v>340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6">
        <v>200</v>
      </c>
      <c r="W283" s="146">
        <v>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507</v>
      </c>
    </row>
    <row r="284" spans="1:36">
      <c r="A284" s="145" t="s">
        <v>933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637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340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6">
        <v>75</v>
      </c>
      <c r="X284" s="146">
        <v>15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507</v>
      </c>
    </row>
    <row r="285" spans="1:36">
      <c r="A285" s="145" t="s">
        <v>934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637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340</v>
      </c>
      <c r="P285" s="146">
        <v>500</v>
      </c>
      <c r="Q285" s="145" t="s">
        <v>340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507</v>
      </c>
    </row>
    <row r="286" spans="1:36">
      <c r="A286" s="145" t="s">
        <v>935</v>
      </c>
      <c r="B286" s="145" t="s">
        <v>564</v>
      </c>
      <c r="C286" s="145" t="s">
        <v>874</v>
      </c>
      <c r="D286" s="145" t="s">
        <v>340</v>
      </c>
      <c r="E286" s="145" t="s">
        <v>340</v>
      </c>
      <c r="F286" s="145" t="s">
        <v>637</v>
      </c>
      <c r="G286" s="145" t="s">
        <v>636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507</v>
      </c>
    </row>
    <row r="287" spans="1:36">
      <c r="A287" s="145" t="s">
        <v>936</v>
      </c>
      <c r="B287" s="145" t="s">
        <v>564</v>
      </c>
      <c r="C287" s="145" t="s">
        <v>659</v>
      </c>
      <c r="D287" s="145" t="s">
        <v>340</v>
      </c>
      <c r="E287" s="145" t="s">
        <v>340</v>
      </c>
      <c r="F287" s="145" t="s">
        <v>637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340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507</v>
      </c>
    </row>
    <row r="288" spans="1:36">
      <c r="A288" s="145" t="s">
        <v>937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637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340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507</v>
      </c>
    </row>
    <row r="289" spans="1:36">
      <c r="A289" s="145" t="s">
        <v>938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637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340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507</v>
      </c>
    </row>
    <row r="290" spans="1:36">
      <c r="A290" s="145" t="s">
        <v>939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637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340</v>
      </c>
      <c r="L290" s="145" t="s">
        <v>340</v>
      </c>
      <c r="M290" s="145" t="s">
        <v>340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507</v>
      </c>
    </row>
    <row r="291" spans="1:36">
      <c r="A291" s="145" t="s">
        <v>940</v>
      </c>
      <c r="B291" s="145" t="s">
        <v>564</v>
      </c>
      <c r="C291" s="145" t="s">
        <v>874</v>
      </c>
      <c r="D291" s="145" t="s">
        <v>340</v>
      </c>
      <c r="E291" s="145" t="s">
        <v>340</v>
      </c>
      <c r="F291" s="145" t="s">
        <v>637</v>
      </c>
      <c r="G291" s="145" t="s">
        <v>941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340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507</v>
      </c>
    </row>
    <row r="292" spans="1:36">
      <c r="A292" s="145" t="s">
        <v>942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637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340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340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507</v>
      </c>
    </row>
    <row r="293" spans="1:36">
      <c r="A293" s="145" t="s">
        <v>943</v>
      </c>
      <c r="B293" s="145" t="s">
        <v>564</v>
      </c>
      <c r="C293" s="145" t="s">
        <v>659</v>
      </c>
      <c r="D293" s="145" t="s">
        <v>340</v>
      </c>
      <c r="E293" s="145" t="s">
        <v>340</v>
      </c>
      <c r="F293" s="145" t="s">
        <v>637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340</v>
      </c>
      <c r="P293" s="145" t="s">
        <v>340</v>
      </c>
      <c r="Q293" s="145" t="s">
        <v>340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507</v>
      </c>
    </row>
    <row r="294" spans="1:36">
      <c r="A294" s="145" t="s">
        <v>944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637</v>
      </c>
      <c r="G294" s="145" t="s">
        <v>622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340</v>
      </c>
      <c r="Q294" s="145" t="s">
        <v>340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507</v>
      </c>
    </row>
    <row r="295" spans="1:36">
      <c r="A295" s="145" t="s">
        <v>945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637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340</v>
      </c>
      <c r="P295" s="145" t="s">
        <v>340</v>
      </c>
      <c r="Q295" s="145" t="s">
        <v>340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507</v>
      </c>
    </row>
    <row r="296" spans="1:36">
      <c r="A296" s="145" t="s">
        <v>946</v>
      </c>
      <c r="B296" s="145" t="s">
        <v>564</v>
      </c>
      <c r="C296" s="145" t="s">
        <v>659</v>
      </c>
      <c r="D296" s="145" t="s">
        <v>340</v>
      </c>
      <c r="E296" s="145" t="s">
        <v>340</v>
      </c>
      <c r="F296" s="145" t="s">
        <v>637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340</v>
      </c>
      <c r="P296" s="145" t="s">
        <v>340</v>
      </c>
      <c r="Q296" s="145" t="s">
        <v>340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507</v>
      </c>
    </row>
    <row r="297" spans="1:36">
      <c r="A297" s="145" t="s">
        <v>947</v>
      </c>
      <c r="B297" s="145" t="s">
        <v>564</v>
      </c>
      <c r="C297" s="145" t="s">
        <v>874</v>
      </c>
      <c r="D297" s="145" t="s">
        <v>340</v>
      </c>
      <c r="E297" s="145" t="s">
        <v>340</v>
      </c>
      <c r="F297" s="145" t="s">
        <v>637</v>
      </c>
      <c r="G297" s="145" t="s">
        <v>636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340</v>
      </c>
      <c r="Q297" s="145" t="s">
        <v>340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507</v>
      </c>
    </row>
    <row r="298" spans="1:36">
      <c r="A298" s="145" t="s">
        <v>948</v>
      </c>
      <c r="B298" s="145" t="s">
        <v>564</v>
      </c>
      <c r="C298" s="145" t="s">
        <v>659</v>
      </c>
      <c r="D298" s="145" t="s">
        <v>340</v>
      </c>
      <c r="E298" s="145" t="s">
        <v>340</v>
      </c>
      <c r="F298" s="145" t="s">
        <v>637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340</v>
      </c>
      <c r="O298" s="145" t="s">
        <v>340</v>
      </c>
      <c r="P298" s="145" t="s">
        <v>340</v>
      </c>
      <c r="Q298" s="145" t="s">
        <v>340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507</v>
      </c>
    </row>
    <row r="299" spans="1:36">
      <c r="A299" s="145" t="s">
        <v>949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637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340</v>
      </c>
      <c r="O299" s="145" t="s">
        <v>340</v>
      </c>
      <c r="P299" s="145" t="s">
        <v>340</v>
      </c>
      <c r="Q299" s="145" t="s">
        <v>340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507</v>
      </c>
    </row>
    <row r="300" spans="1:36">
      <c r="A300" s="145" t="s">
        <v>950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637</v>
      </c>
      <c r="G300" s="145" t="s">
        <v>574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340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5" t="s">
        <v>340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507</v>
      </c>
    </row>
    <row r="301" spans="1:36">
      <c r="A301" s="145" t="s">
        <v>951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637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5" t="s">
        <v>340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507</v>
      </c>
    </row>
    <row r="302" spans="1:36">
      <c r="A302" s="145" t="s">
        <v>952</v>
      </c>
      <c r="B302" s="145" t="s">
        <v>564</v>
      </c>
      <c r="C302" s="145" t="s">
        <v>874</v>
      </c>
      <c r="D302" s="145" t="s">
        <v>340</v>
      </c>
      <c r="E302" s="145" t="s">
        <v>340</v>
      </c>
      <c r="F302" s="145" t="s">
        <v>637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5" t="s">
        <v>340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507</v>
      </c>
    </row>
    <row r="303" spans="1:36">
      <c r="A303" s="145" t="s">
        <v>953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637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5" t="s">
        <v>340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507</v>
      </c>
    </row>
    <row r="304" spans="1:36">
      <c r="A304" s="145" t="s">
        <v>954</v>
      </c>
      <c r="B304" s="145" t="s">
        <v>564</v>
      </c>
      <c r="C304" s="145" t="s">
        <v>874</v>
      </c>
      <c r="D304" s="145" t="s">
        <v>340</v>
      </c>
      <c r="E304" s="145" t="s">
        <v>340</v>
      </c>
      <c r="F304" s="145" t="s">
        <v>637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5" t="s">
        <v>340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507</v>
      </c>
    </row>
    <row r="305" spans="1:36">
      <c r="A305" s="145" t="s">
        <v>955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637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340</v>
      </c>
      <c r="Q305" s="145" t="s">
        <v>340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507</v>
      </c>
    </row>
    <row r="306" spans="1:36">
      <c r="A306" s="145" t="s">
        <v>956</v>
      </c>
      <c r="B306" s="145" t="s">
        <v>564</v>
      </c>
      <c r="C306" s="145" t="s">
        <v>659</v>
      </c>
      <c r="D306" s="145" t="s">
        <v>340</v>
      </c>
      <c r="E306" s="145" t="s">
        <v>340</v>
      </c>
      <c r="F306" s="145" t="s">
        <v>637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5" t="s">
        <v>340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507</v>
      </c>
    </row>
    <row r="307" spans="1:36">
      <c r="A307" s="145" t="s">
        <v>957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637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340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5" t="s">
        <v>340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507</v>
      </c>
    </row>
    <row r="308" spans="1:36">
      <c r="A308" s="145" t="s">
        <v>958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637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340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5" t="s">
        <v>340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507</v>
      </c>
    </row>
    <row r="309" spans="1:36">
      <c r="A309" s="145" t="s">
        <v>959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637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340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5" t="s">
        <v>340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507</v>
      </c>
    </row>
    <row r="310" spans="1:36">
      <c r="A310" s="145" t="s">
        <v>960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637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340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5" t="s">
        <v>340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507</v>
      </c>
    </row>
    <row r="311" spans="1:36">
      <c r="A311" s="145" t="s">
        <v>961</v>
      </c>
      <c r="B311" s="145" t="s">
        <v>564</v>
      </c>
      <c r="C311" s="145" t="s">
        <v>659</v>
      </c>
      <c r="D311" s="145" t="s">
        <v>340</v>
      </c>
      <c r="E311" s="145" t="s">
        <v>340</v>
      </c>
      <c r="F311" s="145" t="s">
        <v>637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340</v>
      </c>
      <c r="O311" s="145" t="s">
        <v>340</v>
      </c>
      <c r="P311" s="145" t="s">
        <v>340</v>
      </c>
      <c r="Q311" s="145" t="s">
        <v>340</v>
      </c>
      <c r="R311" s="145" t="s">
        <v>340</v>
      </c>
      <c r="S311" s="145" t="s">
        <v>340</v>
      </c>
      <c r="T311" s="145" t="s">
        <v>340</v>
      </c>
      <c r="U311" s="145" t="s">
        <v>340</v>
      </c>
      <c r="V311" s="145" t="s">
        <v>340</v>
      </c>
      <c r="W311" s="145" t="s">
        <v>340</v>
      </c>
      <c r="X311" s="145" t="s">
        <v>340</v>
      </c>
      <c r="Y311" s="145" t="s">
        <v>340</v>
      </c>
      <c r="Z311" s="145" t="s">
        <v>340</v>
      </c>
      <c r="AA311" s="145" t="s">
        <v>340</v>
      </c>
      <c r="AB311" s="145" t="s">
        <v>340</v>
      </c>
      <c r="AC311" s="145" t="s">
        <v>340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507</v>
      </c>
    </row>
    <row r="312" spans="1:36">
      <c r="A312" s="145" t="s">
        <v>962</v>
      </c>
      <c r="B312" s="145" t="s">
        <v>564</v>
      </c>
      <c r="C312" s="145" t="s">
        <v>659</v>
      </c>
      <c r="D312" s="145" t="s">
        <v>340</v>
      </c>
      <c r="E312" s="145" t="s">
        <v>340</v>
      </c>
      <c r="F312" s="145" t="s">
        <v>637</v>
      </c>
      <c r="G312" s="145" t="s">
        <v>590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340</v>
      </c>
      <c r="M312" s="145" t="s">
        <v>340</v>
      </c>
      <c r="N312" s="145" t="s">
        <v>340</v>
      </c>
      <c r="O312" s="145" t="s">
        <v>340</v>
      </c>
      <c r="P312" s="145" t="s">
        <v>340</v>
      </c>
      <c r="Q312" s="145" t="s">
        <v>340</v>
      </c>
      <c r="R312" s="145" t="s">
        <v>340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507</v>
      </c>
    </row>
    <row r="313" spans="1:36">
      <c r="A313" s="145" t="s">
        <v>963</v>
      </c>
      <c r="B313" s="145" t="s">
        <v>564</v>
      </c>
      <c r="C313" s="145" t="s">
        <v>659</v>
      </c>
      <c r="D313" s="145" t="s">
        <v>340</v>
      </c>
      <c r="E313" s="145" t="s">
        <v>340</v>
      </c>
      <c r="F313" s="145" t="s">
        <v>637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340</v>
      </c>
      <c r="L313" s="146">
        <v>85</v>
      </c>
      <c r="M313" s="145" t="s">
        <v>340</v>
      </c>
      <c r="N313" s="145" t="s">
        <v>340</v>
      </c>
      <c r="O313" s="145" t="s">
        <v>340</v>
      </c>
      <c r="P313" s="145" t="s">
        <v>340</v>
      </c>
      <c r="Q313" s="145" t="s">
        <v>340</v>
      </c>
      <c r="R313" s="145" t="s">
        <v>340</v>
      </c>
      <c r="S313" s="145" t="s">
        <v>340</v>
      </c>
      <c r="T313" s="145" t="s">
        <v>340</v>
      </c>
      <c r="U313" s="145" t="s">
        <v>340</v>
      </c>
      <c r="V313" s="145" t="s">
        <v>340</v>
      </c>
      <c r="W313" s="145" t="s">
        <v>340</v>
      </c>
      <c r="X313" s="145" t="s">
        <v>340</v>
      </c>
      <c r="Y313" s="145" t="s">
        <v>340</v>
      </c>
      <c r="Z313" s="145" t="s">
        <v>340</v>
      </c>
      <c r="AA313" s="145" t="s">
        <v>340</v>
      </c>
      <c r="AB313" s="145" t="s">
        <v>340</v>
      </c>
      <c r="AC313" s="145" t="s">
        <v>340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507</v>
      </c>
    </row>
    <row r="314" spans="1:36">
      <c r="A314" s="145" t="s">
        <v>964</v>
      </c>
      <c r="B314" s="145" t="s">
        <v>564</v>
      </c>
      <c r="C314" s="145" t="s">
        <v>874</v>
      </c>
      <c r="D314" s="145" t="s">
        <v>340</v>
      </c>
      <c r="E314" s="145" t="s">
        <v>340</v>
      </c>
      <c r="F314" s="145" t="s">
        <v>637</v>
      </c>
      <c r="G314" s="145" t="s">
        <v>810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340</v>
      </c>
      <c r="M314" s="145" t="s">
        <v>340</v>
      </c>
      <c r="N314" s="145" t="s">
        <v>340</v>
      </c>
      <c r="O314" s="145" t="s">
        <v>340</v>
      </c>
      <c r="P314" s="145" t="s">
        <v>340</v>
      </c>
      <c r="Q314" s="145" t="s">
        <v>340</v>
      </c>
      <c r="R314" s="145" t="s">
        <v>340</v>
      </c>
      <c r="S314" s="145" t="s">
        <v>340</v>
      </c>
      <c r="T314" s="145" t="s">
        <v>340</v>
      </c>
      <c r="U314" s="145" t="s">
        <v>340</v>
      </c>
      <c r="V314" s="145" t="s">
        <v>340</v>
      </c>
      <c r="W314" s="145" t="s">
        <v>340</v>
      </c>
      <c r="X314" s="145" t="s">
        <v>340</v>
      </c>
      <c r="Y314" s="145" t="s">
        <v>340</v>
      </c>
      <c r="Z314" s="145" t="s">
        <v>340</v>
      </c>
      <c r="AA314" s="145" t="s">
        <v>340</v>
      </c>
      <c r="AB314" s="145" t="s">
        <v>340</v>
      </c>
      <c r="AC314" s="145" t="s">
        <v>340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507</v>
      </c>
    </row>
    <row r="316" spans="1:36">
      <c r="A316" s="145" t="s">
        <v>451</v>
      </c>
      <c r="B316" s="145" t="s">
        <v>965</v>
      </c>
      <c r="C316" s="145" t="s">
        <v>340</v>
      </c>
      <c r="D316" s="145" t="s">
        <v>340</v>
      </c>
      <c r="E316" s="145">
        <v>4211</v>
      </c>
      <c r="F316" s="145" t="s">
        <v>340</v>
      </c>
      <c r="G316" s="145" t="s">
        <v>340</v>
      </c>
      <c r="H316" s="145" t="s">
        <v>340</v>
      </c>
      <c r="I316" s="146">
        <v>325078.2983333334</v>
      </c>
      <c r="J316" s="145" t="s">
        <v>340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340</v>
      </c>
      <c r="AI316" s="145" t="s">
        <v>340</v>
      </c>
      <c r="AJ316" s="145" t="s">
        <v>340</v>
      </c>
    </row>
    <row r="317" spans="1:36">
      <c r="A317" s="145" t="s">
        <v>1109</v>
      </c>
      <c r="B317" s="145" t="s">
        <v>340</v>
      </c>
      <c r="C317" s="145" t="s">
        <v>340</v>
      </c>
      <c r="D317" s="145" t="s">
        <v>340</v>
      </c>
      <c r="E317" s="145" t="s">
        <v>340</v>
      </c>
      <c r="F317" s="145" t="s">
        <v>340</v>
      </c>
      <c r="G317" s="145" t="s">
        <v>340</v>
      </c>
      <c r="H317" s="145" t="s">
        <v>340</v>
      </c>
      <c r="I317" s="145" t="s">
        <v>340</v>
      </c>
      <c r="J317" s="145" t="s">
        <v>340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340</v>
      </c>
      <c r="AE317" s="145" t="s">
        <v>340</v>
      </c>
      <c r="AF317" s="145" t="s">
        <v>340</v>
      </c>
      <c r="AG317" s="145" t="s">
        <v>340</v>
      </c>
      <c r="AH317" s="145" t="s">
        <v>340</v>
      </c>
      <c r="AI317" s="145" t="s">
        <v>340</v>
      </c>
      <c r="AJ317" s="145" t="s">
        <v>340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467</v>
      </c>
    </row>
    <row r="3" spans="1:32">
      <c r="A3" s="145" t="s">
        <v>468</v>
      </c>
      <c r="B3" s="145" t="s">
        <v>116</v>
      </c>
      <c r="C3" s="145" t="s">
        <v>469</v>
      </c>
      <c r="D3" s="145" t="s">
        <v>470</v>
      </c>
      <c r="E3" s="145" t="s">
        <v>471</v>
      </c>
      <c r="F3" s="145" t="s">
        <v>472</v>
      </c>
      <c r="G3" s="145" t="s">
        <v>473</v>
      </c>
      <c r="H3" s="145" t="s">
        <v>474</v>
      </c>
      <c r="I3" s="145" t="s">
        <v>475</v>
      </c>
      <c r="J3" s="145" t="s">
        <v>476</v>
      </c>
      <c r="K3" s="145" t="s">
        <v>477</v>
      </c>
      <c r="L3" s="145" t="s">
        <v>478</v>
      </c>
      <c r="M3" s="145" t="s">
        <v>479</v>
      </c>
      <c r="N3" s="145" t="s">
        <v>480</v>
      </c>
      <c r="O3" s="145" t="s">
        <v>481</v>
      </c>
      <c r="P3" s="145" t="s">
        <v>482</v>
      </c>
      <c r="Q3" s="145" t="s">
        <v>4</v>
      </c>
      <c r="R3" s="145" t="s">
        <v>483</v>
      </c>
      <c r="S3" s="145" t="s">
        <v>484</v>
      </c>
      <c r="T3" s="145" t="s">
        <v>485</v>
      </c>
      <c r="U3" s="145" t="s">
        <v>486</v>
      </c>
      <c r="V3" s="145" t="s">
        <v>487</v>
      </c>
      <c r="W3" s="145" t="s">
        <v>488</v>
      </c>
      <c r="X3" s="145" t="s">
        <v>489</v>
      </c>
      <c r="Y3" s="145" t="s">
        <v>490</v>
      </c>
      <c r="Z3" s="145" t="s">
        <v>491</v>
      </c>
      <c r="AA3" s="145" t="s">
        <v>492</v>
      </c>
      <c r="AB3" s="145" t="s">
        <v>493</v>
      </c>
      <c r="AC3" s="145" t="s">
        <v>494</v>
      </c>
      <c r="AD3" s="145" t="s">
        <v>495</v>
      </c>
      <c r="AE3" s="145" t="s">
        <v>496</v>
      </c>
      <c r="AF3" s="145" t="s">
        <v>497</v>
      </c>
    </row>
    <row r="4" spans="1:32">
      <c r="A4" s="145" t="s">
        <v>498</v>
      </c>
      <c r="B4" s="145" t="s">
        <v>499</v>
      </c>
      <c r="C4" s="145" t="s">
        <v>500</v>
      </c>
      <c r="D4" s="145" t="s">
        <v>501</v>
      </c>
      <c r="E4" s="145" t="s">
        <v>502</v>
      </c>
      <c r="F4" s="145" t="s">
        <v>503</v>
      </c>
      <c r="G4" s="145" t="s">
        <v>132</v>
      </c>
      <c r="H4" s="145">
        <v>21</v>
      </c>
      <c r="I4" s="145" t="s">
        <v>340</v>
      </c>
      <c r="J4" s="146">
        <v>9193.0300000000007</v>
      </c>
      <c r="K4" s="145">
        <v>206</v>
      </c>
      <c r="L4" s="145" t="s">
        <v>504</v>
      </c>
      <c r="M4" s="145">
        <v>206</v>
      </c>
      <c r="N4" s="145" t="s">
        <v>505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506</v>
      </c>
      <c r="U4" s="145" t="s">
        <v>340</v>
      </c>
      <c r="V4" s="145" t="s">
        <v>507</v>
      </c>
      <c r="W4" s="145" t="s">
        <v>508</v>
      </c>
      <c r="X4" s="145" t="s">
        <v>340</v>
      </c>
      <c r="Y4" s="145" t="s">
        <v>344</v>
      </c>
      <c r="Z4" s="145" t="s">
        <v>509</v>
      </c>
      <c r="AA4" s="145" t="s">
        <v>510</v>
      </c>
      <c r="AB4" s="145" t="s">
        <v>511</v>
      </c>
      <c r="AC4" s="145" t="s">
        <v>512</v>
      </c>
      <c r="AD4" s="145" t="s">
        <v>513</v>
      </c>
      <c r="AE4" s="145" t="s">
        <v>506</v>
      </c>
      <c r="AF4" s="145" t="s">
        <v>340</v>
      </c>
    </row>
    <row r="5" spans="1:32">
      <c r="A5" s="145" t="s">
        <v>514</v>
      </c>
      <c r="B5" s="145" t="s">
        <v>499</v>
      </c>
      <c r="C5" s="145" t="s">
        <v>500</v>
      </c>
      <c r="D5" s="145" t="s">
        <v>501</v>
      </c>
      <c r="E5" s="145" t="s">
        <v>502</v>
      </c>
      <c r="F5" s="145" t="s">
        <v>503</v>
      </c>
      <c r="G5" s="145" t="s">
        <v>209</v>
      </c>
      <c r="H5" s="145">
        <v>10</v>
      </c>
      <c r="I5" s="145" t="s">
        <v>340</v>
      </c>
      <c r="J5" s="146">
        <v>8686</v>
      </c>
      <c r="K5" s="145">
        <v>163</v>
      </c>
      <c r="L5" s="145" t="s">
        <v>504</v>
      </c>
      <c r="M5" s="145">
        <v>163</v>
      </c>
      <c r="N5" s="145" t="s">
        <v>505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506</v>
      </c>
      <c r="U5" s="145">
        <v>160</v>
      </c>
      <c r="V5" s="145" t="s">
        <v>506</v>
      </c>
      <c r="W5" s="145" t="s">
        <v>515</v>
      </c>
      <c r="X5" s="145" t="s">
        <v>516</v>
      </c>
      <c r="Y5" s="145" t="s">
        <v>344</v>
      </c>
      <c r="Z5" s="145" t="s">
        <v>509</v>
      </c>
      <c r="AA5" s="145" t="s">
        <v>517</v>
      </c>
      <c r="AB5" s="145" t="s">
        <v>518</v>
      </c>
      <c r="AC5" s="145" t="s">
        <v>519</v>
      </c>
      <c r="AD5" s="145" t="s">
        <v>520</v>
      </c>
      <c r="AE5" s="145" t="s">
        <v>507</v>
      </c>
      <c r="AF5" s="145" t="s">
        <v>340</v>
      </c>
    </row>
    <row r="6" spans="1:32">
      <c r="A6" s="145" t="s">
        <v>521</v>
      </c>
      <c r="B6" s="145" t="s">
        <v>499</v>
      </c>
      <c r="C6" s="145" t="s">
        <v>500</v>
      </c>
      <c r="D6" s="145" t="s">
        <v>501</v>
      </c>
      <c r="E6" s="145" t="s">
        <v>502</v>
      </c>
      <c r="F6" s="145" t="s">
        <v>503</v>
      </c>
      <c r="G6" s="145" t="s">
        <v>522</v>
      </c>
      <c r="H6" s="145">
        <v>56</v>
      </c>
      <c r="I6" s="145" t="s">
        <v>340</v>
      </c>
      <c r="J6" s="146">
        <v>3750</v>
      </c>
      <c r="K6" s="145">
        <v>85</v>
      </c>
      <c r="L6" s="145" t="s">
        <v>504</v>
      </c>
      <c r="M6" s="145">
        <v>85</v>
      </c>
      <c r="N6" s="145" t="s">
        <v>505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507</v>
      </c>
      <c r="U6" s="145" t="s">
        <v>340</v>
      </c>
      <c r="V6" s="145" t="s">
        <v>506</v>
      </c>
      <c r="W6" s="145" t="s">
        <v>508</v>
      </c>
      <c r="X6" s="145" t="s">
        <v>516</v>
      </c>
      <c r="Y6" s="145" t="s">
        <v>344</v>
      </c>
      <c r="Z6" s="145" t="s">
        <v>509</v>
      </c>
      <c r="AA6" s="145" t="s">
        <v>523</v>
      </c>
      <c r="AB6" s="145" t="s">
        <v>524</v>
      </c>
      <c r="AC6" s="145" t="s">
        <v>512</v>
      </c>
      <c r="AD6" s="145" t="s">
        <v>525</v>
      </c>
      <c r="AE6" s="145" t="s">
        <v>506</v>
      </c>
      <c r="AF6" s="145" t="s">
        <v>340</v>
      </c>
    </row>
    <row r="7" spans="1:32">
      <c r="A7" s="145" t="s">
        <v>526</v>
      </c>
      <c r="B7" s="145" t="s">
        <v>499</v>
      </c>
      <c r="C7" s="145" t="s">
        <v>500</v>
      </c>
      <c r="D7" s="145" t="s">
        <v>501</v>
      </c>
      <c r="E7" s="145" t="s">
        <v>502</v>
      </c>
      <c r="F7" s="145" t="s">
        <v>503</v>
      </c>
      <c r="G7" s="145" t="s">
        <v>202</v>
      </c>
      <c r="H7" s="145">
        <v>17</v>
      </c>
      <c r="I7" s="145" t="s">
        <v>340</v>
      </c>
      <c r="J7" s="146">
        <v>3773</v>
      </c>
      <c r="K7" s="145">
        <v>99</v>
      </c>
      <c r="L7" s="145" t="s">
        <v>504</v>
      </c>
      <c r="M7" s="145">
        <v>99</v>
      </c>
      <c r="N7" s="145" t="s">
        <v>505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507</v>
      </c>
      <c r="U7" s="145" t="s">
        <v>340</v>
      </c>
      <c r="V7" s="145" t="s">
        <v>506</v>
      </c>
      <c r="W7" s="145" t="s">
        <v>508</v>
      </c>
      <c r="X7" s="145" t="s">
        <v>527</v>
      </c>
      <c r="Y7" s="145" t="s">
        <v>344</v>
      </c>
      <c r="Z7" s="145" t="s">
        <v>509</v>
      </c>
      <c r="AA7" s="145" t="s">
        <v>528</v>
      </c>
      <c r="AB7" s="145" t="s">
        <v>529</v>
      </c>
      <c r="AC7" s="145" t="s">
        <v>519</v>
      </c>
      <c r="AD7" s="145" t="s">
        <v>513</v>
      </c>
      <c r="AE7" s="145" t="s">
        <v>506</v>
      </c>
      <c r="AF7" s="145" t="s">
        <v>340</v>
      </c>
    </row>
    <row r="8" spans="1:32">
      <c r="A8" s="145" t="s">
        <v>530</v>
      </c>
      <c r="B8" s="145" t="s">
        <v>499</v>
      </c>
      <c r="C8" s="145" t="s">
        <v>500</v>
      </c>
      <c r="D8" s="145" t="s">
        <v>501</v>
      </c>
      <c r="E8" s="145" t="s">
        <v>502</v>
      </c>
      <c r="F8" s="145" t="s">
        <v>503</v>
      </c>
      <c r="G8" s="145" t="s">
        <v>531</v>
      </c>
      <c r="H8" s="145">
        <v>50</v>
      </c>
      <c r="I8" s="145" t="s">
        <v>340</v>
      </c>
      <c r="J8" s="146">
        <v>3651</v>
      </c>
      <c r="K8" s="145">
        <v>73</v>
      </c>
      <c r="L8" s="145" t="s">
        <v>504</v>
      </c>
      <c r="M8" s="145">
        <v>73</v>
      </c>
      <c r="N8" s="145" t="s">
        <v>505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507</v>
      </c>
      <c r="U8" s="145" t="s">
        <v>340</v>
      </c>
      <c r="V8" s="145" t="s">
        <v>507</v>
      </c>
      <c r="W8" s="145" t="s">
        <v>508</v>
      </c>
      <c r="X8" s="145" t="s">
        <v>532</v>
      </c>
      <c r="Y8" s="145" t="s">
        <v>340</v>
      </c>
      <c r="Z8" s="145" t="s">
        <v>509</v>
      </c>
      <c r="AA8" s="145" t="s">
        <v>533</v>
      </c>
      <c r="AB8" s="145" t="s">
        <v>534</v>
      </c>
      <c r="AC8" s="145" t="s">
        <v>535</v>
      </c>
      <c r="AD8" s="145" t="s">
        <v>520</v>
      </c>
      <c r="AE8" s="145" t="s">
        <v>506</v>
      </c>
      <c r="AF8" s="145" t="s">
        <v>340</v>
      </c>
    </row>
    <row r="9" spans="1:32">
      <c r="A9" s="145" t="s">
        <v>536</v>
      </c>
      <c r="B9" s="145" t="s">
        <v>499</v>
      </c>
      <c r="C9" s="145" t="s">
        <v>500</v>
      </c>
      <c r="D9" s="145" t="s">
        <v>501</v>
      </c>
      <c r="E9" s="145" t="s">
        <v>502</v>
      </c>
      <c r="F9" s="145" t="s">
        <v>503</v>
      </c>
      <c r="G9" s="145" t="s">
        <v>127</v>
      </c>
      <c r="H9" s="145">
        <v>26</v>
      </c>
      <c r="I9" s="145" t="s">
        <v>340</v>
      </c>
      <c r="J9" s="146">
        <v>3487.3333333333335</v>
      </c>
      <c r="K9" s="145">
        <v>54</v>
      </c>
      <c r="L9" s="145" t="s">
        <v>504</v>
      </c>
      <c r="M9" s="145">
        <v>54</v>
      </c>
      <c r="N9" s="145" t="s">
        <v>505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507</v>
      </c>
      <c r="U9" s="145" t="s">
        <v>340</v>
      </c>
      <c r="V9" s="145" t="s">
        <v>507</v>
      </c>
      <c r="W9" s="145" t="s">
        <v>508</v>
      </c>
      <c r="X9" s="145" t="s">
        <v>516</v>
      </c>
      <c r="Y9" s="145" t="s">
        <v>356</v>
      </c>
      <c r="Z9" s="145" t="s">
        <v>509</v>
      </c>
      <c r="AA9" s="145" t="s">
        <v>537</v>
      </c>
      <c r="AB9" s="145" t="s">
        <v>538</v>
      </c>
      <c r="AC9" s="145" t="s">
        <v>519</v>
      </c>
      <c r="AD9" s="145" t="s">
        <v>520</v>
      </c>
      <c r="AE9" s="145" t="s">
        <v>506</v>
      </c>
      <c r="AF9" s="145" t="s">
        <v>340</v>
      </c>
    </row>
    <row r="10" spans="1:32">
      <c r="A10" s="145" t="s">
        <v>539</v>
      </c>
      <c r="B10" s="145" t="s">
        <v>499</v>
      </c>
      <c r="C10" s="145" t="s">
        <v>500</v>
      </c>
      <c r="D10" s="145" t="s">
        <v>501</v>
      </c>
      <c r="E10" s="145" t="s">
        <v>502</v>
      </c>
      <c r="F10" s="145" t="s">
        <v>503</v>
      </c>
      <c r="G10" s="145" t="s">
        <v>202</v>
      </c>
      <c r="H10" s="145">
        <v>17</v>
      </c>
      <c r="I10" s="145" t="s">
        <v>340</v>
      </c>
      <c r="J10" s="146">
        <v>6357</v>
      </c>
      <c r="K10" s="145">
        <v>81</v>
      </c>
      <c r="L10" s="145" t="s">
        <v>504</v>
      </c>
      <c r="M10" s="145">
        <v>81</v>
      </c>
      <c r="N10" s="145" t="s">
        <v>505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506</v>
      </c>
      <c r="U10" s="145">
        <v>21</v>
      </c>
      <c r="V10" s="145" t="s">
        <v>506</v>
      </c>
      <c r="W10" s="145" t="s">
        <v>515</v>
      </c>
      <c r="X10" s="145" t="s">
        <v>516</v>
      </c>
      <c r="Y10" s="145" t="s">
        <v>344</v>
      </c>
      <c r="Z10" s="145" t="s">
        <v>509</v>
      </c>
      <c r="AA10" s="145" t="s">
        <v>540</v>
      </c>
      <c r="AB10" s="145" t="s">
        <v>534</v>
      </c>
      <c r="AC10" s="145" t="s">
        <v>535</v>
      </c>
      <c r="AD10" s="145" t="s">
        <v>520</v>
      </c>
      <c r="AE10" s="145" t="s">
        <v>507</v>
      </c>
      <c r="AF10" s="145" t="s">
        <v>340</v>
      </c>
    </row>
    <row r="11" spans="1:32">
      <c r="A11" s="145" t="s">
        <v>541</v>
      </c>
      <c r="B11" s="145" t="s">
        <v>499</v>
      </c>
      <c r="C11" s="145" t="s">
        <v>500</v>
      </c>
      <c r="D11" s="145" t="s">
        <v>501</v>
      </c>
      <c r="E11" s="145" t="s">
        <v>502</v>
      </c>
      <c r="F11" s="145" t="s">
        <v>503</v>
      </c>
      <c r="G11" s="145" t="s">
        <v>123</v>
      </c>
      <c r="H11" s="145">
        <v>30</v>
      </c>
      <c r="I11" s="145" t="s">
        <v>340</v>
      </c>
      <c r="J11" s="146">
        <v>2752.6666666666665</v>
      </c>
      <c r="K11" s="145">
        <v>33</v>
      </c>
      <c r="L11" s="145" t="s">
        <v>504</v>
      </c>
      <c r="M11" s="145">
        <v>33</v>
      </c>
      <c r="N11" s="145" t="s">
        <v>505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506</v>
      </c>
      <c r="U11" s="145">
        <v>26</v>
      </c>
      <c r="V11" s="145" t="s">
        <v>506</v>
      </c>
      <c r="W11" s="145" t="s">
        <v>508</v>
      </c>
      <c r="X11" s="145" t="s">
        <v>542</v>
      </c>
      <c r="Y11" s="145" t="s">
        <v>344</v>
      </c>
      <c r="Z11" s="145" t="s">
        <v>509</v>
      </c>
      <c r="AA11" s="145" t="s">
        <v>543</v>
      </c>
      <c r="AB11" s="145" t="s">
        <v>511</v>
      </c>
      <c r="AC11" s="145" t="s">
        <v>512</v>
      </c>
      <c r="AD11" s="145" t="s">
        <v>513</v>
      </c>
      <c r="AE11" s="145" t="s">
        <v>506</v>
      </c>
      <c r="AF11" s="145" t="s">
        <v>340</v>
      </c>
    </row>
    <row r="12" spans="1:32">
      <c r="A12" s="145" t="s">
        <v>544</v>
      </c>
      <c r="B12" s="145" t="s">
        <v>499</v>
      </c>
      <c r="C12" s="145" t="s">
        <v>500</v>
      </c>
      <c r="D12" s="145" t="s">
        <v>501</v>
      </c>
      <c r="E12" s="145" t="s">
        <v>502</v>
      </c>
      <c r="F12" s="145" t="s">
        <v>503</v>
      </c>
      <c r="G12" s="145" t="s">
        <v>531</v>
      </c>
      <c r="H12" s="145">
        <v>50</v>
      </c>
      <c r="I12" s="145" t="s">
        <v>340</v>
      </c>
      <c r="J12" s="146">
        <v>2708.7833333333333</v>
      </c>
      <c r="K12" s="145">
        <v>36</v>
      </c>
      <c r="L12" s="145" t="s">
        <v>504</v>
      </c>
      <c r="M12" s="145">
        <v>36</v>
      </c>
      <c r="N12" s="145" t="s">
        <v>505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506</v>
      </c>
      <c r="U12" s="145">
        <v>4</v>
      </c>
      <c r="V12" s="145" t="s">
        <v>506</v>
      </c>
      <c r="W12" s="145" t="s">
        <v>508</v>
      </c>
      <c r="X12" s="145" t="s">
        <v>516</v>
      </c>
      <c r="Y12" s="145" t="s">
        <v>344</v>
      </c>
      <c r="Z12" s="145" t="s">
        <v>509</v>
      </c>
      <c r="AA12" s="145" t="s">
        <v>545</v>
      </c>
      <c r="AB12" s="145" t="s">
        <v>518</v>
      </c>
      <c r="AC12" s="145" t="s">
        <v>519</v>
      </c>
      <c r="AD12" s="145" t="s">
        <v>520</v>
      </c>
      <c r="AE12" s="145" t="s">
        <v>506</v>
      </c>
      <c r="AF12" s="145" t="s">
        <v>340</v>
      </c>
    </row>
    <row r="13" spans="1:32">
      <c r="A13" s="145" t="s">
        <v>546</v>
      </c>
      <c r="B13" s="145" t="s">
        <v>499</v>
      </c>
      <c r="C13" s="145" t="s">
        <v>500</v>
      </c>
      <c r="D13" s="145" t="s">
        <v>501</v>
      </c>
      <c r="E13" s="145" t="s">
        <v>502</v>
      </c>
      <c r="F13" s="145" t="s">
        <v>503</v>
      </c>
      <c r="G13" s="145" t="s">
        <v>126</v>
      </c>
      <c r="H13" s="145">
        <v>27</v>
      </c>
      <c r="I13" s="145" t="s">
        <v>340</v>
      </c>
      <c r="J13" s="146">
        <v>3075</v>
      </c>
      <c r="K13" s="145">
        <v>38</v>
      </c>
      <c r="L13" s="145" t="s">
        <v>504</v>
      </c>
      <c r="M13" s="145">
        <v>38</v>
      </c>
      <c r="N13" s="145" t="s">
        <v>505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506</v>
      </c>
      <c r="U13" s="145" t="s">
        <v>340</v>
      </c>
      <c r="V13" s="145" t="s">
        <v>507</v>
      </c>
      <c r="W13" s="145" t="s">
        <v>508</v>
      </c>
      <c r="X13" s="145" t="s">
        <v>516</v>
      </c>
      <c r="Y13" s="145" t="s">
        <v>344</v>
      </c>
      <c r="Z13" s="145" t="s">
        <v>509</v>
      </c>
      <c r="AA13" s="145" t="s">
        <v>547</v>
      </c>
      <c r="AB13" s="145" t="s">
        <v>548</v>
      </c>
      <c r="AC13" s="145" t="s">
        <v>535</v>
      </c>
      <c r="AD13" s="145" t="s">
        <v>525</v>
      </c>
      <c r="AE13" s="145" t="s">
        <v>506</v>
      </c>
      <c r="AF13" s="145" t="s">
        <v>340</v>
      </c>
    </row>
    <row r="14" spans="1:32">
      <c r="A14" s="145" t="s">
        <v>549</v>
      </c>
      <c r="B14" s="145" t="s">
        <v>499</v>
      </c>
      <c r="C14" s="145" t="s">
        <v>500</v>
      </c>
      <c r="D14" s="145" t="s">
        <v>501</v>
      </c>
      <c r="E14" s="145" t="s">
        <v>502</v>
      </c>
      <c r="F14" s="145" t="s">
        <v>503</v>
      </c>
      <c r="G14" s="145" t="s">
        <v>550</v>
      </c>
      <c r="H14" s="145">
        <v>34</v>
      </c>
      <c r="I14" s="145" t="s">
        <v>340</v>
      </c>
      <c r="J14" s="146">
        <v>2881.6666666666665</v>
      </c>
      <c r="K14" s="145">
        <v>61</v>
      </c>
      <c r="L14" s="145" t="s">
        <v>504</v>
      </c>
      <c r="M14" s="145">
        <v>61</v>
      </c>
      <c r="N14" s="145" t="s">
        <v>505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507</v>
      </c>
      <c r="U14" s="145" t="s">
        <v>340</v>
      </c>
      <c r="V14" s="145" t="s">
        <v>506</v>
      </c>
      <c r="W14" s="145" t="s">
        <v>515</v>
      </c>
      <c r="X14" s="145" t="s">
        <v>542</v>
      </c>
      <c r="Y14" s="145" t="s">
        <v>344</v>
      </c>
      <c r="Z14" s="145" t="s">
        <v>509</v>
      </c>
      <c r="AA14" s="145" t="s">
        <v>551</v>
      </c>
      <c r="AB14" s="145" t="s">
        <v>552</v>
      </c>
      <c r="AC14" s="145" t="s">
        <v>512</v>
      </c>
      <c r="AD14" s="145" t="s">
        <v>525</v>
      </c>
      <c r="AE14" s="145" t="s">
        <v>507</v>
      </c>
      <c r="AF14" s="145" t="s">
        <v>340</v>
      </c>
    </row>
    <row r="15" spans="1:32">
      <c r="A15" s="145" t="s">
        <v>553</v>
      </c>
      <c r="B15" s="145" t="s">
        <v>499</v>
      </c>
      <c r="C15" s="145" t="s">
        <v>500</v>
      </c>
      <c r="D15" s="145" t="s">
        <v>501</v>
      </c>
      <c r="E15" s="145" t="s">
        <v>502</v>
      </c>
      <c r="F15" s="145" t="s">
        <v>503</v>
      </c>
      <c r="G15" s="145" t="s">
        <v>125</v>
      </c>
      <c r="H15" s="145">
        <v>28</v>
      </c>
      <c r="I15" s="145" t="s">
        <v>340</v>
      </c>
      <c r="J15" s="146">
        <v>2432.8733333333334</v>
      </c>
      <c r="K15" s="145">
        <v>27</v>
      </c>
      <c r="L15" s="145" t="s">
        <v>504</v>
      </c>
      <c r="M15" s="145">
        <v>27</v>
      </c>
      <c r="N15" s="145" t="s">
        <v>505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506</v>
      </c>
      <c r="U15" s="145">
        <v>36</v>
      </c>
      <c r="V15" s="145" t="s">
        <v>507</v>
      </c>
      <c r="W15" s="145" t="s">
        <v>508</v>
      </c>
      <c r="X15" s="145" t="s">
        <v>516</v>
      </c>
      <c r="Y15" s="145" t="s">
        <v>340</v>
      </c>
      <c r="Z15" s="145" t="s">
        <v>509</v>
      </c>
      <c r="AA15" s="145" t="s">
        <v>543</v>
      </c>
      <c r="AB15" s="145" t="s">
        <v>511</v>
      </c>
      <c r="AC15" s="145" t="s">
        <v>512</v>
      </c>
      <c r="AD15" s="145" t="s">
        <v>513</v>
      </c>
      <c r="AE15" s="145" t="s">
        <v>506</v>
      </c>
      <c r="AF15" s="145" t="s">
        <v>340</v>
      </c>
    </row>
    <row r="16" spans="1:32">
      <c r="A16" s="145" t="s">
        <v>554</v>
      </c>
      <c r="B16" s="145" t="s">
        <v>499</v>
      </c>
      <c r="C16" s="145" t="s">
        <v>500</v>
      </c>
      <c r="D16" s="145" t="s">
        <v>501</v>
      </c>
      <c r="E16" s="145" t="s">
        <v>502</v>
      </c>
      <c r="F16" s="145" t="s">
        <v>503</v>
      </c>
      <c r="G16" s="145" t="s">
        <v>128</v>
      </c>
      <c r="H16" s="145">
        <v>25</v>
      </c>
      <c r="I16" s="145" t="s">
        <v>340</v>
      </c>
      <c r="J16" s="146">
        <v>2035.6666666666667</v>
      </c>
      <c r="K16" s="145">
        <v>21</v>
      </c>
      <c r="L16" s="145" t="s">
        <v>504</v>
      </c>
      <c r="M16" s="145">
        <v>21</v>
      </c>
      <c r="N16" s="145" t="s">
        <v>505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507</v>
      </c>
      <c r="U16" s="145" t="s">
        <v>340</v>
      </c>
      <c r="V16" s="145" t="s">
        <v>507</v>
      </c>
      <c r="W16" s="145" t="s">
        <v>508</v>
      </c>
      <c r="X16" s="145" t="s">
        <v>542</v>
      </c>
      <c r="Y16" s="145" t="s">
        <v>340</v>
      </c>
      <c r="Z16" s="145" t="s">
        <v>509</v>
      </c>
      <c r="AA16" s="145" t="s">
        <v>555</v>
      </c>
      <c r="AB16" s="145" t="s">
        <v>538</v>
      </c>
      <c r="AC16" s="145" t="s">
        <v>519</v>
      </c>
      <c r="AD16" s="145" t="s">
        <v>520</v>
      </c>
      <c r="AE16" s="145" t="s">
        <v>506</v>
      </c>
      <c r="AF16" s="145" t="s">
        <v>340</v>
      </c>
    </row>
    <row r="17" spans="1:32">
      <c r="A17" s="145" t="s">
        <v>556</v>
      </c>
      <c r="B17" s="145" t="s">
        <v>499</v>
      </c>
      <c r="C17" s="145" t="s">
        <v>500</v>
      </c>
      <c r="D17" s="145" t="s">
        <v>501</v>
      </c>
      <c r="E17" s="145" t="s">
        <v>502</v>
      </c>
      <c r="F17" s="145" t="s">
        <v>503</v>
      </c>
      <c r="G17" s="145" t="s">
        <v>122</v>
      </c>
      <c r="H17" s="145">
        <v>31</v>
      </c>
      <c r="I17" s="145" t="s">
        <v>340</v>
      </c>
      <c r="J17" s="146">
        <v>2285</v>
      </c>
      <c r="K17" s="145">
        <v>25</v>
      </c>
      <c r="L17" s="145" t="s">
        <v>557</v>
      </c>
      <c r="M17" s="145" t="s">
        <v>340</v>
      </c>
      <c r="N17" s="145" t="s">
        <v>340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507</v>
      </c>
      <c r="U17" s="145" t="s">
        <v>340</v>
      </c>
      <c r="V17" s="145" t="s">
        <v>506</v>
      </c>
      <c r="W17" s="145" t="s">
        <v>508</v>
      </c>
      <c r="X17" s="145" t="s">
        <v>527</v>
      </c>
      <c r="Y17" s="145" t="s">
        <v>356</v>
      </c>
      <c r="Z17" s="145" t="s">
        <v>509</v>
      </c>
      <c r="AA17" s="145" t="s">
        <v>558</v>
      </c>
      <c r="AB17" s="145" t="s">
        <v>559</v>
      </c>
      <c r="AC17" s="145" t="s">
        <v>512</v>
      </c>
      <c r="AD17" s="145" t="s">
        <v>560</v>
      </c>
      <c r="AE17" s="145" t="s">
        <v>506</v>
      </c>
      <c r="AF17" s="145" t="s">
        <v>340</v>
      </c>
    </row>
    <row r="18" spans="1:32">
      <c r="A18" s="145" t="s">
        <v>561</v>
      </c>
      <c r="B18" s="145" t="s">
        <v>499</v>
      </c>
      <c r="C18" s="145" t="s">
        <v>500</v>
      </c>
      <c r="D18" s="145" t="s">
        <v>501</v>
      </c>
      <c r="E18" s="145" t="s">
        <v>502</v>
      </c>
      <c r="F18" s="145" t="s">
        <v>503</v>
      </c>
      <c r="G18" s="145" t="s">
        <v>204</v>
      </c>
      <c r="H18" s="145">
        <v>15</v>
      </c>
      <c r="I18" s="145" t="s">
        <v>340</v>
      </c>
      <c r="J18" s="146">
        <v>2644.6666666666665</v>
      </c>
      <c r="K18" s="145">
        <v>60</v>
      </c>
      <c r="L18" s="145" t="s">
        <v>504</v>
      </c>
      <c r="M18" s="145">
        <v>60</v>
      </c>
      <c r="N18" s="145" t="s">
        <v>505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507</v>
      </c>
      <c r="U18" s="145" t="s">
        <v>340</v>
      </c>
      <c r="V18" s="145" t="s">
        <v>506</v>
      </c>
      <c r="W18" s="145" t="s">
        <v>508</v>
      </c>
      <c r="X18" s="145" t="s">
        <v>542</v>
      </c>
      <c r="Y18" s="145" t="s">
        <v>344</v>
      </c>
      <c r="Z18" s="145" t="s">
        <v>509</v>
      </c>
      <c r="AA18" s="145" t="s">
        <v>562</v>
      </c>
      <c r="AB18" s="145" t="s">
        <v>559</v>
      </c>
      <c r="AC18" s="145" t="s">
        <v>512</v>
      </c>
      <c r="AD18" s="145" t="s">
        <v>560</v>
      </c>
      <c r="AE18" s="145" t="s">
        <v>506</v>
      </c>
      <c r="AF18" s="145" t="s">
        <v>340</v>
      </c>
    </row>
    <row r="19" spans="1:32">
      <c r="A19" s="145" t="s">
        <v>563</v>
      </c>
      <c r="B19" s="145" t="s">
        <v>564</v>
      </c>
      <c r="C19" s="145" t="s">
        <v>500</v>
      </c>
      <c r="D19" s="145" t="s">
        <v>501</v>
      </c>
      <c r="E19" s="145" t="s">
        <v>502</v>
      </c>
      <c r="F19" s="145" t="s">
        <v>503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565</v>
      </c>
      <c r="M19" s="145">
        <v>78</v>
      </c>
      <c r="N19" s="145" t="s">
        <v>566</v>
      </c>
      <c r="O19" s="146">
        <v>26019.5</v>
      </c>
      <c r="P19" s="145" t="s">
        <v>340</v>
      </c>
      <c r="Q19" s="146">
        <v>14379.5</v>
      </c>
      <c r="R19" s="146">
        <v>11640</v>
      </c>
      <c r="S19" s="147">
        <v>29.702625570776252</v>
      </c>
      <c r="T19" s="145" t="s">
        <v>507</v>
      </c>
      <c r="U19" s="145" t="s">
        <v>340</v>
      </c>
      <c r="V19" s="145" t="s">
        <v>507</v>
      </c>
      <c r="W19" s="145" t="s">
        <v>515</v>
      </c>
      <c r="X19" s="145" t="s">
        <v>340</v>
      </c>
      <c r="Y19" s="145" t="s">
        <v>340</v>
      </c>
      <c r="Z19" s="145" t="s">
        <v>509</v>
      </c>
      <c r="AA19" s="145" t="s">
        <v>567</v>
      </c>
      <c r="AB19" s="145" t="s">
        <v>548</v>
      </c>
      <c r="AC19" s="145" t="s">
        <v>568</v>
      </c>
      <c r="AD19" s="145" t="s">
        <v>525</v>
      </c>
      <c r="AE19" s="145" t="s">
        <v>507</v>
      </c>
      <c r="AF19" s="145" t="s">
        <v>506</v>
      </c>
    </row>
    <row r="20" spans="1:32">
      <c r="A20" s="145" t="s">
        <v>569</v>
      </c>
      <c r="B20" s="145" t="s">
        <v>499</v>
      </c>
      <c r="C20" s="145" t="s">
        <v>500</v>
      </c>
      <c r="D20" s="145" t="s">
        <v>501</v>
      </c>
      <c r="E20" s="145" t="s">
        <v>502</v>
      </c>
      <c r="F20" s="145" t="s">
        <v>503</v>
      </c>
      <c r="G20" s="145" t="s">
        <v>206</v>
      </c>
      <c r="H20" s="145">
        <v>13</v>
      </c>
      <c r="I20" s="145" t="s">
        <v>340</v>
      </c>
      <c r="J20" s="146">
        <v>2335.6666666666665</v>
      </c>
      <c r="K20" s="145">
        <v>42</v>
      </c>
      <c r="L20" s="145" t="s">
        <v>504</v>
      </c>
      <c r="M20" s="145">
        <v>42</v>
      </c>
      <c r="N20" s="145" t="s">
        <v>505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507</v>
      </c>
      <c r="U20" s="145" t="s">
        <v>340</v>
      </c>
      <c r="V20" s="145" t="s">
        <v>507</v>
      </c>
      <c r="W20" s="145" t="s">
        <v>516</v>
      </c>
      <c r="X20" s="145" t="s">
        <v>516</v>
      </c>
      <c r="Y20" s="145" t="s">
        <v>340</v>
      </c>
      <c r="Z20" s="145" t="s">
        <v>509</v>
      </c>
      <c r="AA20" s="145" t="s">
        <v>570</v>
      </c>
      <c r="AB20" s="145" t="s">
        <v>559</v>
      </c>
      <c r="AC20" s="145" t="s">
        <v>512</v>
      </c>
      <c r="AD20" s="145" t="s">
        <v>560</v>
      </c>
      <c r="AE20" s="145" t="s">
        <v>507</v>
      </c>
      <c r="AF20" s="145" t="s">
        <v>340</v>
      </c>
    </row>
    <row r="21" spans="1:32">
      <c r="A21" s="145" t="s">
        <v>571</v>
      </c>
      <c r="B21" s="145" t="s">
        <v>499</v>
      </c>
      <c r="C21" s="145" t="s">
        <v>500</v>
      </c>
      <c r="D21" s="145" t="s">
        <v>501</v>
      </c>
      <c r="E21" s="145" t="s">
        <v>502</v>
      </c>
      <c r="F21" s="145" t="s">
        <v>503</v>
      </c>
      <c r="G21" s="145" t="s">
        <v>572</v>
      </c>
      <c r="H21" s="145">
        <v>33</v>
      </c>
      <c r="I21" s="145" t="s">
        <v>340</v>
      </c>
      <c r="J21" s="146">
        <v>3262.6666666666665</v>
      </c>
      <c r="K21" s="145">
        <v>47</v>
      </c>
      <c r="L21" s="145" t="s">
        <v>504</v>
      </c>
      <c r="M21" s="145">
        <v>47</v>
      </c>
      <c r="N21" s="145" t="s">
        <v>505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507</v>
      </c>
      <c r="U21" s="145" t="s">
        <v>340</v>
      </c>
      <c r="V21" s="145" t="s">
        <v>507</v>
      </c>
      <c r="W21" s="145" t="s">
        <v>508</v>
      </c>
      <c r="X21" s="145" t="s">
        <v>532</v>
      </c>
      <c r="Y21" s="145" t="s">
        <v>340</v>
      </c>
      <c r="Z21" s="145" t="s">
        <v>509</v>
      </c>
      <c r="AA21" s="145" t="s">
        <v>547</v>
      </c>
      <c r="AB21" s="145" t="s">
        <v>548</v>
      </c>
      <c r="AC21" s="145" t="s">
        <v>535</v>
      </c>
      <c r="AD21" s="145" t="s">
        <v>525</v>
      </c>
      <c r="AE21" s="145" t="s">
        <v>506</v>
      </c>
      <c r="AF21" s="145" t="s">
        <v>340</v>
      </c>
    </row>
    <row r="22" spans="1:32">
      <c r="A22" s="145" t="s">
        <v>573</v>
      </c>
      <c r="B22" s="145" t="s">
        <v>499</v>
      </c>
      <c r="C22" s="145" t="s">
        <v>500</v>
      </c>
      <c r="D22" s="145" t="s">
        <v>501</v>
      </c>
      <c r="E22" s="145" t="s">
        <v>502</v>
      </c>
      <c r="F22" s="145" t="s">
        <v>503</v>
      </c>
      <c r="G22" s="145" t="s">
        <v>574</v>
      </c>
      <c r="H22" s="145">
        <v>42</v>
      </c>
      <c r="I22" s="145" t="s">
        <v>340</v>
      </c>
      <c r="J22" s="146">
        <v>2095.6666666666665</v>
      </c>
      <c r="K22" s="145">
        <v>26</v>
      </c>
      <c r="L22" s="145" t="s">
        <v>504</v>
      </c>
      <c r="M22" s="145">
        <v>26</v>
      </c>
      <c r="N22" s="145" t="s">
        <v>505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507</v>
      </c>
      <c r="U22" s="145" t="s">
        <v>340</v>
      </c>
      <c r="V22" s="145" t="s">
        <v>507</v>
      </c>
      <c r="W22" s="145" t="s">
        <v>515</v>
      </c>
      <c r="X22" s="145" t="s">
        <v>575</v>
      </c>
      <c r="Y22" s="145" t="s">
        <v>344</v>
      </c>
      <c r="Z22" s="145" t="s">
        <v>509</v>
      </c>
      <c r="AA22" s="145" t="s">
        <v>576</v>
      </c>
      <c r="AB22" s="145" t="s">
        <v>518</v>
      </c>
      <c r="AC22" s="145" t="s">
        <v>519</v>
      </c>
      <c r="AD22" s="145" t="s">
        <v>520</v>
      </c>
      <c r="AE22" s="145" t="s">
        <v>507</v>
      </c>
      <c r="AF22" s="145" t="s">
        <v>340</v>
      </c>
    </row>
    <row r="23" spans="1:32">
      <c r="A23" s="145" t="s">
        <v>577</v>
      </c>
      <c r="B23" s="145" t="s">
        <v>499</v>
      </c>
      <c r="C23" s="145" t="s">
        <v>500</v>
      </c>
      <c r="D23" s="145" t="s">
        <v>501</v>
      </c>
      <c r="E23" s="145" t="s">
        <v>502</v>
      </c>
      <c r="F23" s="145" t="s">
        <v>503</v>
      </c>
      <c r="G23" s="145" t="s">
        <v>200</v>
      </c>
      <c r="H23" s="145">
        <v>19</v>
      </c>
      <c r="I23" s="145" t="s">
        <v>340</v>
      </c>
      <c r="J23" s="146">
        <v>1808.3333333333333</v>
      </c>
      <c r="K23" s="145">
        <v>26</v>
      </c>
      <c r="L23" s="145" t="s">
        <v>504</v>
      </c>
      <c r="M23" s="145">
        <v>26</v>
      </c>
      <c r="N23" s="145" t="s">
        <v>505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506</v>
      </c>
      <c r="U23" s="145" t="s">
        <v>340</v>
      </c>
      <c r="V23" s="145" t="s">
        <v>506</v>
      </c>
      <c r="W23" s="145" t="s">
        <v>508</v>
      </c>
      <c r="X23" s="145" t="s">
        <v>532</v>
      </c>
      <c r="Y23" s="145" t="s">
        <v>344</v>
      </c>
      <c r="Z23" s="145" t="s">
        <v>509</v>
      </c>
      <c r="AA23" s="145" t="s">
        <v>578</v>
      </c>
      <c r="AB23" s="145" t="s">
        <v>552</v>
      </c>
      <c r="AC23" s="145" t="s">
        <v>512</v>
      </c>
      <c r="AD23" s="145" t="s">
        <v>525</v>
      </c>
      <c r="AE23" s="145" t="s">
        <v>506</v>
      </c>
      <c r="AF23" s="145" t="s">
        <v>340</v>
      </c>
    </row>
    <row r="24" spans="1:32">
      <c r="A24" s="145" t="s">
        <v>579</v>
      </c>
      <c r="B24" s="145" t="s">
        <v>499</v>
      </c>
      <c r="C24" s="145" t="s">
        <v>500</v>
      </c>
      <c r="D24" s="145" t="s">
        <v>501</v>
      </c>
      <c r="E24" s="145" t="s">
        <v>502</v>
      </c>
      <c r="F24" s="145" t="s">
        <v>503</v>
      </c>
      <c r="G24" s="145" t="s">
        <v>572</v>
      </c>
      <c r="H24" s="145">
        <v>33</v>
      </c>
      <c r="I24" s="145" t="s">
        <v>340</v>
      </c>
      <c r="J24" s="146">
        <v>1933.3333333333333</v>
      </c>
      <c r="K24" s="145">
        <v>34</v>
      </c>
      <c r="L24" s="145" t="s">
        <v>504</v>
      </c>
      <c r="M24" s="145">
        <v>34</v>
      </c>
      <c r="N24" s="145" t="s">
        <v>505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507</v>
      </c>
      <c r="U24" s="145" t="s">
        <v>340</v>
      </c>
      <c r="V24" s="145" t="s">
        <v>507</v>
      </c>
      <c r="W24" s="145" t="s">
        <v>508</v>
      </c>
      <c r="X24" s="145" t="s">
        <v>516</v>
      </c>
      <c r="Y24" s="145" t="s">
        <v>340</v>
      </c>
      <c r="Z24" s="145" t="s">
        <v>509</v>
      </c>
      <c r="AA24" s="145" t="s">
        <v>576</v>
      </c>
      <c r="AB24" s="145" t="s">
        <v>518</v>
      </c>
      <c r="AC24" s="145" t="s">
        <v>519</v>
      </c>
      <c r="AD24" s="145" t="s">
        <v>520</v>
      </c>
      <c r="AE24" s="145" t="s">
        <v>506</v>
      </c>
      <c r="AF24" s="145" t="s">
        <v>340</v>
      </c>
    </row>
    <row r="25" spans="1:32">
      <c r="A25" s="145" t="s">
        <v>580</v>
      </c>
      <c r="B25" s="145" t="s">
        <v>499</v>
      </c>
      <c r="C25" s="145" t="s">
        <v>500</v>
      </c>
      <c r="D25" s="145" t="s">
        <v>501</v>
      </c>
      <c r="E25" s="145" t="s">
        <v>502</v>
      </c>
      <c r="F25" s="145" t="s">
        <v>503</v>
      </c>
      <c r="G25" s="145" t="s">
        <v>574</v>
      </c>
      <c r="H25" s="145">
        <v>42</v>
      </c>
      <c r="I25" s="145" t="s">
        <v>340</v>
      </c>
      <c r="J25" s="146">
        <v>1973.3333333333333</v>
      </c>
      <c r="K25" s="145">
        <v>28</v>
      </c>
      <c r="L25" s="145" t="s">
        <v>557</v>
      </c>
      <c r="M25" s="145">
        <v>28</v>
      </c>
      <c r="N25" s="145" t="s">
        <v>581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507</v>
      </c>
      <c r="U25" s="145" t="s">
        <v>340</v>
      </c>
      <c r="V25" s="145" t="s">
        <v>507</v>
      </c>
      <c r="W25" s="145" t="s">
        <v>508</v>
      </c>
      <c r="X25" s="145" t="s">
        <v>516</v>
      </c>
      <c r="Y25" s="145" t="s">
        <v>344</v>
      </c>
      <c r="Z25" s="145" t="s">
        <v>509</v>
      </c>
      <c r="AA25" s="145" t="s">
        <v>582</v>
      </c>
      <c r="AB25" s="145" t="s">
        <v>583</v>
      </c>
      <c r="AC25" s="145" t="s">
        <v>512</v>
      </c>
      <c r="AD25" s="145" t="s">
        <v>525</v>
      </c>
      <c r="AE25" s="145" t="s">
        <v>506</v>
      </c>
      <c r="AF25" s="145" t="s">
        <v>340</v>
      </c>
    </row>
    <row r="26" spans="1:32">
      <c r="A26" s="145" t="s">
        <v>584</v>
      </c>
      <c r="B26" s="145" t="s">
        <v>499</v>
      </c>
      <c r="C26" s="145" t="s">
        <v>500</v>
      </c>
      <c r="D26" s="145" t="s">
        <v>501</v>
      </c>
      <c r="E26" s="145" t="s">
        <v>502</v>
      </c>
      <c r="F26" s="145" t="s">
        <v>503</v>
      </c>
      <c r="G26" s="145" t="s">
        <v>585</v>
      </c>
      <c r="H26" s="145">
        <v>37</v>
      </c>
      <c r="I26" s="145" t="s">
        <v>340</v>
      </c>
      <c r="J26" s="146">
        <v>2051</v>
      </c>
      <c r="K26" s="145">
        <v>24</v>
      </c>
      <c r="L26" s="145" t="s">
        <v>504</v>
      </c>
      <c r="M26" s="145">
        <v>24</v>
      </c>
      <c r="N26" s="145" t="s">
        <v>505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507</v>
      </c>
      <c r="U26" s="145" t="s">
        <v>340</v>
      </c>
      <c r="V26" s="145" t="s">
        <v>506</v>
      </c>
      <c r="W26" s="145" t="s">
        <v>515</v>
      </c>
      <c r="X26" s="145" t="s">
        <v>532</v>
      </c>
      <c r="Y26" s="145" t="s">
        <v>356</v>
      </c>
      <c r="Z26" s="145" t="s">
        <v>509</v>
      </c>
      <c r="AA26" s="145" t="s">
        <v>586</v>
      </c>
      <c r="AB26" s="145" t="s">
        <v>583</v>
      </c>
      <c r="AC26" s="145" t="s">
        <v>512</v>
      </c>
      <c r="AD26" s="145" t="s">
        <v>525</v>
      </c>
      <c r="AE26" s="145" t="s">
        <v>507</v>
      </c>
      <c r="AF26" s="145" t="s">
        <v>340</v>
      </c>
    </row>
    <row r="27" spans="1:32">
      <c r="A27" s="145" t="s">
        <v>587</v>
      </c>
      <c r="B27" s="145" t="s">
        <v>499</v>
      </c>
      <c r="C27" s="145" t="s">
        <v>500</v>
      </c>
      <c r="D27" s="145" t="s">
        <v>501</v>
      </c>
      <c r="E27" s="145" t="s">
        <v>502</v>
      </c>
      <c r="F27" s="145" t="s">
        <v>503</v>
      </c>
      <c r="G27" s="145" t="s">
        <v>204</v>
      </c>
      <c r="H27" s="145">
        <v>15</v>
      </c>
      <c r="I27" s="145" t="s">
        <v>340</v>
      </c>
      <c r="J27" s="146">
        <v>2461</v>
      </c>
      <c r="K27" s="145">
        <v>30</v>
      </c>
      <c r="L27" s="145" t="s">
        <v>504</v>
      </c>
      <c r="M27" s="145">
        <v>30</v>
      </c>
      <c r="N27" s="145" t="s">
        <v>505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507</v>
      </c>
      <c r="U27" s="145" t="s">
        <v>340</v>
      </c>
      <c r="V27" s="145" t="s">
        <v>506</v>
      </c>
      <c r="W27" s="145" t="s">
        <v>508</v>
      </c>
      <c r="X27" s="145" t="s">
        <v>542</v>
      </c>
      <c r="Y27" s="145" t="s">
        <v>344</v>
      </c>
      <c r="Z27" s="145" t="s">
        <v>509</v>
      </c>
      <c r="AA27" s="145" t="s">
        <v>523</v>
      </c>
      <c r="AB27" s="145" t="s">
        <v>524</v>
      </c>
      <c r="AC27" s="145" t="s">
        <v>512</v>
      </c>
      <c r="AD27" s="145" t="s">
        <v>525</v>
      </c>
      <c r="AE27" s="145" t="s">
        <v>506</v>
      </c>
      <c r="AF27" s="145" t="s">
        <v>340</v>
      </c>
    </row>
    <row r="28" spans="1:32">
      <c r="A28" s="145" t="s">
        <v>588</v>
      </c>
      <c r="B28" s="145" t="s">
        <v>499</v>
      </c>
      <c r="C28" s="145" t="s">
        <v>500</v>
      </c>
      <c r="D28" s="145" t="s">
        <v>501</v>
      </c>
      <c r="E28" s="145" t="s">
        <v>502</v>
      </c>
      <c r="F28" s="145" t="s">
        <v>589</v>
      </c>
      <c r="G28" s="145" t="s">
        <v>590</v>
      </c>
      <c r="H28" s="145">
        <v>32</v>
      </c>
      <c r="I28" s="145" t="s">
        <v>340</v>
      </c>
      <c r="J28" s="146">
        <v>1596.3333333333333</v>
      </c>
      <c r="K28" s="145">
        <v>18</v>
      </c>
      <c r="L28" s="145" t="s">
        <v>504</v>
      </c>
      <c r="M28" s="145">
        <v>18</v>
      </c>
      <c r="N28" s="145" t="s">
        <v>505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506</v>
      </c>
      <c r="U28" s="145" t="s">
        <v>340</v>
      </c>
      <c r="V28" s="145" t="s">
        <v>507</v>
      </c>
      <c r="W28" s="145" t="s">
        <v>515</v>
      </c>
      <c r="X28" s="145" t="s">
        <v>542</v>
      </c>
      <c r="Y28" s="145" t="s">
        <v>340</v>
      </c>
      <c r="Z28" s="145" t="s">
        <v>509</v>
      </c>
      <c r="AA28" s="145" t="s">
        <v>591</v>
      </c>
      <c r="AB28" s="145" t="s">
        <v>583</v>
      </c>
      <c r="AC28" s="145" t="s">
        <v>512</v>
      </c>
      <c r="AD28" s="145" t="s">
        <v>525</v>
      </c>
      <c r="AE28" s="145" t="s">
        <v>507</v>
      </c>
      <c r="AF28" s="145" t="s">
        <v>340</v>
      </c>
    </row>
    <row r="29" spans="1:32">
      <c r="A29" s="145" t="s">
        <v>592</v>
      </c>
      <c r="B29" s="145" t="s">
        <v>499</v>
      </c>
      <c r="C29" s="145" t="s">
        <v>500</v>
      </c>
      <c r="D29" s="145" t="s">
        <v>501</v>
      </c>
      <c r="E29" s="145" t="s">
        <v>502</v>
      </c>
      <c r="F29" s="145" t="s">
        <v>503</v>
      </c>
      <c r="G29" s="145" t="s">
        <v>211</v>
      </c>
      <c r="H29" s="145">
        <v>8</v>
      </c>
      <c r="I29" s="145" t="s">
        <v>340</v>
      </c>
      <c r="J29" s="146">
        <v>2784.6666666666665</v>
      </c>
      <c r="K29" s="145">
        <v>55</v>
      </c>
      <c r="L29" s="145" t="s">
        <v>504</v>
      </c>
      <c r="M29" s="145">
        <v>55</v>
      </c>
      <c r="N29" s="145" t="s">
        <v>505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507</v>
      </c>
      <c r="U29" s="145" t="s">
        <v>340</v>
      </c>
      <c r="V29" s="145" t="s">
        <v>506</v>
      </c>
      <c r="W29" s="145" t="s">
        <v>515</v>
      </c>
      <c r="X29" s="145" t="s">
        <v>527</v>
      </c>
      <c r="Y29" s="145" t="s">
        <v>344</v>
      </c>
      <c r="Z29" s="145" t="s">
        <v>509</v>
      </c>
      <c r="AA29" s="145" t="s">
        <v>593</v>
      </c>
      <c r="AB29" s="145" t="s">
        <v>529</v>
      </c>
      <c r="AC29" s="145" t="s">
        <v>519</v>
      </c>
      <c r="AD29" s="145" t="s">
        <v>513</v>
      </c>
      <c r="AE29" s="145" t="s">
        <v>507</v>
      </c>
      <c r="AF29" s="145" t="s">
        <v>340</v>
      </c>
    </row>
    <row r="30" spans="1:32">
      <c r="A30" s="145" t="s">
        <v>594</v>
      </c>
      <c r="B30" s="145" t="s">
        <v>499</v>
      </c>
      <c r="C30" s="145" t="s">
        <v>500</v>
      </c>
      <c r="D30" s="145" t="s">
        <v>501</v>
      </c>
      <c r="E30" s="145" t="s">
        <v>502</v>
      </c>
      <c r="F30" s="145" t="s">
        <v>503</v>
      </c>
      <c r="G30" s="145" t="s">
        <v>131</v>
      </c>
      <c r="H30" s="145">
        <v>22</v>
      </c>
      <c r="I30" s="145" t="s">
        <v>340</v>
      </c>
      <c r="J30" s="146">
        <v>1826.6666666666667</v>
      </c>
      <c r="K30" s="145">
        <v>34</v>
      </c>
      <c r="L30" s="145" t="s">
        <v>504</v>
      </c>
      <c r="M30" s="145">
        <v>34</v>
      </c>
      <c r="N30" s="145" t="s">
        <v>505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506</v>
      </c>
      <c r="U30" s="145">
        <v>6</v>
      </c>
      <c r="V30" s="145" t="s">
        <v>507</v>
      </c>
      <c r="W30" s="145" t="s">
        <v>508</v>
      </c>
      <c r="X30" s="145" t="s">
        <v>532</v>
      </c>
      <c r="Y30" s="145" t="s">
        <v>340</v>
      </c>
      <c r="Z30" s="145" t="s">
        <v>509</v>
      </c>
      <c r="AA30" s="145" t="s">
        <v>547</v>
      </c>
      <c r="AB30" s="145" t="s">
        <v>548</v>
      </c>
      <c r="AC30" s="145" t="s">
        <v>535</v>
      </c>
      <c r="AD30" s="145" t="s">
        <v>525</v>
      </c>
      <c r="AE30" s="145" t="s">
        <v>506</v>
      </c>
      <c r="AF30" s="145" t="s">
        <v>340</v>
      </c>
    </row>
    <row r="31" spans="1:32">
      <c r="A31" s="145" t="s">
        <v>595</v>
      </c>
      <c r="B31" s="145" t="s">
        <v>499</v>
      </c>
      <c r="C31" s="145" t="s">
        <v>500</v>
      </c>
      <c r="D31" s="145" t="s">
        <v>501</v>
      </c>
      <c r="E31" s="145" t="s">
        <v>340</v>
      </c>
      <c r="F31" s="145" t="s">
        <v>596</v>
      </c>
      <c r="G31" s="145" t="s">
        <v>585</v>
      </c>
      <c r="H31" s="145">
        <v>37</v>
      </c>
      <c r="I31" s="145" t="s">
        <v>340</v>
      </c>
      <c r="J31" s="146">
        <v>1640</v>
      </c>
      <c r="K31" s="145">
        <v>90</v>
      </c>
      <c r="L31" s="145" t="s">
        <v>504</v>
      </c>
      <c r="M31" s="145">
        <v>90</v>
      </c>
      <c r="N31" s="145" t="s">
        <v>505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507</v>
      </c>
      <c r="U31" s="145" t="s">
        <v>340</v>
      </c>
      <c r="V31" s="145" t="s">
        <v>507</v>
      </c>
      <c r="W31" s="145" t="s">
        <v>508</v>
      </c>
      <c r="X31" s="145" t="s">
        <v>340</v>
      </c>
      <c r="Y31" s="145" t="s">
        <v>340</v>
      </c>
      <c r="Z31" s="145" t="s">
        <v>597</v>
      </c>
      <c r="AA31" s="145" t="s">
        <v>583</v>
      </c>
      <c r="AB31" s="145" t="s">
        <v>583</v>
      </c>
      <c r="AC31" s="145" t="s">
        <v>512</v>
      </c>
      <c r="AD31" s="145" t="s">
        <v>525</v>
      </c>
      <c r="AE31" s="145" t="s">
        <v>506</v>
      </c>
      <c r="AF31" s="145" t="s">
        <v>340</v>
      </c>
    </row>
    <row r="32" spans="1:32">
      <c r="A32" s="145" t="s">
        <v>598</v>
      </c>
      <c r="B32" s="145" t="s">
        <v>499</v>
      </c>
      <c r="C32" s="145" t="s">
        <v>500</v>
      </c>
      <c r="D32" s="145" t="s">
        <v>501</v>
      </c>
      <c r="E32" s="145" t="s">
        <v>502</v>
      </c>
      <c r="F32" s="145" t="s">
        <v>503</v>
      </c>
      <c r="G32" s="145" t="s">
        <v>599</v>
      </c>
      <c r="H32" s="145">
        <v>35</v>
      </c>
      <c r="I32" s="145" t="s">
        <v>340</v>
      </c>
      <c r="J32" s="146">
        <v>1825</v>
      </c>
      <c r="K32" s="145">
        <v>22</v>
      </c>
      <c r="L32" s="145" t="s">
        <v>504</v>
      </c>
      <c r="M32" s="145">
        <v>22</v>
      </c>
      <c r="N32" s="145" t="s">
        <v>505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507</v>
      </c>
      <c r="U32" s="145" t="s">
        <v>340</v>
      </c>
      <c r="V32" s="145" t="s">
        <v>507</v>
      </c>
      <c r="W32" s="145" t="s">
        <v>515</v>
      </c>
      <c r="X32" s="145" t="s">
        <v>600</v>
      </c>
      <c r="Y32" s="145" t="s">
        <v>340</v>
      </c>
      <c r="Z32" s="145" t="s">
        <v>509</v>
      </c>
      <c r="AA32" s="145" t="s">
        <v>545</v>
      </c>
      <c r="AB32" s="145" t="s">
        <v>518</v>
      </c>
      <c r="AC32" s="145" t="s">
        <v>519</v>
      </c>
      <c r="AD32" s="145" t="s">
        <v>520</v>
      </c>
      <c r="AE32" s="145" t="s">
        <v>507</v>
      </c>
      <c r="AF32" s="145" t="s">
        <v>340</v>
      </c>
    </row>
    <row r="33" spans="1:32">
      <c r="A33" s="145" t="s">
        <v>601</v>
      </c>
      <c r="B33" s="145" t="s">
        <v>499</v>
      </c>
      <c r="C33" s="145" t="s">
        <v>500</v>
      </c>
      <c r="D33" s="145" t="s">
        <v>501</v>
      </c>
      <c r="E33" s="145" t="s">
        <v>502</v>
      </c>
      <c r="F33" s="145" t="s">
        <v>503</v>
      </c>
      <c r="G33" s="145" t="s">
        <v>131</v>
      </c>
      <c r="H33" s="145">
        <v>22</v>
      </c>
      <c r="I33" s="145" t="s">
        <v>340</v>
      </c>
      <c r="J33" s="146">
        <v>2176.3333333333335</v>
      </c>
      <c r="K33" s="145">
        <v>32</v>
      </c>
      <c r="L33" s="145" t="s">
        <v>504</v>
      </c>
      <c r="M33" s="145">
        <v>32</v>
      </c>
      <c r="N33" s="145" t="s">
        <v>505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507</v>
      </c>
      <c r="U33" s="145" t="s">
        <v>340</v>
      </c>
      <c r="V33" s="145" t="s">
        <v>506</v>
      </c>
      <c r="W33" s="145" t="s">
        <v>508</v>
      </c>
      <c r="X33" s="145" t="s">
        <v>527</v>
      </c>
      <c r="Y33" s="145" t="s">
        <v>344</v>
      </c>
      <c r="Z33" s="145" t="s">
        <v>509</v>
      </c>
      <c r="AA33" s="145" t="s">
        <v>602</v>
      </c>
      <c r="AB33" s="145" t="s">
        <v>529</v>
      </c>
      <c r="AC33" s="145" t="s">
        <v>519</v>
      </c>
      <c r="AD33" s="145" t="s">
        <v>513</v>
      </c>
      <c r="AE33" s="145" t="s">
        <v>506</v>
      </c>
      <c r="AF33" s="145" t="s">
        <v>340</v>
      </c>
    </row>
    <row r="34" spans="1:32">
      <c r="A34" s="145" t="s">
        <v>603</v>
      </c>
      <c r="B34" s="145" t="s">
        <v>564</v>
      </c>
      <c r="C34" s="145" t="s">
        <v>500</v>
      </c>
      <c r="D34" s="145" t="s">
        <v>501</v>
      </c>
      <c r="E34" s="145" t="s">
        <v>502</v>
      </c>
      <c r="F34" s="145" t="s">
        <v>503</v>
      </c>
      <c r="G34" s="145" t="s">
        <v>585</v>
      </c>
      <c r="H34" s="145">
        <v>37</v>
      </c>
      <c r="I34" s="145" t="s">
        <v>340</v>
      </c>
      <c r="J34" s="146">
        <v>2735.3333333333335</v>
      </c>
      <c r="K34" s="145">
        <v>32</v>
      </c>
      <c r="L34" s="145" t="s">
        <v>565</v>
      </c>
      <c r="M34" s="145" t="s">
        <v>340</v>
      </c>
      <c r="N34" s="145" t="s">
        <v>340</v>
      </c>
      <c r="O34" s="146">
        <v>21093</v>
      </c>
      <c r="P34" s="145" t="s">
        <v>340</v>
      </c>
      <c r="Q34" s="146">
        <v>24338</v>
      </c>
      <c r="R34" s="146">
        <v>10616</v>
      </c>
      <c r="S34" s="147">
        <v>54.9296875</v>
      </c>
      <c r="T34" s="145" t="s">
        <v>507</v>
      </c>
      <c r="U34" s="145" t="s">
        <v>340</v>
      </c>
      <c r="V34" s="145" t="s">
        <v>506</v>
      </c>
      <c r="W34" s="145" t="s">
        <v>515</v>
      </c>
      <c r="X34" s="145" t="s">
        <v>340</v>
      </c>
      <c r="Y34" s="145" t="s">
        <v>344</v>
      </c>
      <c r="Z34" s="145" t="s">
        <v>509</v>
      </c>
      <c r="AA34" s="145" t="s">
        <v>523</v>
      </c>
      <c r="AB34" s="145" t="s">
        <v>604</v>
      </c>
      <c r="AC34" s="145" t="s">
        <v>512</v>
      </c>
      <c r="AD34" s="145" t="s">
        <v>525</v>
      </c>
      <c r="AE34" s="145" t="s">
        <v>507</v>
      </c>
      <c r="AF34" s="145" t="s">
        <v>340</v>
      </c>
    </row>
    <row r="35" spans="1:32">
      <c r="A35" s="145" t="s">
        <v>605</v>
      </c>
      <c r="B35" s="145" t="s">
        <v>564</v>
      </c>
      <c r="C35" s="145" t="s">
        <v>500</v>
      </c>
      <c r="D35" s="145" t="s">
        <v>340</v>
      </c>
      <c r="E35" s="145" t="s">
        <v>340</v>
      </c>
      <c r="F35" s="145" t="s">
        <v>340</v>
      </c>
      <c r="G35" s="145" t="s">
        <v>132</v>
      </c>
      <c r="H35" s="145">
        <v>21</v>
      </c>
      <c r="I35" s="145" t="s">
        <v>340</v>
      </c>
      <c r="J35" s="146">
        <v>2319</v>
      </c>
      <c r="K35" s="145">
        <v>25</v>
      </c>
      <c r="L35" s="145" t="s">
        <v>565</v>
      </c>
      <c r="M35" s="145" t="s">
        <v>340</v>
      </c>
      <c r="N35" s="145" t="s">
        <v>340</v>
      </c>
      <c r="O35" s="146">
        <v>20320</v>
      </c>
      <c r="P35" s="145" t="s">
        <v>340</v>
      </c>
      <c r="Q35" s="146">
        <v>19102</v>
      </c>
      <c r="R35" s="146">
        <v>11878</v>
      </c>
      <c r="S35" s="147">
        <v>67.733333333333334</v>
      </c>
      <c r="T35" s="145" t="s">
        <v>340</v>
      </c>
      <c r="U35" s="145" t="s">
        <v>340</v>
      </c>
      <c r="V35" s="145" t="s">
        <v>340</v>
      </c>
      <c r="W35" s="145" t="s">
        <v>340</v>
      </c>
      <c r="X35" s="145" t="s">
        <v>340</v>
      </c>
      <c r="Y35" s="145" t="s">
        <v>340</v>
      </c>
      <c r="Z35" s="145" t="s">
        <v>340</v>
      </c>
      <c r="AA35" s="145" t="s">
        <v>340</v>
      </c>
      <c r="AB35" s="145" t="s">
        <v>340</v>
      </c>
      <c r="AC35" s="145" t="s">
        <v>340</v>
      </c>
      <c r="AD35" s="145" t="s">
        <v>340</v>
      </c>
      <c r="AE35" s="145" t="s">
        <v>340</v>
      </c>
      <c r="AF35" s="145" t="s">
        <v>340</v>
      </c>
    </row>
    <row r="36" spans="1:32">
      <c r="A36" s="145" t="s">
        <v>606</v>
      </c>
      <c r="B36" s="145" t="s">
        <v>499</v>
      </c>
      <c r="C36" s="145" t="s">
        <v>500</v>
      </c>
      <c r="D36" s="145" t="s">
        <v>501</v>
      </c>
      <c r="E36" s="145" t="s">
        <v>502</v>
      </c>
      <c r="F36" s="145" t="s">
        <v>503</v>
      </c>
      <c r="G36" s="145" t="s">
        <v>122</v>
      </c>
      <c r="H36" s="145">
        <v>31</v>
      </c>
      <c r="I36" s="145" t="s">
        <v>340</v>
      </c>
      <c r="J36" s="146">
        <v>1581.6666666666667</v>
      </c>
      <c r="K36" s="145">
        <v>16</v>
      </c>
      <c r="L36" s="145" t="s">
        <v>504</v>
      </c>
      <c r="M36" s="145">
        <v>16</v>
      </c>
      <c r="N36" s="145" t="s">
        <v>505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506</v>
      </c>
      <c r="U36" s="145">
        <v>10</v>
      </c>
      <c r="V36" s="145" t="s">
        <v>506</v>
      </c>
      <c r="W36" s="145" t="s">
        <v>508</v>
      </c>
      <c r="X36" s="145" t="s">
        <v>516</v>
      </c>
      <c r="Y36" s="145" t="s">
        <v>356</v>
      </c>
      <c r="Z36" s="145" t="s">
        <v>509</v>
      </c>
      <c r="AA36" s="145" t="s">
        <v>562</v>
      </c>
      <c r="AB36" s="145" t="s">
        <v>559</v>
      </c>
      <c r="AC36" s="145" t="s">
        <v>512</v>
      </c>
      <c r="AD36" s="145" t="s">
        <v>560</v>
      </c>
      <c r="AE36" s="145" t="s">
        <v>506</v>
      </c>
      <c r="AF36" s="145" t="s">
        <v>340</v>
      </c>
    </row>
    <row r="37" spans="1:32">
      <c r="A37" s="145" t="s">
        <v>607</v>
      </c>
      <c r="B37" s="145" t="s">
        <v>499</v>
      </c>
      <c r="C37" s="145" t="s">
        <v>500</v>
      </c>
      <c r="D37" s="145" t="s">
        <v>501</v>
      </c>
      <c r="E37" s="145" t="s">
        <v>502</v>
      </c>
      <c r="F37" s="145" t="s">
        <v>503</v>
      </c>
      <c r="G37" s="145" t="s">
        <v>210</v>
      </c>
      <c r="H37" s="145">
        <v>9</v>
      </c>
      <c r="I37" s="145" t="s">
        <v>340</v>
      </c>
      <c r="J37" s="146">
        <v>2935</v>
      </c>
      <c r="K37" s="145">
        <v>84</v>
      </c>
      <c r="L37" s="145" t="s">
        <v>504</v>
      </c>
      <c r="M37" s="145">
        <v>84</v>
      </c>
      <c r="N37" s="145" t="s">
        <v>505</v>
      </c>
      <c r="O37" s="146">
        <v>19885</v>
      </c>
      <c r="P37" s="146">
        <v>3005</v>
      </c>
      <c r="Q37" s="145" t="s">
        <v>340</v>
      </c>
      <c r="R37" s="146">
        <v>19885</v>
      </c>
      <c r="S37" s="147">
        <v>19.727182539682538</v>
      </c>
      <c r="T37" s="145" t="s">
        <v>507</v>
      </c>
      <c r="U37" s="145" t="s">
        <v>340</v>
      </c>
      <c r="V37" s="145" t="s">
        <v>507</v>
      </c>
      <c r="W37" s="145" t="s">
        <v>508</v>
      </c>
      <c r="X37" s="145" t="s">
        <v>532</v>
      </c>
      <c r="Y37" s="145" t="s">
        <v>340</v>
      </c>
      <c r="Z37" s="145" t="s">
        <v>509</v>
      </c>
      <c r="AA37" s="145" t="s">
        <v>567</v>
      </c>
      <c r="AB37" s="145" t="s">
        <v>548</v>
      </c>
      <c r="AC37" s="145" t="s">
        <v>535</v>
      </c>
      <c r="AD37" s="145" t="s">
        <v>525</v>
      </c>
      <c r="AE37" s="145" t="s">
        <v>506</v>
      </c>
      <c r="AF37" s="145" t="s">
        <v>340</v>
      </c>
    </row>
    <row r="38" spans="1:32">
      <c r="A38" s="145" t="s">
        <v>608</v>
      </c>
      <c r="B38" s="145" t="s">
        <v>499</v>
      </c>
      <c r="C38" s="145" t="s">
        <v>500</v>
      </c>
      <c r="D38" s="145" t="s">
        <v>501</v>
      </c>
      <c r="E38" s="145" t="s">
        <v>609</v>
      </c>
      <c r="F38" s="145" t="s">
        <v>596</v>
      </c>
      <c r="G38" s="145" t="s">
        <v>124</v>
      </c>
      <c r="H38" s="145">
        <v>29</v>
      </c>
      <c r="I38" s="145" t="s">
        <v>340</v>
      </c>
      <c r="J38" s="146">
        <v>2225</v>
      </c>
      <c r="K38" s="145">
        <v>66</v>
      </c>
      <c r="L38" s="145" t="s">
        <v>557</v>
      </c>
      <c r="M38" s="145">
        <v>62</v>
      </c>
      <c r="N38" s="145" t="s">
        <v>581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507</v>
      </c>
      <c r="U38" s="145" t="s">
        <v>340</v>
      </c>
      <c r="V38" s="145" t="s">
        <v>507</v>
      </c>
      <c r="W38" s="145" t="s">
        <v>508</v>
      </c>
      <c r="X38" s="145" t="s">
        <v>516</v>
      </c>
      <c r="Y38" s="145" t="s">
        <v>340</v>
      </c>
      <c r="Z38" s="145" t="s">
        <v>509</v>
      </c>
      <c r="AA38" s="145" t="s">
        <v>610</v>
      </c>
      <c r="AB38" s="145" t="s">
        <v>534</v>
      </c>
      <c r="AC38" s="145" t="s">
        <v>535</v>
      </c>
      <c r="AD38" s="145" t="s">
        <v>520</v>
      </c>
      <c r="AE38" s="145" t="s">
        <v>506</v>
      </c>
      <c r="AF38" s="145" t="s">
        <v>340</v>
      </c>
    </row>
    <row r="39" spans="1:32">
      <c r="A39" s="145" t="s">
        <v>611</v>
      </c>
      <c r="B39" s="145" t="s">
        <v>499</v>
      </c>
      <c r="C39" s="145" t="s">
        <v>500</v>
      </c>
      <c r="D39" s="145" t="s">
        <v>501</v>
      </c>
      <c r="E39" s="145" t="s">
        <v>502</v>
      </c>
      <c r="F39" s="145" t="s">
        <v>503</v>
      </c>
      <c r="G39" s="145" t="s">
        <v>208</v>
      </c>
      <c r="H39" s="145">
        <v>11</v>
      </c>
      <c r="I39" s="145" t="s">
        <v>340</v>
      </c>
      <c r="J39" s="146">
        <v>1915</v>
      </c>
      <c r="K39" s="145">
        <v>39</v>
      </c>
      <c r="L39" s="145" t="s">
        <v>504</v>
      </c>
      <c r="M39" s="145">
        <v>39</v>
      </c>
      <c r="N39" s="145" t="s">
        <v>505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507</v>
      </c>
      <c r="U39" s="145" t="s">
        <v>340</v>
      </c>
      <c r="V39" s="145" t="s">
        <v>507</v>
      </c>
      <c r="W39" s="145" t="s">
        <v>508</v>
      </c>
      <c r="X39" s="145" t="s">
        <v>612</v>
      </c>
      <c r="Y39" s="145" t="s">
        <v>356</v>
      </c>
      <c r="Z39" s="145" t="s">
        <v>340</v>
      </c>
      <c r="AA39" s="145" t="s">
        <v>586</v>
      </c>
      <c r="AB39" s="145" t="s">
        <v>583</v>
      </c>
      <c r="AC39" s="145" t="s">
        <v>512</v>
      </c>
      <c r="AD39" s="145" t="s">
        <v>525</v>
      </c>
      <c r="AE39" s="145" t="s">
        <v>506</v>
      </c>
      <c r="AF39" s="145" t="s">
        <v>340</v>
      </c>
    </row>
    <row r="40" spans="1:32">
      <c r="A40" s="145" t="s">
        <v>613</v>
      </c>
      <c r="B40" s="145" t="s">
        <v>499</v>
      </c>
      <c r="C40" s="145" t="s">
        <v>500</v>
      </c>
      <c r="D40" s="145" t="s">
        <v>501</v>
      </c>
      <c r="E40" s="145" t="s">
        <v>502</v>
      </c>
      <c r="F40" s="145" t="s">
        <v>503</v>
      </c>
      <c r="G40" s="145" t="s">
        <v>242</v>
      </c>
      <c r="H40" s="145">
        <v>7</v>
      </c>
      <c r="I40" s="145" t="s">
        <v>340</v>
      </c>
      <c r="J40" s="146">
        <v>2458</v>
      </c>
      <c r="K40" s="145">
        <v>45</v>
      </c>
      <c r="L40" s="145" t="s">
        <v>504</v>
      </c>
      <c r="M40" s="145">
        <v>45</v>
      </c>
      <c r="N40" s="145" t="s">
        <v>505</v>
      </c>
      <c r="O40" s="146">
        <v>18603</v>
      </c>
      <c r="P40" s="146">
        <v>872</v>
      </c>
      <c r="Q40" s="145" t="s">
        <v>340</v>
      </c>
      <c r="R40" s="146">
        <v>18603</v>
      </c>
      <c r="S40" s="147">
        <v>34.450000000000003</v>
      </c>
      <c r="T40" s="145" t="s">
        <v>507</v>
      </c>
      <c r="U40" s="145" t="s">
        <v>340</v>
      </c>
      <c r="V40" s="145" t="s">
        <v>506</v>
      </c>
      <c r="W40" s="145" t="s">
        <v>508</v>
      </c>
      <c r="X40" s="145" t="s">
        <v>516</v>
      </c>
      <c r="Y40" s="145" t="s">
        <v>344</v>
      </c>
      <c r="Z40" s="145" t="s">
        <v>509</v>
      </c>
      <c r="AA40" s="145" t="s">
        <v>614</v>
      </c>
      <c r="AB40" s="145" t="s">
        <v>615</v>
      </c>
      <c r="AC40" s="145" t="s">
        <v>535</v>
      </c>
      <c r="AD40" s="145" t="s">
        <v>513</v>
      </c>
      <c r="AE40" s="145" t="s">
        <v>506</v>
      </c>
      <c r="AF40" s="145" t="s">
        <v>340</v>
      </c>
    </row>
    <row r="41" spans="1:32">
      <c r="A41" s="145" t="s">
        <v>616</v>
      </c>
      <c r="B41" s="145" t="s">
        <v>499</v>
      </c>
      <c r="C41" s="145" t="s">
        <v>500</v>
      </c>
      <c r="D41" s="145" t="s">
        <v>501</v>
      </c>
      <c r="E41" s="145" t="s">
        <v>502</v>
      </c>
      <c r="F41" s="145" t="s">
        <v>503</v>
      </c>
      <c r="G41" s="145" t="s">
        <v>127</v>
      </c>
      <c r="H41" s="145">
        <v>26</v>
      </c>
      <c r="I41" s="145" t="s">
        <v>340</v>
      </c>
      <c r="J41" s="146">
        <v>1551</v>
      </c>
      <c r="K41" s="145">
        <v>18</v>
      </c>
      <c r="L41" s="145" t="s">
        <v>504</v>
      </c>
      <c r="M41" s="145">
        <v>18</v>
      </c>
      <c r="N41" s="145" t="s">
        <v>505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507</v>
      </c>
      <c r="U41" s="145">
        <v>13</v>
      </c>
      <c r="V41" s="145" t="s">
        <v>507</v>
      </c>
      <c r="W41" s="145" t="s">
        <v>515</v>
      </c>
      <c r="X41" s="145" t="s">
        <v>532</v>
      </c>
      <c r="Y41" s="145" t="s">
        <v>340</v>
      </c>
      <c r="Z41" s="145" t="s">
        <v>509</v>
      </c>
      <c r="AA41" s="145" t="s">
        <v>610</v>
      </c>
      <c r="AB41" s="145" t="s">
        <v>534</v>
      </c>
      <c r="AC41" s="145" t="s">
        <v>535</v>
      </c>
      <c r="AD41" s="145" t="s">
        <v>520</v>
      </c>
      <c r="AE41" s="145" t="s">
        <v>507</v>
      </c>
      <c r="AF41" s="145" t="s">
        <v>340</v>
      </c>
    </row>
    <row r="42" spans="1:32">
      <c r="A42" s="145" t="s">
        <v>617</v>
      </c>
      <c r="B42" s="145" t="s">
        <v>499</v>
      </c>
      <c r="C42" s="145" t="s">
        <v>500</v>
      </c>
      <c r="D42" s="145" t="s">
        <v>501</v>
      </c>
      <c r="E42" s="145" t="s">
        <v>618</v>
      </c>
      <c r="F42" s="145" t="s">
        <v>589</v>
      </c>
      <c r="G42" s="145" t="s">
        <v>211</v>
      </c>
      <c r="H42" s="145">
        <v>8</v>
      </c>
      <c r="I42" s="145" t="s">
        <v>340</v>
      </c>
      <c r="J42" s="146">
        <v>2476.15</v>
      </c>
      <c r="K42" s="145">
        <v>48</v>
      </c>
      <c r="L42" s="145" t="s">
        <v>504</v>
      </c>
      <c r="M42" s="145">
        <v>48</v>
      </c>
      <c r="N42" s="145" t="s">
        <v>505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507</v>
      </c>
      <c r="U42" s="145" t="s">
        <v>340</v>
      </c>
      <c r="V42" s="145" t="s">
        <v>506</v>
      </c>
      <c r="W42" s="145" t="s">
        <v>515</v>
      </c>
      <c r="X42" s="145" t="s">
        <v>619</v>
      </c>
      <c r="Y42" s="145" t="s">
        <v>344</v>
      </c>
      <c r="Z42" s="145" t="s">
        <v>509</v>
      </c>
      <c r="AA42" s="145" t="s">
        <v>591</v>
      </c>
      <c r="AB42" s="145" t="s">
        <v>583</v>
      </c>
      <c r="AC42" s="145" t="s">
        <v>512</v>
      </c>
      <c r="AD42" s="145" t="s">
        <v>525</v>
      </c>
      <c r="AE42" s="145" t="s">
        <v>507</v>
      </c>
      <c r="AF42" s="145" t="s">
        <v>340</v>
      </c>
    </row>
    <row r="43" spans="1:32">
      <c r="A43" s="145" t="s">
        <v>620</v>
      </c>
      <c r="B43" s="145" t="s">
        <v>499</v>
      </c>
      <c r="C43" s="145" t="s">
        <v>500</v>
      </c>
      <c r="D43" s="145" t="s">
        <v>501</v>
      </c>
      <c r="E43" s="145" t="s">
        <v>502</v>
      </c>
      <c r="F43" s="145" t="s">
        <v>503</v>
      </c>
      <c r="G43" s="145" t="s">
        <v>124</v>
      </c>
      <c r="H43" s="145">
        <v>29</v>
      </c>
      <c r="I43" s="145" t="s">
        <v>340</v>
      </c>
      <c r="J43" s="146">
        <v>1947.3333333333333</v>
      </c>
      <c r="K43" s="145">
        <v>20</v>
      </c>
      <c r="L43" s="145" t="s">
        <v>504</v>
      </c>
      <c r="M43" s="145">
        <v>20</v>
      </c>
      <c r="N43" s="145" t="s">
        <v>505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506</v>
      </c>
      <c r="U43" s="145">
        <v>15</v>
      </c>
      <c r="V43" s="145" t="s">
        <v>507</v>
      </c>
      <c r="W43" s="145" t="s">
        <v>508</v>
      </c>
      <c r="X43" s="145" t="s">
        <v>542</v>
      </c>
      <c r="Y43" s="145" t="s">
        <v>340</v>
      </c>
      <c r="Z43" s="145" t="s">
        <v>509</v>
      </c>
      <c r="AA43" s="145" t="s">
        <v>567</v>
      </c>
      <c r="AB43" s="145" t="s">
        <v>548</v>
      </c>
      <c r="AC43" s="145" t="s">
        <v>535</v>
      </c>
      <c r="AD43" s="145" t="s">
        <v>525</v>
      </c>
      <c r="AE43" s="145" t="s">
        <v>506</v>
      </c>
      <c r="AF43" s="145" t="s">
        <v>340</v>
      </c>
    </row>
    <row r="44" spans="1:32">
      <c r="A44" s="145" t="s">
        <v>621</v>
      </c>
      <c r="B44" s="145" t="s">
        <v>499</v>
      </c>
      <c r="C44" s="145" t="s">
        <v>500</v>
      </c>
      <c r="D44" s="145" t="s">
        <v>501</v>
      </c>
      <c r="E44" s="145" t="s">
        <v>502</v>
      </c>
      <c r="F44" s="145" t="s">
        <v>503</v>
      </c>
      <c r="G44" s="145" t="s">
        <v>622</v>
      </c>
      <c r="H44" s="145">
        <v>49</v>
      </c>
      <c r="I44" s="145" t="s">
        <v>340</v>
      </c>
      <c r="J44" s="146">
        <v>1651</v>
      </c>
      <c r="K44" s="145">
        <v>24</v>
      </c>
      <c r="L44" s="145" t="s">
        <v>504</v>
      </c>
      <c r="M44" s="145">
        <v>24</v>
      </c>
      <c r="N44" s="145" t="s">
        <v>505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507</v>
      </c>
      <c r="U44" s="145" t="s">
        <v>340</v>
      </c>
      <c r="V44" s="145" t="s">
        <v>507</v>
      </c>
      <c r="W44" s="145" t="s">
        <v>508</v>
      </c>
      <c r="X44" s="145" t="s">
        <v>516</v>
      </c>
      <c r="Y44" s="145" t="s">
        <v>340</v>
      </c>
      <c r="Z44" s="145" t="s">
        <v>509</v>
      </c>
      <c r="AA44" s="145" t="s">
        <v>582</v>
      </c>
      <c r="AB44" s="145" t="s">
        <v>583</v>
      </c>
      <c r="AC44" s="145" t="s">
        <v>512</v>
      </c>
      <c r="AD44" s="145" t="s">
        <v>525</v>
      </c>
      <c r="AE44" s="145" t="s">
        <v>506</v>
      </c>
      <c r="AF44" s="145" t="s">
        <v>340</v>
      </c>
    </row>
    <row r="45" spans="1:32">
      <c r="A45" s="145" t="s">
        <v>623</v>
      </c>
      <c r="B45" s="145" t="s">
        <v>564</v>
      </c>
      <c r="C45" s="145" t="s">
        <v>500</v>
      </c>
      <c r="D45" s="145" t="s">
        <v>501</v>
      </c>
      <c r="E45" s="145" t="s">
        <v>502</v>
      </c>
      <c r="F45" s="145" t="s">
        <v>503</v>
      </c>
      <c r="G45" s="145" t="s">
        <v>200</v>
      </c>
      <c r="H45" s="145">
        <v>19</v>
      </c>
      <c r="I45" s="145" t="s">
        <v>624</v>
      </c>
      <c r="J45" s="146">
        <v>2556.6666666666665</v>
      </c>
      <c r="K45" s="145">
        <v>26</v>
      </c>
      <c r="L45" s="145" t="s">
        <v>504</v>
      </c>
      <c r="M45" s="145">
        <v>26</v>
      </c>
      <c r="N45" s="145" t="s">
        <v>505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506</v>
      </c>
      <c r="U45" s="145">
        <v>17</v>
      </c>
      <c r="V45" s="145" t="s">
        <v>506</v>
      </c>
      <c r="W45" s="145" t="s">
        <v>508</v>
      </c>
      <c r="X45" s="145" t="s">
        <v>527</v>
      </c>
      <c r="Y45" s="145" t="s">
        <v>344</v>
      </c>
      <c r="Z45" s="145" t="s">
        <v>509</v>
      </c>
      <c r="AA45" s="145" t="s">
        <v>555</v>
      </c>
      <c r="AB45" s="145" t="s">
        <v>538</v>
      </c>
      <c r="AC45" s="145" t="s">
        <v>519</v>
      </c>
      <c r="AD45" s="145" t="s">
        <v>520</v>
      </c>
      <c r="AE45" s="145" t="s">
        <v>506</v>
      </c>
      <c r="AF45" s="145" t="s">
        <v>506</v>
      </c>
    </row>
    <row r="46" spans="1:32">
      <c r="A46" s="145" t="s">
        <v>625</v>
      </c>
      <c r="B46" s="145" t="s">
        <v>499</v>
      </c>
      <c r="C46" s="145" t="s">
        <v>500</v>
      </c>
      <c r="D46" s="145" t="s">
        <v>501</v>
      </c>
      <c r="E46" s="145" t="s">
        <v>502</v>
      </c>
      <c r="F46" s="145" t="s">
        <v>503</v>
      </c>
      <c r="G46" s="145" t="s">
        <v>200</v>
      </c>
      <c r="H46" s="145">
        <v>19</v>
      </c>
      <c r="I46" s="145" t="s">
        <v>340</v>
      </c>
      <c r="J46" s="146">
        <v>1712.33</v>
      </c>
      <c r="K46" s="145">
        <v>26</v>
      </c>
      <c r="L46" s="145" t="s">
        <v>504</v>
      </c>
      <c r="M46" s="145">
        <v>26</v>
      </c>
      <c r="N46" s="145" t="s">
        <v>505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507</v>
      </c>
      <c r="U46" s="145" t="s">
        <v>340</v>
      </c>
      <c r="V46" s="145" t="s">
        <v>506</v>
      </c>
      <c r="W46" s="145" t="s">
        <v>508</v>
      </c>
      <c r="X46" s="145" t="s">
        <v>527</v>
      </c>
      <c r="Y46" s="145" t="s">
        <v>344</v>
      </c>
      <c r="Z46" s="145" t="s">
        <v>509</v>
      </c>
      <c r="AA46" s="145" t="s">
        <v>626</v>
      </c>
      <c r="AB46" s="145" t="s">
        <v>552</v>
      </c>
      <c r="AC46" s="145" t="s">
        <v>512</v>
      </c>
      <c r="AD46" s="145" t="s">
        <v>525</v>
      </c>
      <c r="AE46" s="145" t="s">
        <v>506</v>
      </c>
      <c r="AF46" s="145" t="s">
        <v>340</v>
      </c>
    </row>
    <row r="47" spans="1:32">
      <c r="A47" s="145" t="s">
        <v>627</v>
      </c>
      <c r="B47" s="145" t="s">
        <v>499</v>
      </c>
      <c r="C47" s="145" t="s">
        <v>500</v>
      </c>
      <c r="D47" s="145" t="s">
        <v>501</v>
      </c>
      <c r="E47" s="145" t="s">
        <v>502</v>
      </c>
      <c r="F47" s="145" t="s">
        <v>503</v>
      </c>
      <c r="G47" s="145" t="s">
        <v>122</v>
      </c>
      <c r="H47" s="145">
        <v>31</v>
      </c>
      <c r="I47" s="145" t="s">
        <v>340</v>
      </c>
      <c r="J47" s="146">
        <v>1290</v>
      </c>
      <c r="K47" s="145">
        <v>15</v>
      </c>
      <c r="L47" s="145" t="s">
        <v>504</v>
      </c>
      <c r="M47" s="145">
        <v>15</v>
      </c>
      <c r="N47" s="145" t="s">
        <v>505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507</v>
      </c>
      <c r="U47" s="145" t="s">
        <v>340</v>
      </c>
      <c r="V47" s="145" t="s">
        <v>506</v>
      </c>
      <c r="W47" s="145" t="s">
        <v>508</v>
      </c>
      <c r="X47" s="145" t="s">
        <v>532</v>
      </c>
      <c r="Y47" s="145" t="s">
        <v>344</v>
      </c>
      <c r="Z47" s="145" t="s">
        <v>509</v>
      </c>
      <c r="AA47" s="145" t="s">
        <v>628</v>
      </c>
      <c r="AB47" s="145" t="s">
        <v>511</v>
      </c>
      <c r="AC47" s="145" t="s">
        <v>512</v>
      </c>
      <c r="AD47" s="145" t="s">
        <v>513</v>
      </c>
      <c r="AE47" s="145" t="s">
        <v>506</v>
      </c>
      <c r="AF47" s="145" t="s">
        <v>340</v>
      </c>
    </row>
    <row r="48" spans="1:32">
      <c r="A48" s="145" t="s">
        <v>629</v>
      </c>
      <c r="B48" s="145" t="s">
        <v>499</v>
      </c>
      <c r="C48" s="145" t="s">
        <v>500</v>
      </c>
      <c r="D48" s="145" t="s">
        <v>501</v>
      </c>
      <c r="E48" s="145" t="s">
        <v>609</v>
      </c>
      <c r="F48" s="145" t="s">
        <v>596</v>
      </c>
      <c r="G48" s="145" t="s">
        <v>205</v>
      </c>
      <c r="H48" s="145">
        <v>14</v>
      </c>
      <c r="I48" s="145" t="s">
        <v>340</v>
      </c>
      <c r="J48" s="146">
        <v>901.66666666666663</v>
      </c>
      <c r="K48" s="145">
        <v>18</v>
      </c>
      <c r="L48" s="145" t="s">
        <v>557</v>
      </c>
      <c r="M48" s="145">
        <v>17</v>
      </c>
      <c r="N48" s="145" t="s">
        <v>566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506</v>
      </c>
      <c r="U48" s="145">
        <v>20</v>
      </c>
      <c r="V48" s="145" t="s">
        <v>507</v>
      </c>
      <c r="W48" s="145" t="s">
        <v>508</v>
      </c>
      <c r="X48" s="145" t="s">
        <v>527</v>
      </c>
      <c r="Y48" s="145" t="s">
        <v>340</v>
      </c>
      <c r="Z48" s="145" t="s">
        <v>509</v>
      </c>
      <c r="AA48" s="145" t="s">
        <v>517</v>
      </c>
      <c r="AB48" s="145" t="s">
        <v>518</v>
      </c>
      <c r="AC48" s="145" t="s">
        <v>519</v>
      </c>
      <c r="AD48" s="145" t="s">
        <v>520</v>
      </c>
      <c r="AE48" s="145" t="s">
        <v>506</v>
      </c>
      <c r="AF48" s="145" t="s">
        <v>340</v>
      </c>
    </row>
    <row r="49" spans="1:32">
      <c r="A49" s="145" t="s">
        <v>630</v>
      </c>
      <c r="B49" s="145" t="s">
        <v>499</v>
      </c>
      <c r="C49" s="145" t="s">
        <v>500</v>
      </c>
      <c r="D49" s="145" t="s">
        <v>501</v>
      </c>
      <c r="E49" s="145" t="s">
        <v>340</v>
      </c>
      <c r="F49" s="145" t="s">
        <v>503</v>
      </c>
      <c r="G49" s="145" t="s">
        <v>246</v>
      </c>
      <c r="H49" s="145">
        <v>3</v>
      </c>
      <c r="I49" s="145" t="s">
        <v>340</v>
      </c>
      <c r="J49" s="146">
        <v>5728.666666666667</v>
      </c>
      <c r="K49" s="145">
        <v>120</v>
      </c>
      <c r="L49" s="145" t="s">
        <v>504</v>
      </c>
      <c r="M49" s="145">
        <v>120</v>
      </c>
      <c r="N49" s="145" t="s">
        <v>505</v>
      </c>
      <c r="O49" s="146">
        <v>17186</v>
      </c>
      <c r="P49" s="146">
        <v>4217</v>
      </c>
      <c r="Q49" s="145" t="s">
        <v>340</v>
      </c>
      <c r="R49" s="146">
        <v>17186</v>
      </c>
      <c r="S49" s="147">
        <v>11.934722222222224</v>
      </c>
      <c r="T49" s="145" t="s">
        <v>507</v>
      </c>
      <c r="U49" s="145" t="s">
        <v>340</v>
      </c>
      <c r="V49" s="145" t="s">
        <v>507</v>
      </c>
      <c r="W49" s="145" t="s">
        <v>508</v>
      </c>
      <c r="X49" s="145" t="s">
        <v>542</v>
      </c>
      <c r="Y49" s="145" t="s">
        <v>344</v>
      </c>
      <c r="Z49" s="145" t="s">
        <v>509</v>
      </c>
      <c r="AA49" s="145" t="s">
        <v>614</v>
      </c>
      <c r="AB49" s="145" t="s">
        <v>615</v>
      </c>
      <c r="AC49" s="145" t="s">
        <v>535</v>
      </c>
      <c r="AD49" s="145" t="s">
        <v>513</v>
      </c>
      <c r="AE49" s="145" t="s">
        <v>506</v>
      </c>
      <c r="AF49" s="145" t="s">
        <v>340</v>
      </c>
    </row>
    <row r="50" spans="1:32">
      <c r="A50" s="145" t="s">
        <v>631</v>
      </c>
      <c r="B50" s="145" t="s">
        <v>499</v>
      </c>
      <c r="C50" s="145" t="s">
        <v>500</v>
      </c>
      <c r="D50" s="145" t="s">
        <v>501</v>
      </c>
      <c r="E50" s="145" t="s">
        <v>502</v>
      </c>
      <c r="F50" s="145" t="s">
        <v>503</v>
      </c>
      <c r="G50" s="145" t="s">
        <v>204</v>
      </c>
      <c r="H50" s="145">
        <v>15</v>
      </c>
      <c r="I50" s="145" t="s">
        <v>340</v>
      </c>
      <c r="J50" s="146">
        <v>1827.3333333333333</v>
      </c>
      <c r="K50" s="145">
        <v>26</v>
      </c>
      <c r="L50" s="145" t="s">
        <v>504</v>
      </c>
      <c r="M50" s="145">
        <v>26</v>
      </c>
      <c r="N50" s="145" t="s">
        <v>505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506</v>
      </c>
      <c r="U50" s="145">
        <v>10</v>
      </c>
      <c r="V50" s="145" t="s">
        <v>507</v>
      </c>
      <c r="W50" s="145" t="s">
        <v>508</v>
      </c>
      <c r="X50" s="145" t="s">
        <v>527</v>
      </c>
      <c r="Y50" s="145" t="s">
        <v>340</v>
      </c>
      <c r="Z50" s="145" t="s">
        <v>509</v>
      </c>
      <c r="AA50" s="145" t="s">
        <v>626</v>
      </c>
      <c r="AB50" s="145" t="s">
        <v>552</v>
      </c>
      <c r="AC50" s="145" t="s">
        <v>512</v>
      </c>
      <c r="AD50" s="145" t="s">
        <v>525</v>
      </c>
      <c r="AE50" s="145" t="s">
        <v>506</v>
      </c>
      <c r="AF50" s="145" t="s">
        <v>340</v>
      </c>
    </row>
    <row r="51" spans="1:32">
      <c r="A51" s="145" t="s">
        <v>632</v>
      </c>
      <c r="B51" s="145" t="s">
        <v>499</v>
      </c>
      <c r="C51" s="145" t="s">
        <v>500</v>
      </c>
      <c r="D51" s="145" t="s">
        <v>501</v>
      </c>
      <c r="E51" s="145" t="s">
        <v>502</v>
      </c>
      <c r="F51" s="145" t="s">
        <v>503</v>
      </c>
      <c r="G51" s="145" t="s">
        <v>242</v>
      </c>
      <c r="H51" s="145">
        <v>7</v>
      </c>
      <c r="I51" s="145" t="s">
        <v>340</v>
      </c>
      <c r="J51" s="146">
        <v>2498</v>
      </c>
      <c r="K51" s="145">
        <v>22</v>
      </c>
      <c r="L51" s="145" t="s">
        <v>504</v>
      </c>
      <c r="M51" s="145">
        <v>22</v>
      </c>
      <c r="N51" s="145" t="s">
        <v>505</v>
      </c>
      <c r="O51" s="146">
        <v>16118</v>
      </c>
      <c r="P51" s="146">
        <v>2498</v>
      </c>
      <c r="Q51" s="145" t="s">
        <v>340</v>
      </c>
      <c r="R51" s="146">
        <v>16118</v>
      </c>
      <c r="S51" s="147">
        <v>61.053030303030305</v>
      </c>
      <c r="T51" s="145" t="s">
        <v>506</v>
      </c>
      <c r="U51" s="145" t="s">
        <v>340</v>
      </c>
      <c r="V51" s="145" t="s">
        <v>506</v>
      </c>
      <c r="W51" s="145" t="s">
        <v>508</v>
      </c>
      <c r="X51" s="145" t="s">
        <v>516</v>
      </c>
      <c r="Y51" s="145" t="s">
        <v>344</v>
      </c>
      <c r="Z51" s="145" t="s">
        <v>509</v>
      </c>
      <c r="AA51" s="145" t="s">
        <v>614</v>
      </c>
      <c r="AB51" s="145" t="s">
        <v>615</v>
      </c>
      <c r="AC51" s="145" t="s">
        <v>535</v>
      </c>
      <c r="AD51" s="145" t="s">
        <v>513</v>
      </c>
      <c r="AE51" s="145" t="s">
        <v>506</v>
      </c>
      <c r="AF51" s="145" t="s">
        <v>340</v>
      </c>
    </row>
    <row r="52" spans="1:32">
      <c r="A52" s="145" t="s">
        <v>633</v>
      </c>
      <c r="B52" s="145" t="s">
        <v>564</v>
      </c>
      <c r="C52" s="145" t="s">
        <v>634</v>
      </c>
      <c r="D52" s="145" t="s">
        <v>635</v>
      </c>
      <c r="E52" s="145" t="s">
        <v>340</v>
      </c>
      <c r="F52" s="145" t="s">
        <v>340</v>
      </c>
      <c r="G52" s="145" t="s">
        <v>636</v>
      </c>
      <c r="H52" s="145">
        <v>63</v>
      </c>
      <c r="I52" s="145" t="s">
        <v>624</v>
      </c>
      <c r="J52" s="146">
        <v>1330</v>
      </c>
      <c r="K52" s="145" t="s">
        <v>340</v>
      </c>
      <c r="L52" s="145" t="s">
        <v>637</v>
      </c>
      <c r="M52" s="145" t="s">
        <v>340</v>
      </c>
      <c r="N52" s="145" t="s">
        <v>340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340</v>
      </c>
      <c r="T52" s="145" t="s">
        <v>507</v>
      </c>
      <c r="U52" s="145" t="s">
        <v>340</v>
      </c>
      <c r="V52" s="145" t="s">
        <v>507</v>
      </c>
      <c r="W52" s="145" t="s">
        <v>340</v>
      </c>
      <c r="X52" s="145" t="s">
        <v>340</v>
      </c>
      <c r="Y52" s="145" t="s">
        <v>340</v>
      </c>
      <c r="Z52" s="145" t="s">
        <v>509</v>
      </c>
      <c r="AA52" s="145" t="s">
        <v>638</v>
      </c>
      <c r="AB52" s="145" t="s">
        <v>639</v>
      </c>
      <c r="AC52" s="145" t="s">
        <v>640</v>
      </c>
      <c r="AD52" s="145" t="s">
        <v>525</v>
      </c>
      <c r="AE52" s="145" t="s">
        <v>507</v>
      </c>
      <c r="AF52" s="145" t="s">
        <v>507</v>
      </c>
    </row>
    <row r="53" spans="1:32">
      <c r="A53" s="145" t="s">
        <v>641</v>
      </c>
      <c r="B53" s="145" t="s">
        <v>499</v>
      </c>
      <c r="C53" s="145" t="s">
        <v>500</v>
      </c>
      <c r="D53" s="145" t="s">
        <v>501</v>
      </c>
      <c r="E53" s="145" t="s">
        <v>502</v>
      </c>
      <c r="F53" s="145" t="s">
        <v>503</v>
      </c>
      <c r="G53" s="145" t="s">
        <v>200</v>
      </c>
      <c r="H53" s="145">
        <v>19</v>
      </c>
      <c r="I53" s="145" t="s">
        <v>340</v>
      </c>
      <c r="J53" s="146">
        <v>1861.6666666666667</v>
      </c>
      <c r="K53" s="145">
        <v>42</v>
      </c>
      <c r="L53" s="145" t="s">
        <v>504</v>
      </c>
      <c r="M53" s="145">
        <v>42</v>
      </c>
      <c r="N53" s="145" t="s">
        <v>505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507</v>
      </c>
      <c r="U53" s="145" t="s">
        <v>340</v>
      </c>
      <c r="V53" s="145" t="s">
        <v>507</v>
      </c>
      <c r="W53" s="145" t="s">
        <v>508</v>
      </c>
      <c r="X53" s="145" t="s">
        <v>532</v>
      </c>
      <c r="Y53" s="145" t="s">
        <v>340</v>
      </c>
      <c r="Z53" s="145" t="s">
        <v>509</v>
      </c>
      <c r="AA53" s="145" t="s">
        <v>642</v>
      </c>
      <c r="AB53" s="145" t="s">
        <v>538</v>
      </c>
      <c r="AC53" s="145" t="s">
        <v>519</v>
      </c>
      <c r="AD53" s="145" t="s">
        <v>520</v>
      </c>
      <c r="AE53" s="145" t="s">
        <v>506</v>
      </c>
      <c r="AF53" s="145" t="s">
        <v>340</v>
      </c>
    </row>
    <row r="54" spans="1:32">
      <c r="A54" s="145" t="s">
        <v>643</v>
      </c>
      <c r="B54" s="145" t="s">
        <v>499</v>
      </c>
      <c r="C54" s="145" t="s">
        <v>500</v>
      </c>
      <c r="D54" s="145" t="s">
        <v>501</v>
      </c>
      <c r="E54" s="145" t="s">
        <v>502</v>
      </c>
      <c r="F54" s="145" t="s">
        <v>503</v>
      </c>
      <c r="G54" s="145" t="s">
        <v>132</v>
      </c>
      <c r="H54" s="145">
        <v>21</v>
      </c>
      <c r="I54" s="145" t="s">
        <v>340</v>
      </c>
      <c r="J54" s="146">
        <v>1218.3333333333333</v>
      </c>
      <c r="K54" s="145">
        <v>16</v>
      </c>
      <c r="L54" s="145" t="s">
        <v>504</v>
      </c>
      <c r="M54" s="145">
        <v>16</v>
      </c>
      <c r="N54" s="145" t="s">
        <v>505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507</v>
      </c>
      <c r="U54" s="145" t="s">
        <v>340</v>
      </c>
      <c r="V54" s="145" t="s">
        <v>507</v>
      </c>
      <c r="W54" s="145" t="s">
        <v>508</v>
      </c>
      <c r="X54" s="145" t="s">
        <v>527</v>
      </c>
      <c r="Y54" s="145" t="s">
        <v>340</v>
      </c>
      <c r="Z54" s="145" t="s">
        <v>509</v>
      </c>
      <c r="AA54" s="145" t="s">
        <v>570</v>
      </c>
      <c r="AB54" s="145" t="s">
        <v>559</v>
      </c>
      <c r="AC54" s="145" t="s">
        <v>512</v>
      </c>
      <c r="AD54" s="145" t="s">
        <v>560</v>
      </c>
      <c r="AE54" s="145" t="s">
        <v>506</v>
      </c>
      <c r="AF54" s="145" t="s">
        <v>340</v>
      </c>
    </row>
    <row r="55" spans="1:32">
      <c r="A55" s="145" t="s">
        <v>644</v>
      </c>
      <c r="B55" s="145" t="s">
        <v>499</v>
      </c>
      <c r="C55" s="145" t="s">
        <v>500</v>
      </c>
      <c r="D55" s="145" t="s">
        <v>501</v>
      </c>
      <c r="E55" s="145" t="s">
        <v>618</v>
      </c>
      <c r="F55" s="145" t="s">
        <v>589</v>
      </c>
      <c r="G55" s="145" t="s">
        <v>211</v>
      </c>
      <c r="H55" s="145">
        <v>8</v>
      </c>
      <c r="I55" s="145" t="s">
        <v>340</v>
      </c>
      <c r="J55" s="146">
        <v>1709.3333333333333</v>
      </c>
      <c r="K55" s="145">
        <v>26</v>
      </c>
      <c r="L55" s="145" t="s">
        <v>504</v>
      </c>
      <c r="M55" s="145">
        <v>26</v>
      </c>
      <c r="N55" s="145" t="s">
        <v>505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507</v>
      </c>
      <c r="U55" s="145" t="s">
        <v>340</v>
      </c>
      <c r="V55" s="145" t="s">
        <v>506</v>
      </c>
      <c r="W55" s="145" t="s">
        <v>508</v>
      </c>
      <c r="X55" s="145" t="s">
        <v>532</v>
      </c>
      <c r="Y55" s="145" t="s">
        <v>344</v>
      </c>
      <c r="Z55" s="145" t="s">
        <v>509</v>
      </c>
      <c r="AA55" s="145" t="s">
        <v>645</v>
      </c>
      <c r="AB55" s="145" t="s">
        <v>548</v>
      </c>
      <c r="AC55" s="145" t="s">
        <v>535</v>
      </c>
      <c r="AD55" s="145" t="s">
        <v>525</v>
      </c>
      <c r="AE55" s="145" t="s">
        <v>506</v>
      </c>
      <c r="AF55" s="145" t="s">
        <v>340</v>
      </c>
    </row>
    <row r="56" spans="1:32">
      <c r="A56" s="145" t="s">
        <v>646</v>
      </c>
      <c r="B56" s="145" t="s">
        <v>499</v>
      </c>
      <c r="C56" s="145" t="s">
        <v>500</v>
      </c>
      <c r="D56" s="145" t="s">
        <v>501</v>
      </c>
      <c r="E56" s="145" t="s">
        <v>502</v>
      </c>
      <c r="F56" s="145" t="s">
        <v>503</v>
      </c>
      <c r="G56" s="145" t="s">
        <v>242</v>
      </c>
      <c r="H56" s="145">
        <v>7</v>
      </c>
      <c r="I56" s="145" t="s">
        <v>340</v>
      </c>
      <c r="J56" s="146">
        <v>1838.3333333333333</v>
      </c>
      <c r="K56" s="145">
        <v>32</v>
      </c>
      <c r="L56" s="145" t="s">
        <v>504</v>
      </c>
      <c r="M56" s="145">
        <v>32</v>
      </c>
      <c r="N56" s="145" t="s">
        <v>505</v>
      </c>
      <c r="O56" s="146">
        <v>14335</v>
      </c>
      <c r="P56" s="146">
        <v>1805</v>
      </c>
      <c r="Q56" s="145" t="s">
        <v>340</v>
      </c>
      <c r="R56" s="146">
        <v>14335</v>
      </c>
      <c r="S56" s="147">
        <v>37.330729166666664</v>
      </c>
      <c r="T56" s="145" t="s">
        <v>507</v>
      </c>
      <c r="U56" s="145" t="s">
        <v>340</v>
      </c>
      <c r="V56" s="145" t="s">
        <v>507</v>
      </c>
      <c r="W56" s="145" t="s">
        <v>508</v>
      </c>
      <c r="X56" s="145" t="s">
        <v>516</v>
      </c>
      <c r="Y56" s="145" t="s">
        <v>340</v>
      </c>
      <c r="Z56" s="145" t="s">
        <v>509</v>
      </c>
      <c r="AA56" s="145" t="s">
        <v>626</v>
      </c>
      <c r="AB56" s="145" t="s">
        <v>552</v>
      </c>
      <c r="AC56" s="145" t="s">
        <v>512</v>
      </c>
      <c r="AD56" s="145" t="s">
        <v>525</v>
      </c>
      <c r="AE56" s="145" t="s">
        <v>506</v>
      </c>
      <c r="AF56" s="145" t="s">
        <v>340</v>
      </c>
    </row>
    <row r="57" spans="1:32">
      <c r="A57" s="145" t="s">
        <v>647</v>
      </c>
      <c r="B57" s="145" t="s">
        <v>499</v>
      </c>
      <c r="C57" s="145" t="s">
        <v>500</v>
      </c>
      <c r="D57" s="145" t="s">
        <v>501</v>
      </c>
      <c r="E57" s="145" t="s">
        <v>502</v>
      </c>
      <c r="F57" s="145" t="s">
        <v>503</v>
      </c>
      <c r="G57" s="145" t="s">
        <v>132</v>
      </c>
      <c r="H57" s="145">
        <v>21</v>
      </c>
      <c r="I57" s="145" t="s">
        <v>340</v>
      </c>
      <c r="J57" s="146">
        <v>1208</v>
      </c>
      <c r="K57" s="145">
        <v>15</v>
      </c>
      <c r="L57" s="145" t="s">
        <v>504</v>
      </c>
      <c r="M57" s="145">
        <v>15</v>
      </c>
      <c r="N57" s="145" t="s">
        <v>505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507</v>
      </c>
      <c r="U57" s="145" t="s">
        <v>340</v>
      </c>
      <c r="V57" s="145" t="s">
        <v>506</v>
      </c>
      <c r="W57" s="145" t="s">
        <v>515</v>
      </c>
      <c r="X57" s="145" t="s">
        <v>532</v>
      </c>
      <c r="Y57" s="145" t="s">
        <v>344</v>
      </c>
      <c r="Z57" s="145" t="s">
        <v>509</v>
      </c>
      <c r="AA57" s="145" t="s">
        <v>582</v>
      </c>
      <c r="AB57" s="145" t="s">
        <v>583</v>
      </c>
      <c r="AC57" s="145" t="s">
        <v>512</v>
      </c>
      <c r="AD57" s="145" t="s">
        <v>525</v>
      </c>
      <c r="AE57" s="145" t="s">
        <v>507</v>
      </c>
      <c r="AF57" s="145" t="s">
        <v>340</v>
      </c>
    </row>
    <row r="58" spans="1:32">
      <c r="A58" s="145" t="s">
        <v>648</v>
      </c>
      <c r="B58" s="145" t="s">
        <v>499</v>
      </c>
      <c r="C58" s="145" t="s">
        <v>500</v>
      </c>
      <c r="D58" s="145" t="s">
        <v>501</v>
      </c>
      <c r="E58" s="145" t="s">
        <v>502</v>
      </c>
      <c r="F58" s="145" t="s">
        <v>503</v>
      </c>
      <c r="G58" s="145" t="s">
        <v>122</v>
      </c>
      <c r="H58" s="145">
        <v>31</v>
      </c>
      <c r="I58" s="145" t="s">
        <v>340</v>
      </c>
      <c r="J58" s="146">
        <v>1169.3333333333333</v>
      </c>
      <c r="K58" s="145">
        <v>16</v>
      </c>
      <c r="L58" s="145" t="s">
        <v>504</v>
      </c>
      <c r="M58" s="145">
        <v>16</v>
      </c>
      <c r="N58" s="145" t="s">
        <v>505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507</v>
      </c>
      <c r="U58" s="145" t="s">
        <v>340</v>
      </c>
      <c r="V58" s="145" t="s">
        <v>507</v>
      </c>
      <c r="W58" s="145" t="s">
        <v>508</v>
      </c>
      <c r="X58" s="145" t="s">
        <v>542</v>
      </c>
      <c r="Y58" s="145" t="s">
        <v>340</v>
      </c>
      <c r="Z58" s="145" t="s">
        <v>509</v>
      </c>
      <c r="AA58" s="145" t="s">
        <v>510</v>
      </c>
      <c r="AB58" s="145" t="s">
        <v>511</v>
      </c>
      <c r="AC58" s="145" t="s">
        <v>512</v>
      </c>
      <c r="AD58" s="145" t="s">
        <v>513</v>
      </c>
      <c r="AE58" s="145" t="s">
        <v>506</v>
      </c>
      <c r="AF58" s="145" t="s">
        <v>340</v>
      </c>
    </row>
    <row r="59" spans="1:32">
      <c r="A59" s="145" t="s">
        <v>649</v>
      </c>
      <c r="B59" s="145" t="s">
        <v>499</v>
      </c>
      <c r="C59" s="145" t="s">
        <v>500</v>
      </c>
      <c r="D59" s="145" t="s">
        <v>501</v>
      </c>
      <c r="E59" s="145" t="s">
        <v>502</v>
      </c>
      <c r="F59" s="145" t="s">
        <v>503</v>
      </c>
      <c r="G59" s="145" t="s">
        <v>245</v>
      </c>
      <c r="H59" s="145">
        <v>4</v>
      </c>
      <c r="I59" s="145" t="s">
        <v>340</v>
      </c>
      <c r="J59" s="146">
        <v>2637</v>
      </c>
      <c r="K59" s="145">
        <v>44</v>
      </c>
      <c r="L59" s="145" t="s">
        <v>504</v>
      </c>
      <c r="M59" s="145">
        <v>44</v>
      </c>
      <c r="N59" s="145" t="s">
        <v>505</v>
      </c>
      <c r="O59" s="146">
        <v>13265</v>
      </c>
      <c r="P59" s="146">
        <v>2675</v>
      </c>
      <c r="Q59" s="145" t="s">
        <v>340</v>
      </c>
      <c r="R59" s="146">
        <v>13265</v>
      </c>
      <c r="S59" s="147">
        <v>25.123106060606062</v>
      </c>
      <c r="T59" s="145" t="s">
        <v>507</v>
      </c>
      <c r="U59" s="145" t="s">
        <v>340</v>
      </c>
      <c r="V59" s="145" t="s">
        <v>507</v>
      </c>
      <c r="W59" s="145" t="s">
        <v>508</v>
      </c>
      <c r="X59" s="145" t="s">
        <v>527</v>
      </c>
      <c r="Y59" s="145" t="s">
        <v>344</v>
      </c>
      <c r="Z59" s="145" t="s">
        <v>509</v>
      </c>
      <c r="AA59" s="145" t="s">
        <v>650</v>
      </c>
      <c r="AB59" s="145" t="s">
        <v>650</v>
      </c>
      <c r="AC59" s="145" t="s">
        <v>535</v>
      </c>
      <c r="AD59" s="145" t="s">
        <v>513</v>
      </c>
      <c r="AE59" s="145" t="s">
        <v>506</v>
      </c>
      <c r="AF59" s="145" t="s">
        <v>340</v>
      </c>
    </row>
    <row r="60" spans="1:32">
      <c r="A60" s="145" t="s">
        <v>651</v>
      </c>
      <c r="B60" s="145" t="s">
        <v>499</v>
      </c>
      <c r="C60" s="145" t="s">
        <v>500</v>
      </c>
      <c r="D60" s="145" t="s">
        <v>501</v>
      </c>
      <c r="E60" s="145" t="s">
        <v>502</v>
      </c>
      <c r="F60" s="145" t="s">
        <v>503</v>
      </c>
      <c r="G60" s="145" t="s">
        <v>132</v>
      </c>
      <c r="H60" s="145">
        <v>21</v>
      </c>
      <c r="I60" s="145" t="s">
        <v>340</v>
      </c>
      <c r="J60" s="146">
        <v>1237</v>
      </c>
      <c r="K60" s="145">
        <v>13</v>
      </c>
      <c r="L60" s="145" t="s">
        <v>504</v>
      </c>
      <c r="M60" s="145">
        <v>13</v>
      </c>
      <c r="N60" s="145" t="s">
        <v>505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507</v>
      </c>
      <c r="U60" s="145" t="s">
        <v>340</v>
      </c>
      <c r="V60" s="145" t="s">
        <v>507</v>
      </c>
      <c r="W60" s="145" t="s">
        <v>508</v>
      </c>
      <c r="X60" s="145" t="s">
        <v>542</v>
      </c>
      <c r="Y60" s="145" t="s">
        <v>340</v>
      </c>
      <c r="Z60" s="145" t="s">
        <v>509</v>
      </c>
      <c r="AA60" s="145" t="s">
        <v>555</v>
      </c>
      <c r="AB60" s="145" t="s">
        <v>538</v>
      </c>
      <c r="AC60" s="145" t="s">
        <v>519</v>
      </c>
      <c r="AD60" s="145" t="s">
        <v>520</v>
      </c>
      <c r="AE60" s="145" t="s">
        <v>506</v>
      </c>
      <c r="AF60" s="145" t="s">
        <v>340</v>
      </c>
    </row>
    <row r="61" spans="1:32">
      <c r="A61" s="145" t="s">
        <v>652</v>
      </c>
      <c r="B61" s="145" t="s">
        <v>19</v>
      </c>
      <c r="C61" s="145" t="s">
        <v>500</v>
      </c>
      <c r="D61" s="145" t="s">
        <v>501</v>
      </c>
      <c r="E61" s="145" t="s">
        <v>618</v>
      </c>
      <c r="F61" s="145" t="s">
        <v>503</v>
      </c>
      <c r="G61" s="145" t="s">
        <v>244</v>
      </c>
      <c r="H61" s="145">
        <v>5</v>
      </c>
      <c r="I61" s="145" t="s">
        <v>340</v>
      </c>
      <c r="J61" s="146">
        <v>2178.3333333333335</v>
      </c>
      <c r="K61" s="145">
        <v>51</v>
      </c>
      <c r="L61" s="145" t="s">
        <v>504</v>
      </c>
      <c r="M61" s="145">
        <v>51</v>
      </c>
      <c r="N61" s="145" t="s">
        <v>505</v>
      </c>
      <c r="O61" s="146">
        <v>13057</v>
      </c>
      <c r="P61" s="146">
        <v>1757</v>
      </c>
      <c r="Q61" s="145" t="s">
        <v>340</v>
      </c>
      <c r="R61" s="146">
        <v>13057</v>
      </c>
      <c r="S61" s="147">
        <v>21.334967320261438</v>
      </c>
      <c r="T61" s="145" t="s">
        <v>506</v>
      </c>
      <c r="U61" s="145" t="s">
        <v>340</v>
      </c>
      <c r="V61" s="145" t="s">
        <v>506</v>
      </c>
      <c r="W61" s="145" t="s">
        <v>508</v>
      </c>
      <c r="X61" s="145" t="s">
        <v>516</v>
      </c>
      <c r="Y61" s="145" t="s">
        <v>344</v>
      </c>
      <c r="Z61" s="145" t="s">
        <v>509</v>
      </c>
      <c r="AA61" s="145" t="s">
        <v>653</v>
      </c>
      <c r="AB61" s="145" t="s">
        <v>654</v>
      </c>
      <c r="AC61" s="145" t="s">
        <v>568</v>
      </c>
      <c r="AD61" s="145" t="s">
        <v>655</v>
      </c>
      <c r="AE61" s="145" t="s">
        <v>506</v>
      </c>
      <c r="AF61" s="145" t="s">
        <v>340</v>
      </c>
    </row>
    <row r="62" spans="1:32">
      <c r="A62" s="145" t="s">
        <v>656</v>
      </c>
      <c r="B62" s="145" t="s">
        <v>499</v>
      </c>
      <c r="C62" s="145" t="s">
        <v>500</v>
      </c>
      <c r="D62" s="145" t="s">
        <v>501</v>
      </c>
      <c r="E62" s="145" t="s">
        <v>502</v>
      </c>
      <c r="F62" s="145" t="s">
        <v>503</v>
      </c>
      <c r="G62" s="145" t="s">
        <v>657</v>
      </c>
      <c r="H62" s="145">
        <v>41</v>
      </c>
      <c r="I62" s="145" t="s">
        <v>340</v>
      </c>
      <c r="J62" s="146">
        <v>1340.3333333333333</v>
      </c>
      <c r="K62" s="145">
        <v>22</v>
      </c>
      <c r="L62" s="145" t="s">
        <v>504</v>
      </c>
      <c r="M62" s="145">
        <v>22</v>
      </c>
      <c r="N62" s="145" t="s">
        <v>505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507</v>
      </c>
      <c r="U62" s="145" t="s">
        <v>340</v>
      </c>
      <c r="V62" s="145" t="s">
        <v>507</v>
      </c>
      <c r="W62" s="145" t="s">
        <v>515</v>
      </c>
      <c r="X62" s="145" t="s">
        <v>340</v>
      </c>
      <c r="Y62" s="145" t="s">
        <v>340</v>
      </c>
      <c r="Z62" s="145" t="s">
        <v>509</v>
      </c>
      <c r="AA62" s="145" t="s">
        <v>545</v>
      </c>
      <c r="AB62" s="145" t="s">
        <v>518</v>
      </c>
      <c r="AC62" s="145" t="s">
        <v>519</v>
      </c>
      <c r="AD62" s="145" t="s">
        <v>520</v>
      </c>
      <c r="AE62" s="145" t="s">
        <v>507</v>
      </c>
      <c r="AF62" s="145" t="s">
        <v>340</v>
      </c>
    </row>
    <row r="63" spans="1:32">
      <c r="A63" s="145" t="s">
        <v>658</v>
      </c>
      <c r="B63" s="145" t="s">
        <v>564</v>
      </c>
      <c r="C63" s="145" t="s">
        <v>659</v>
      </c>
      <c r="D63" s="145" t="s">
        <v>340</v>
      </c>
      <c r="E63" s="145" t="s">
        <v>340</v>
      </c>
      <c r="F63" s="145" t="s">
        <v>340</v>
      </c>
      <c r="G63" s="145" t="s">
        <v>622</v>
      </c>
      <c r="H63" s="145">
        <v>42</v>
      </c>
      <c r="I63" s="145" t="s">
        <v>242</v>
      </c>
      <c r="J63" s="146">
        <v>1685.9466666666667</v>
      </c>
      <c r="K63" s="145" t="s">
        <v>340</v>
      </c>
      <c r="L63" s="145" t="s">
        <v>637</v>
      </c>
      <c r="M63" s="145" t="s">
        <v>340</v>
      </c>
      <c r="N63" s="145" t="s">
        <v>340</v>
      </c>
      <c r="O63" s="146">
        <v>12579.53</v>
      </c>
      <c r="P63" s="145" t="s">
        <v>340</v>
      </c>
      <c r="Q63" s="146">
        <v>31133.94</v>
      </c>
      <c r="R63" s="146">
        <v>249.84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5" t="s">
        <v>340</v>
      </c>
      <c r="AA63" s="145" t="s">
        <v>340</v>
      </c>
      <c r="AB63" s="145" t="s">
        <v>340</v>
      </c>
      <c r="AC63" s="145" t="s">
        <v>340</v>
      </c>
      <c r="AD63" s="145" t="s">
        <v>340</v>
      </c>
      <c r="AE63" s="145" t="s">
        <v>340</v>
      </c>
      <c r="AF63" s="145" t="s">
        <v>506</v>
      </c>
    </row>
    <row r="64" spans="1:32">
      <c r="A64" s="145" t="s">
        <v>660</v>
      </c>
      <c r="B64" s="145" t="s">
        <v>499</v>
      </c>
      <c r="C64" s="145" t="s">
        <v>500</v>
      </c>
      <c r="D64" s="145" t="s">
        <v>501</v>
      </c>
      <c r="E64" s="145" t="s">
        <v>502</v>
      </c>
      <c r="F64" s="145" t="s">
        <v>503</v>
      </c>
      <c r="G64" s="145" t="s">
        <v>208</v>
      </c>
      <c r="H64" s="145">
        <v>11</v>
      </c>
      <c r="I64" s="145" t="s">
        <v>340</v>
      </c>
      <c r="J64" s="146">
        <v>1335</v>
      </c>
      <c r="K64" s="145">
        <v>19</v>
      </c>
      <c r="L64" s="145" t="s">
        <v>504</v>
      </c>
      <c r="M64" s="145">
        <v>19</v>
      </c>
      <c r="N64" s="145" t="s">
        <v>505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507</v>
      </c>
      <c r="U64" s="145" t="s">
        <v>340</v>
      </c>
      <c r="V64" s="145" t="s">
        <v>507</v>
      </c>
      <c r="W64" s="145" t="s">
        <v>508</v>
      </c>
      <c r="X64" s="145" t="s">
        <v>527</v>
      </c>
      <c r="Y64" s="145" t="s">
        <v>340</v>
      </c>
      <c r="Z64" s="145" t="s">
        <v>509</v>
      </c>
      <c r="AA64" s="145" t="s">
        <v>545</v>
      </c>
      <c r="AB64" s="145" t="s">
        <v>518</v>
      </c>
      <c r="AC64" s="145" t="s">
        <v>519</v>
      </c>
      <c r="AD64" s="145" t="s">
        <v>520</v>
      </c>
      <c r="AE64" s="145" t="s">
        <v>506</v>
      </c>
      <c r="AF64" s="145" t="s">
        <v>340</v>
      </c>
    </row>
    <row r="65" spans="1:32">
      <c r="A65" s="145" t="s">
        <v>661</v>
      </c>
      <c r="B65" s="145" t="s">
        <v>499</v>
      </c>
      <c r="C65" s="145" t="s">
        <v>500</v>
      </c>
      <c r="D65" s="145" t="s">
        <v>501</v>
      </c>
      <c r="E65" s="145" t="s">
        <v>502</v>
      </c>
      <c r="F65" s="145" t="s">
        <v>503</v>
      </c>
      <c r="G65" s="145" t="s">
        <v>127</v>
      </c>
      <c r="H65" s="145">
        <v>26</v>
      </c>
      <c r="I65" s="145" t="s">
        <v>340</v>
      </c>
      <c r="J65" s="146">
        <v>1129.3333333333333</v>
      </c>
      <c r="K65" s="145">
        <v>17</v>
      </c>
      <c r="L65" s="145" t="s">
        <v>557</v>
      </c>
      <c r="M65" s="145">
        <v>16</v>
      </c>
      <c r="N65" s="145" t="s">
        <v>581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507</v>
      </c>
      <c r="U65" s="145" t="s">
        <v>340</v>
      </c>
      <c r="V65" s="145" t="s">
        <v>507</v>
      </c>
      <c r="W65" s="145" t="s">
        <v>508</v>
      </c>
      <c r="X65" s="145" t="s">
        <v>532</v>
      </c>
      <c r="Y65" s="145" t="s">
        <v>340</v>
      </c>
      <c r="Z65" s="145" t="s">
        <v>509</v>
      </c>
      <c r="AA65" s="145" t="s">
        <v>642</v>
      </c>
      <c r="AB65" s="145" t="s">
        <v>538</v>
      </c>
      <c r="AC65" s="145" t="s">
        <v>519</v>
      </c>
      <c r="AD65" s="145" t="s">
        <v>520</v>
      </c>
      <c r="AE65" s="145" t="s">
        <v>506</v>
      </c>
      <c r="AF65" s="145" t="s">
        <v>340</v>
      </c>
    </row>
    <row r="66" spans="1:32">
      <c r="A66" s="145" t="s">
        <v>662</v>
      </c>
      <c r="B66" s="145" t="s">
        <v>499</v>
      </c>
      <c r="C66" s="145" t="s">
        <v>500</v>
      </c>
      <c r="D66" s="145" t="s">
        <v>501</v>
      </c>
      <c r="E66" s="145" t="s">
        <v>618</v>
      </c>
      <c r="F66" s="145" t="s">
        <v>589</v>
      </c>
      <c r="G66" s="145" t="s">
        <v>201</v>
      </c>
      <c r="H66" s="145">
        <v>18</v>
      </c>
      <c r="I66" s="145" t="s">
        <v>340</v>
      </c>
      <c r="J66" s="146">
        <v>1011.3333333333334</v>
      </c>
      <c r="K66" s="145">
        <v>21</v>
      </c>
      <c r="L66" s="145" t="s">
        <v>504</v>
      </c>
      <c r="M66" s="145">
        <v>21</v>
      </c>
      <c r="N66" s="145" t="s">
        <v>505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507</v>
      </c>
      <c r="U66" s="145" t="s">
        <v>340</v>
      </c>
      <c r="V66" s="145" t="s">
        <v>507</v>
      </c>
      <c r="W66" s="145" t="s">
        <v>508</v>
      </c>
      <c r="X66" s="145" t="s">
        <v>532</v>
      </c>
      <c r="Y66" s="145" t="s">
        <v>340</v>
      </c>
      <c r="Z66" s="145" t="s">
        <v>509</v>
      </c>
      <c r="AA66" s="145" t="s">
        <v>551</v>
      </c>
      <c r="AB66" s="145" t="s">
        <v>552</v>
      </c>
      <c r="AC66" s="145" t="s">
        <v>512</v>
      </c>
      <c r="AD66" s="145" t="s">
        <v>525</v>
      </c>
      <c r="AE66" s="145" t="s">
        <v>506</v>
      </c>
      <c r="AF66" s="145" t="s">
        <v>340</v>
      </c>
    </row>
    <row r="67" spans="1:32">
      <c r="A67" s="145" t="s">
        <v>663</v>
      </c>
      <c r="B67" s="145" t="s">
        <v>499</v>
      </c>
      <c r="C67" s="145" t="s">
        <v>500</v>
      </c>
      <c r="D67" s="145" t="s">
        <v>501</v>
      </c>
      <c r="E67" s="145" t="s">
        <v>502</v>
      </c>
      <c r="F67" s="145" t="s">
        <v>503</v>
      </c>
      <c r="G67" s="145" t="s">
        <v>200</v>
      </c>
      <c r="H67" s="145">
        <v>19</v>
      </c>
      <c r="I67" s="145" t="s">
        <v>340</v>
      </c>
      <c r="J67" s="146">
        <v>922</v>
      </c>
      <c r="K67" s="145">
        <v>11</v>
      </c>
      <c r="L67" s="145" t="s">
        <v>504</v>
      </c>
      <c r="M67" s="145">
        <v>11</v>
      </c>
      <c r="N67" s="145" t="s">
        <v>505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507</v>
      </c>
      <c r="U67" s="145" t="s">
        <v>340</v>
      </c>
      <c r="V67" s="145" t="s">
        <v>506</v>
      </c>
      <c r="W67" s="145" t="s">
        <v>515</v>
      </c>
      <c r="X67" s="145" t="s">
        <v>532</v>
      </c>
      <c r="Y67" s="145" t="s">
        <v>356</v>
      </c>
      <c r="Z67" s="145" t="s">
        <v>509</v>
      </c>
      <c r="AA67" s="145" t="s">
        <v>610</v>
      </c>
      <c r="AB67" s="145" t="s">
        <v>534</v>
      </c>
      <c r="AC67" s="145" t="s">
        <v>535</v>
      </c>
      <c r="AD67" s="145" t="s">
        <v>520</v>
      </c>
      <c r="AE67" s="145" t="s">
        <v>507</v>
      </c>
      <c r="AF67" s="145" t="s">
        <v>340</v>
      </c>
    </row>
    <row r="68" spans="1:32">
      <c r="A68" s="145" t="s">
        <v>664</v>
      </c>
      <c r="B68" s="145" t="s">
        <v>499</v>
      </c>
      <c r="C68" s="145" t="s">
        <v>500</v>
      </c>
      <c r="D68" s="145" t="s">
        <v>501</v>
      </c>
      <c r="E68" s="145" t="s">
        <v>502</v>
      </c>
      <c r="F68" s="145" t="s">
        <v>589</v>
      </c>
      <c r="G68" s="145" t="s">
        <v>208</v>
      </c>
      <c r="H68" s="145">
        <v>11</v>
      </c>
      <c r="I68" s="145" t="s">
        <v>340</v>
      </c>
      <c r="J68" s="146">
        <v>1143.3333333333333</v>
      </c>
      <c r="K68" s="145">
        <v>17</v>
      </c>
      <c r="L68" s="145" t="s">
        <v>504</v>
      </c>
      <c r="M68" s="145">
        <v>17</v>
      </c>
      <c r="N68" s="145" t="s">
        <v>505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507</v>
      </c>
      <c r="U68" s="145" t="s">
        <v>340</v>
      </c>
      <c r="V68" s="145" t="s">
        <v>507</v>
      </c>
      <c r="W68" s="145" t="s">
        <v>508</v>
      </c>
      <c r="X68" s="145" t="s">
        <v>532</v>
      </c>
      <c r="Y68" s="145" t="s">
        <v>340</v>
      </c>
      <c r="Z68" s="145" t="s">
        <v>509</v>
      </c>
      <c r="AA68" s="145" t="s">
        <v>562</v>
      </c>
      <c r="AB68" s="145" t="s">
        <v>559</v>
      </c>
      <c r="AC68" s="145" t="s">
        <v>512</v>
      </c>
      <c r="AD68" s="145" t="s">
        <v>560</v>
      </c>
      <c r="AE68" s="145" t="s">
        <v>506</v>
      </c>
      <c r="AF68" s="145" t="s">
        <v>340</v>
      </c>
    </row>
    <row r="69" spans="1:32">
      <c r="A69" s="145" t="s">
        <v>665</v>
      </c>
      <c r="B69" s="145" t="s">
        <v>499</v>
      </c>
      <c r="C69" s="145" t="s">
        <v>500</v>
      </c>
      <c r="D69" s="145" t="s">
        <v>501</v>
      </c>
      <c r="E69" s="145" t="s">
        <v>502</v>
      </c>
      <c r="F69" s="145" t="s">
        <v>503</v>
      </c>
      <c r="G69" s="145" t="s">
        <v>244</v>
      </c>
      <c r="H69" s="145">
        <v>5</v>
      </c>
      <c r="I69" s="145" t="s">
        <v>340</v>
      </c>
      <c r="J69" s="146">
        <v>1993</v>
      </c>
      <c r="K69" s="145">
        <v>32</v>
      </c>
      <c r="L69" s="145" t="s">
        <v>504</v>
      </c>
      <c r="M69" s="145">
        <v>32</v>
      </c>
      <c r="N69" s="145" t="s">
        <v>505</v>
      </c>
      <c r="O69" s="146">
        <v>11776</v>
      </c>
      <c r="P69" s="146">
        <v>1908</v>
      </c>
      <c r="Q69" s="145" t="s">
        <v>340</v>
      </c>
      <c r="R69" s="146">
        <v>11776</v>
      </c>
      <c r="S69" s="147">
        <v>30.666666666666668</v>
      </c>
      <c r="T69" s="145" t="s">
        <v>507</v>
      </c>
      <c r="U69" s="145" t="s">
        <v>340</v>
      </c>
      <c r="V69" s="145" t="s">
        <v>506</v>
      </c>
      <c r="W69" s="145" t="s">
        <v>508</v>
      </c>
      <c r="X69" s="145" t="s">
        <v>532</v>
      </c>
      <c r="Y69" s="145" t="s">
        <v>344</v>
      </c>
      <c r="Z69" s="145" t="s">
        <v>509</v>
      </c>
      <c r="AA69" s="145" t="s">
        <v>666</v>
      </c>
      <c r="AB69" s="145" t="s">
        <v>667</v>
      </c>
      <c r="AC69" s="145" t="s">
        <v>519</v>
      </c>
      <c r="AD69" s="145" t="s">
        <v>560</v>
      </c>
      <c r="AE69" s="145" t="s">
        <v>506</v>
      </c>
      <c r="AF69" s="145" t="s">
        <v>340</v>
      </c>
    </row>
    <row r="70" spans="1:32">
      <c r="A70" s="145" t="s">
        <v>668</v>
      </c>
      <c r="B70" s="145" t="s">
        <v>499</v>
      </c>
      <c r="C70" s="145" t="s">
        <v>634</v>
      </c>
      <c r="D70" s="145" t="s">
        <v>669</v>
      </c>
      <c r="E70" s="145" t="s">
        <v>340</v>
      </c>
      <c r="F70" s="145" t="s">
        <v>340</v>
      </c>
      <c r="G70" s="145" t="s">
        <v>636</v>
      </c>
      <c r="H70" s="145">
        <v>63</v>
      </c>
      <c r="I70" s="145" t="s">
        <v>340</v>
      </c>
      <c r="J70" s="146">
        <v>995</v>
      </c>
      <c r="K70" s="145" t="s">
        <v>340</v>
      </c>
      <c r="L70" s="145" t="s">
        <v>670</v>
      </c>
      <c r="M70" s="145" t="s">
        <v>340</v>
      </c>
      <c r="N70" s="145" t="s">
        <v>340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340</v>
      </c>
      <c r="T70" s="145" t="s">
        <v>507</v>
      </c>
      <c r="U70" s="145" t="s">
        <v>340</v>
      </c>
      <c r="V70" s="145" t="s">
        <v>507</v>
      </c>
      <c r="W70" s="145" t="s">
        <v>340</v>
      </c>
      <c r="X70" s="145" t="s">
        <v>340</v>
      </c>
      <c r="Y70" s="145" t="s">
        <v>340</v>
      </c>
      <c r="Z70" s="145" t="s">
        <v>509</v>
      </c>
      <c r="AA70" s="145" t="s">
        <v>671</v>
      </c>
      <c r="AB70" s="145" t="s">
        <v>639</v>
      </c>
      <c r="AC70" s="145" t="s">
        <v>640</v>
      </c>
      <c r="AD70" s="145" t="s">
        <v>525</v>
      </c>
      <c r="AE70" s="145" t="s">
        <v>507</v>
      </c>
      <c r="AF70" s="145" t="s">
        <v>340</v>
      </c>
    </row>
    <row r="71" spans="1:32">
      <c r="A71" s="145" t="s">
        <v>672</v>
      </c>
      <c r="B71" s="145" t="s">
        <v>499</v>
      </c>
      <c r="C71" s="145" t="s">
        <v>500</v>
      </c>
      <c r="D71" s="145" t="s">
        <v>501</v>
      </c>
      <c r="E71" s="145" t="s">
        <v>618</v>
      </c>
      <c r="F71" s="145" t="s">
        <v>589</v>
      </c>
      <c r="G71" s="145" t="s">
        <v>243</v>
      </c>
      <c r="H71" s="145">
        <v>6</v>
      </c>
      <c r="I71" s="145" t="s">
        <v>340</v>
      </c>
      <c r="J71" s="146">
        <v>2082</v>
      </c>
      <c r="K71" s="145">
        <v>37</v>
      </c>
      <c r="L71" s="145" t="s">
        <v>504</v>
      </c>
      <c r="M71" s="145">
        <v>37</v>
      </c>
      <c r="N71" s="145" t="s">
        <v>505</v>
      </c>
      <c r="O71" s="146">
        <v>11515</v>
      </c>
      <c r="P71" s="146">
        <v>2164</v>
      </c>
      <c r="Q71" s="145" t="s">
        <v>340</v>
      </c>
      <c r="R71" s="146">
        <v>11515</v>
      </c>
      <c r="S71" s="147">
        <v>25.934684684684687</v>
      </c>
      <c r="T71" s="145" t="s">
        <v>507</v>
      </c>
      <c r="U71" s="145" t="s">
        <v>340</v>
      </c>
      <c r="V71" s="145" t="s">
        <v>507</v>
      </c>
      <c r="W71" s="145" t="s">
        <v>508</v>
      </c>
      <c r="X71" s="145" t="s">
        <v>612</v>
      </c>
      <c r="Y71" s="145" t="s">
        <v>344</v>
      </c>
      <c r="Z71" s="145" t="s">
        <v>509</v>
      </c>
      <c r="AA71" s="145" t="s">
        <v>593</v>
      </c>
      <c r="AB71" s="145" t="s">
        <v>529</v>
      </c>
      <c r="AC71" s="145" t="s">
        <v>519</v>
      </c>
      <c r="AD71" s="145" t="s">
        <v>513</v>
      </c>
      <c r="AE71" s="145" t="s">
        <v>506</v>
      </c>
      <c r="AF71" s="145" t="s">
        <v>340</v>
      </c>
    </row>
    <row r="72" spans="1:32">
      <c r="A72" s="145" t="s">
        <v>673</v>
      </c>
      <c r="B72" s="145" t="s">
        <v>499</v>
      </c>
      <c r="C72" s="145" t="s">
        <v>500</v>
      </c>
      <c r="D72" s="145" t="s">
        <v>501</v>
      </c>
      <c r="E72" s="145" t="s">
        <v>502</v>
      </c>
      <c r="F72" s="145" t="s">
        <v>503</v>
      </c>
      <c r="G72" s="145" t="s">
        <v>550</v>
      </c>
      <c r="H72" s="145">
        <v>34</v>
      </c>
      <c r="I72" s="145" t="s">
        <v>340</v>
      </c>
      <c r="J72" s="146">
        <v>1460.6666666666667</v>
      </c>
      <c r="K72" s="145">
        <v>19</v>
      </c>
      <c r="L72" s="145" t="s">
        <v>504</v>
      </c>
      <c r="M72" s="145">
        <v>19</v>
      </c>
      <c r="N72" s="145" t="s">
        <v>505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506</v>
      </c>
      <c r="U72" s="145">
        <v>6</v>
      </c>
      <c r="V72" s="145" t="s">
        <v>506</v>
      </c>
      <c r="W72" s="145" t="s">
        <v>508</v>
      </c>
      <c r="X72" s="145" t="s">
        <v>532</v>
      </c>
      <c r="Y72" s="145" t="s">
        <v>344</v>
      </c>
      <c r="Z72" s="145" t="s">
        <v>509</v>
      </c>
      <c r="AA72" s="145" t="s">
        <v>642</v>
      </c>
      <c r="AB72" s="145" t="s">
        <v>538</v>
      </c>
      <c r="AC72" s="145" t="s">
        <v>519</v>
      </c>
      <c r="AD72" s="145" t="s">
        <v>520</v>
      </c>
      <c r="AE72" s="145" t="s">
        <v>506</v>
      </c>
      <c r="AF72" s="145" t="s">
        <v>340</v>
      </c>
    </row>
    <row r="73" spans="1:32">
      <c r="A73" s="145" t="s">
        <v>674</v>
      </c>
      <c r="B73" s="145" t="s">
        <v>499</v>
      </c>
      <c r="C73" s="145" t="s">
        <v>500</v>
      </c>
      <c r="D73" s="145" t="s">
        <v>501</v>
      </c>
      <c r="E73" s="145" t="s">
        <v>502</v>
      </c>
      <c r="F73" s="145" t="s">
        <v>503</v>
      </c>
      <c r="G73" s="145" t="s">
        <v>207</v>
      </c>
      <c r="H73" s="145">
        <v>12</v>
      </c>
      <c r="I73" s="145" t="s">
        <v>340</v>
      </c>
      <c r="J73" s="146">
        <v>1231.6666666666667</v>
      </c>
      <c r="K73" s="145">
        <v>28</v>
      </c>
      <c r="L73" s="145" t="s">
        <v>504</v>
      </c>
      <c r="M73" s="145">
        <v>28</v>
      </c>
      <c r="N73" s="145" t="s">
        <v>505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507</v>
      </c>
      <c r="U73" s="145" t="s">
        <v>340</v>
      </c>
      <c r="V73" s="145" t="s">
        <v>507</v>
      </c>
      <c r="W73" s="145" t="s">
        <v>508</v>
      </c>
      <c r="X73" s="145" t="s">
        <v>532</v>
      </c>
      <c r="Y73" s="145" t="s">
        <v>356</v>
      </c>
      <c r="Z73" s="145" t="s">
        <v>509</v>
      </c>
      <c r="AA73" s="145" t="s">
        <v>645</v>
      </c>
      <c r="AB73" s="145" t="s">
        <v>548</v>
      </c>
      <c r="AC73" s="145" t="s">
        <v>535</v>
      </c>
      <c r="AD73" s="145" t="s">
        <v>525</v>
      </c>
      <c r="AE73" s="145" t="s">
        <v>506</v>
      </c>
      <c r="AF73" s="145" t="s">
        <v>340</v>
      </c>
    </row>
    <row r="74" spans="1:32">
      <c r="A74" s="145" t="s">
        <v>675</v>
      </c>
      <c r="B74" s="145" t="s">
        <v>499</v>
      </c>
      <c r="C74" s="145" t="s">
        <v>500</v>
      </c>
      <c r="D74" s="145" t="s">
        <v>501</v>
      </c>
      <c r="E74" s="145" t="s">
        <v>502</v>
      </c>
      <c r="F74" s="145" t="s">
        <v>503</v>
      </c>
      <c r="G74" s="145" t="s">
        <v>200</v>
      </c>
      <c r="H74" s="145">
        <v>19</v>
      </c>
      <c r="I74" s="145" t="s">
        <v>340</v>
      </c>
      <c r="J74" s="146">
        <v>1125</v>
      </c>
      <c r="K74" s="145">
        <v>13</v>
      </c>
      <c r="L74" s="145" t="s">
        <v>504</v>
      </c>
      <c r="M74" s="145">
        <v>13</v>
      </c>
      <c r="N74" s="145" t="s">
        <v>505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507</v>
      </c>
      <c r="U74" s="145" t="s">
        <v>340</v>
      </c>
      <c r="V74" s="145" t="s">
        <v>507</v>
      </c>
      <c r="W74" s="145" t="s">
        <v>508</v>
      </c>
      <c r="X74" s="145" t="s">
        <v>542</v>
      </c>
      <c r="Y74" s="145" t="s">
        <v>340</v>
      </c>
      <c r="Z74" s="145" t="s">
        <v>509</v>
      </c>
      <c r="AA74" s="145" t="s">
        <v>602</v>
      </c>
      <c r="AB74" s="145" t="s">
        <v>529</v>
      </c>
      <c r="AC74" s="145" t="s">
        <v>519</v>
      </c>
      <c r="AD74" s="145" t="s">
        <v>513</v>
      </c>
      <c r="AE74" s="145" t="s">
        <v>506</v>
      </c>
      <c r="AF74" s="145" t="s">
        <v>340</v>
      </c>
    </row>
    <row r="75" spans="1:32">
      <c r="A75" s="145" t="s">
        <v>676</v>
      </c>
      <c r="B75" s="145" t="s">
        <v>499</v>
      </c>
      <c r="C75" s="145" t="s">
        <v>500</v>
      </c>
      <c r="D75" s="145" t="s">
        <v>501</v>
      </c>
      <c r="E75" s="145" t="s">
        <v>502</v>
      </c>
      <c r="F75" s="145" t="s">
        <v>503</v>
      </c>
      <c r="G75" s="145" t="s">
        <v>243</v>
      </c>
      <c r="H75" s="145">
        <v>6</v>
      </c>
      <c r="I75" s="145" t="s">
        <v>340</v>
      </c>
      <c r="J75" s="146">
        <v>1696</v>
      </c>
      <c r="K75" s="145">
        <v>14</v>
      </c>
      <c r="L75" s="145" t="s">
        <v>504</v>
      </c>
      <c r="M75" s="145">
        <v>14</v>
      </c>
      <c r="N75" s="145" t="s">
        <v>505</v>
      </c>
      <c r="O75" s="146">
        <v>10779</v>
      </c>
      <c r="P75" s="146">
        <v>1696</v>
      </c>
      <c r="Q75" s="145" t="s">
        <v>340</v>
      </c>
      <c r="R75" s="146">
        <v>10779</v>
      </c>
      <c r="S75" s="147">
        <v>64.160714285714292</v>
      </c>
      <c r="T75" s="145" t="s">
        <v>506</v>
      </c>
      <c r="U75" s="145" t="s">
        <v>340</v>
      </c>
      <c r="V75" s="145" t="s">
        <v>507</v>
      </c>
      <c r="W75" s="145" t="s">
        <v>508</v>
      </c>
      <c r="X75" s="145" t="s">
        <v>516</v>
      </c>
      <c r="Y75" s="145" t="s">
        <v>344</v>
      </c>
      <c r="Z75" s="145" t="s">
        <v>509</v>
      </c>
      <c r="AA75" s="145" t="s">
        <v>650</v>
      </c>
      <c r="AB75" s="145" t="s">
        <v>650</v>
      </c>
      <c r="AC75" s="145" t="s">
        <v>535</v>
      </c>
      <c r="AD75" s="145" t="s">
        <v>513</v>
      </c>
      <c r="AE75" s="145" t="s">
        <v>506</v>
      </c>
      <c r="AF75" s="145" t="s">
        <v>340</v>
      </c>
    </row>
    <row r="76" spans="1:32">
      <c r="A76" s="145" t="s">
        <v>677</v>
      </c>
      <c r="B76" s="145" t="s">
        <v>499</v>
      </c>
      <c r="C76" s="145" t="s">
        <v>500</v>
      </c>
      <c r="D76" s="145" t="s">
        <v>501</v>
      </c>
      <c r="E76" s="145" t="s">
        <v>502</v>
      </c>
      <c r="F76" s="145" t="s">
        <v>503</v>
      </c>
      <c r="G76" s="145" t="s">
        <v>590</v>
      </c>
      <c r="H76" s="145">
        <v>32</v>
      </c>
      <c r="I76" s="145" t="s">
        <v>340</v>
      </c>
      <c r="J76" s="146">
        <v>855</v>
      </c>
      <c r="K76" s="145">
        <v>9</v>
      </c>
      <c r="L76" s="145" t="s">
        <v>504</v>
      </c>
      <c r="M76" s="145">
        <v>9</v>
      </c>
      <c r="N76" s="145" t="s">
        <v>505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506</v>
      </c>
      <c r="U76" s="145">
        <v>11</v>
      </c>
      <c r="V76" s="145" t="s">
        <v>506</v>
      </c>
      <c r="W76" s="145" t="s">
        <v>508</v>
      </c>
      <c r="X76" s="145" t="s">
        <v>612</v>
      </c>
      <c r="Y76" s="145" t="s">
        <v>344</v>
      </c>
      <c r="Z76" s="145" t="s">
        <v>509</v>
      </c>
      <c r="AA76" s="145" t="s">
        <v>642</v>
      </c>
      <c r="AB76" s="145" t="s">
        <v>538</v>
      </c>
      <c r="AC76" s="145" t="s">
        <v>519</v>
      </c>
      <c r="AD76" s="145" t="s">
        <v>520</v>
      </c>
      <c r="AE76" s="145" t="s">
        <v>506</v>
      </c>
      <c r="AF76" s="145" t="s">
        <v>340</v>
      </c>
    </row>
    <row r="77" spans="1:32">
      <c r="A77" s="145" t="s">
        <v>678</v>
      </c>
      <c r="B77" s="145" t="s">
        <v>499</v>
      </c>
      <c r="C77" s="145" t="s">
        <v>500</v>
      </c>
      <c r="D77" s="145" t="s">
        <v>501</v>
      </c>
      <c r="E77" s="145" t="s">
        <v>502</v>
      </c>
      <c r="F77" s="145" t="s">
        <v>503</v>
      </c>
      <c r="G77" s="145" t="s">
        <v>590</v>
      </c>
      <c r="H77" s="145">
        <v>32</v>
      </c>
      <c r="I77" s="145" t="s">
        <v>340</v>
      </c>
      <c r="J77" s="146">
        <v>1100</v>
      </c>
      <c r="K77" s="145">
        <v>15</v>
      </c>
      <c r="L77" s="145" t="s">
        <v>504</v>
      </c>
      <c r="M77" s="145">
        <v>15</v>
      </c>
      <c r="N77" s="145" t="s">
        <v>505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507</v>
      </c>
      <c r="U77" s="145" t="s">
        <v>340</v>
      </c>
      <c r="V77" s="145" t="s">
        <v>507</v>
      </c>
      <c r="W77" s="145" t="s">
        <v>515</v>
      </c>
      <c r="X77" s="145" t="s">
        <v>532</v>
      </c>
      <c r="Y77" s="145" t="s">
        <v>340</v>
      </c>
      <c r="Z77" s="145" t="s">
        <v>509</v>
      </c>
      <c r="AA77" s="145" t="s">
        <v>517</v>
      </c>
      <c r="AB77" s="145" t="s">
        <v>518</v>
      </c>
      <c r="AC77" s="145" t="s">
        <v>519</v>
      </c>
      <c r="AD77" s="145" t="s">
        <v>520</v>
      </c>
      <c r="AE77" s="145" t="s">
        <v>507</v>
      </c>
      <c r="AF77" s="145" t="s">
        <v>340</v>
      </c>
    </row>
    <row r="78" spans="1:32">
      <c r="A78" s="145" t="s">
        <v>679</v>
      </c>
      <c r="B78" s="145" t="s">
        <v>499</v>
      </c>
      <c r="C78" s="145" t="s">
        <v>680</v>
      </c>
      <c r="D78" s="145" t="s">
        <v>681</v>
      </c>
      <c r="E78" s="145" t="s">
        <v>340</v>
      </c>
      <c r="F78" s="145" t="s">
        <v>340</v>
      </c>
      <c r="G78" s="145" t="s">
        <v>200</v>
      </c>
      <c r="H78" s="145">
        <v>19</v>
      </c>
      <c r="I78" s="145" t="s">
        <v>340</v>
      </c>
      <c r="J78" s="146">
        <v>828.66666666666663</v>
      </c>
      <c r="K78" s="145">
        <v>14</v>
      </c>
      <c r="L78" s="145" t="s">
        <v>504</v>
      </c>
      <c r="M78" s="145">
        <v>14</v>
      </c>
      <c r="N78" s="145" t="s">
        <v>505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507</v>
      </c>
      <c r="U78" s="145" t="s">
        <v>340</v>
      </c>
      <c r="V78" s="145" t="s">
        <v>507</v>
      </c>
      <c r="W78" s="145" t="s">
        <v>340</v>
      </c>
      <c r="X78" s="145" t="s">
        <v>532</v>
      </c>
      <c r="Y78" s="145" t="s">
        <v>340</v>
      </c>
      <c r="Z78" s="145" t="s">
        <v>597</v>
      </c>
      <c r="AA78" s="145" t="s">
        <v>682</v>
      </c>
      <c r="AB78" s="145" t="s">
        <v>683</v>
      </c>
      <c r="AC78" s="145" t="s">
        <v>640</v>
      </c>
      <c r="AD78" s="145" t="s">
        <v>684</v>
      </c>
      <c r="AE78" s="145" t="s">
        <v>507</v>
      </c>
      <c r="AF78" s="145" t="s">
        <v>340</v>
      </c>
    </row>
    <row r="79" spans="1:32">
      <c r="A79" s="145" t="s">
        <v>685</v>
      </c>
      <c r="B79" s="145" t="s">
        <v>564</v>
      </c>
      <c r="C79" s="145" t="s">
        <v>500</v>
      </c>
      <c r="D79" s="145" t="s">
        <v>501</v>
      </c>
      <c r="E79" s="145" t="s">
        <v>502</v>
      </c>
      <c r="F79" s="145" t="s">
        <v>503</v>
      </c>
      <c r="G79" s="145" t="s">
        <v>133</v>
      </c>
      <c r="H79" s="145">
        <v>20</v>
      </c>
      <c r="I79" s="145" t="s">
        <v>340</v>
      </c>
      <c r="J79" s="146">
        <v>1450</v>
      </c>
      <c r="K79" s="145">
        <v>13</v>
      </c>
      <c r="L79" s="145" t="s">
        <v>565</v>
      </c>
      <c r="M79" s="145">
        <v>0</v>
      </c>
      <c r="N79" s="145" t="s">
        <v>566</v>
      </c>
      <c r="O79" s="146">
        <v>10555</v>
      </c>
      <c r="P79" s="145" t="s">
        <v>340</v>
      </c>
      <c r="Q79" s="146">
        <v>14635</v>
      </c>
      <c r="R79" s="146">
        <v>4350</v>
      </c>
      <c r="S79" s="147">
        <v>67.660256410256409</v>
      </c>
      <c r="T79" s="145" t="s">
        <v>507</v>
      </c>
      <c r="U79" s="145" t="s">
        <v>340</v>
      </c>
      <c r="V79" s="145" t="s">
        <v>507</v>
      </c>
      <c r="W79" s="145" t="s">
        <v>340</v>
      </c>
      <c r="X79" s="145" t="s">
        <v>340</v>
      </c>
      <c r="Y79" s="145" t="s">
        <v>340</v>
      </c>
      <c r="Z79" s="145" t="s">
        <v>340</v>
      </c>
      <c r="AA79" s="145" t="s">
        <v>593</v>
      </c>
      <c r="AB79" s="145" t="s">
        <v>529</v>
      </c>
      <c r="AC79" s="145" t="s">
        <v>340</v>
      </c>
      <c r="AD79" s="145" t="s">
        <v>340</v>
      </c>
      <c r="AE79" s="145" t="s">
        <v>507</v>
      </c>
      <c r="AF79" s="145" t="s">
        <v>340</v>
      </c>
    </row>
    <row r="80" spans="1:32">
      <c r="A80" s="145" t="s">
        <v>686</v>
      </c>
      <c r="B80" s="145" t="s">
        <v>499</v>
      </c>
      <c r="C80" s="145" t="s">
        <v>500</v>
      </c>
      <c r="D80" s="145" t="s">
        <v>501</v>
      </c>
      <c r="E80" s="145" t="s">
        <v>609</v>
      </c>
      <c r="F80" s="145" t="s">
        <v>596</v>
      </c>
      <c r="G80" s="145" t="s">
        <v>211</v>
      </c>
      <c r="H80" s="145">
        <v>8</v>
      </c>
      <c r="I80" s="145" t="s">
        <v>340</v>
      </c>
      <c r="J80" s="146">
        <v>1280</v>
      </c>
      <c r="K80" s="145">
        <v>45</v>
      </c>
      <c r="L80" s="145" t="s">
        <v>504</v>
      </c>
      <c r="M80" s="145">
        <v>45</v>
      </c>
      <c r="N80" s="145" t="s">
        <v>505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507</v>
      </c>
      <c r="U80" s="145" t="s">
        <v>340</v>
      </c>
      <c r="V80" s="145" t="s">
        <v>507</v>
      </c>
      <c r="W80" s="145" t="s">
        <v>508</v>
      </c>
      <c r="X80" s="145" t="s">
        <v>516</v>
      </c>
      <c r="Y80" s="145" t="s">
        <v>340</v>
      </c>
      <c r="Z80" s="145" t="s">
        <v>509</v>
      </c>
      <c r="AA80" s="145" t="s">
        <v>602</v>
      </c>
      <c r="AB80" s="145" t="s">
        <v>529</v>
      </c>
      <c r="AC80" s="145" t="s">
        <v>519</v>
      </c>
      <c r="AD80" s="145" t="s">
        <v>513</v>
      </c>
      <c r="AE80" s="145" t="s">
        <v>506</v>
      </c>
      <c r="AF80" s="145" t="s">
        <v>340</v>
      </c>
    </row>
    <row r="81" spans="1:32">
      <c r="A81" s="145" t="s">
        <v>687</v>
      </c>
      <c r="B81" s="145" t="s">
        <v>499</v>
      </c>
      <c r="C81" s="145" t="s">
        <v>500</v>
      </c>
      <c r="D81" s="145" t="s">
        <v>501</v>
      </c>
      <c r="E81" s="145" t="s">
        <v>502</v>
      </c>
      <c r="F81" s="145" t="s">
        <v>503</v>
      </c>
      <c r="G81" s="145" t="s">
        <v>122</v>
      </c>
      <c r="H81" s="145">
        <v>31</v>
      </c>
      <c r="I81" s="145" t="s">
        <v>340</v>
      </c>
      <c r="J81" s="146">
        <v>1115</v>
      </c>
      <c r="K81" s="145">
        <v>14</v>
      </c>
      <c r="L81" s="145" t="s">
        <v>504</v>
      </c>
      <c r="M81" s="145">
        <v>14</v>
      </c>
      <c r="N81" s="145" t="s">
        <v>505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507</v>
      </c>
      <c r="U81" s="145" t="s">
        <v>340</v>
      </c>
      <c r="V81" s="145" t="s">
        <v>507</v>
      </c>
      <c r="W81" s="145" t="s">
        <v>508</v>
      </c>
      <c r="X81" s="145" t="s">
        <v>516</v>
      </c>
      <c r="Y81" s="145" t="s">
        <v>340</v>
      </c>
      <c r="Z81" s="145" t="s">
        <v>509</v>
      </c>
      <c r="AA81" s="145" t="s">
        <v>586</v>
      </c>
      <c r="AB81" s="145" t="s">
        <v>583</v>
      </c>
      <c r="AC81" s="145" t="s">
        <v>512</v>
      </c>
      <c r="AD81" s="145" t="s">
        <v>525</v>
      </c>
      <c r="AE81" s="145" t="s">
        <v>506</v>
      </c>
      <c r="AF81" s="145" t="s">
        <v>340</v>
      </c>
    </row>
    <row r="82" spans="1:32">
      <c r="A82" s="145" t="s">
        <v>688</v>
      </c>
      <c r="B82" s="145" t="s">
        <v>564</v>
      </c>
      <c r="C82" s="145" t="s">
        <v>659</v>
      </c>
      <c r="D82" s="145" t="s">
        <v>340</v>
      </c>
      <c r="E82" s="145" t="s">
        <v>340</v>
      </c>
      <c r="F82" s="145" t="s">
        <v>340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340</v>
      </c>
      <c r="L82" s="145" t="s">
        <v>637</v>
      </c>
      <c r="M82" s="145" t="s">
        <v>340</v>
      </c>
      <c r="N82" s="145" t="s">
        <v>340</v>
      </c>
      <c r="O82" s="146">
        <v>10240</v>
      </c>
      <c r="P82" s="145" t="s">
        <v>340</v>
      </c>
      <c r="Q82" s="146">
        <v>16573.55</v>
      </c>
      <c r="R82" s="146">
        <v>2485</v>
      </c>
      <c r="S82" s="145" t="s">
        <v>340</v>
      </c>
      <c r="T82" s="145" t="s">
        <v>340</v>
      </c>
      <c r="U82" s="145" t="s">
        <v>340</v>
      </c>
      <c r="V82" s="145" t="s">
        <v>340</v>
      </c>
      <c r="W82" s="145" t="s">
        <v>340</v>
      </c>
      <c r="X82" s="145" t="s">
        <v>340</v>
      </c>
      <c r="Y82" s="145" t="s">
        <v>340</v>
      </c>
      <c r="Z82" s="145" t="s">
        <v>340</v>
      </c>
      <c r="AA82" s="145" t="s">
        <v>340</v>
      </c>
      <c r="AB82" s="145" t="s">
        <v>340</v>
      </c>
      <c r="AC82" s="145" t="s">
        <v>340</v>
      </c>
      <c r="AD82" s="145" t="s">
        <v>340</v>
      </c>
      <c r="AE82" s="145" t="s">
        <v>340</v>
      </c>
      <c r="AF82" s="145" t="s">
        <v>507</v>
      </c>
    </row>
    <row r="83" spans="1:32">
      <c r="A83" s="145" t="s">
        <v>689</v>
      </c>
      <c r="B83" s="145" t="s">
        <v>499</v>
      </c>
      <c r="C83" s="145" t="s">
        <v>500</v>
      </c>
      <c r="D83" s="145" t="s">
        <v>501</v>
      </c>
      <c r="E83" s="145" t="s">
        <v>502</v>
      </c>
      <c r="F83" s="145" t="s">
        <v>503</v>
      </c>
      <c r="G83" s="145" t="s">
        <v>122</v>
      </c>
      <c r="H83" s="145">
        <v>31</v>
      </c>
      <c r="I83" s="145" t="s">
        <v>340</v>
      </c>
      <c r="J83" s="146">
        <v>971.33333333333337</v>
      </c>
      <c r="K83" s="145">
        <v>13</v>
      </c>
      <c r="L83" s="145" t="s">
        <v>504</v>
      </c>
      <c r="M83" s="145">
        <v>13</v>
      </c>
      <c r="N83" s="145" t="s">
        <v>505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506</v>
      </c>
      <c r="U83" s="145">
        <v>1</v>
      </c>
      <c r="V83" s="145" t="s">
        <v>507</v>
      </c>
      <c r="W83" s="145" t="s">
        <v>508</v>
      </c>
      <c r="X83" s="145" t="s">
        <v>516</v>
      </c>
      <c r="Y83" s="145" t="s">
        <v>340</v>
      </c>
      <c r="Z83" s="145" t="s">
        <v>509</v>
      </c>
      <c r="AA83" s="145" t="s">
        <v>591</v>
      </c>
      <c r="AB83" s="145" t="s">
        <v>583</v>
      </c>
      <c r="AC83" s="145" t="s">
        <v>512</v>
      </c>
      <c r="AD83" s="145" t="s">
        <v>525</v>
      </c>
      <c r="AE83" s="145" t="s">
        <v>506</v>
      </c>
      <c r="AF83" s="145" t="s">
        <v>340</v>
      </c>
    </row>
    <row r="84" spans="1:32">
      <c r="A84" s="145" t="s">
        <v>690</v>
      </c>
      <c r="B84" s="145" t="s">
        <v>564</v>
      </c>
      <c r="C84" s="145" t="s">
        <v>634</v>
      </c>
      <c r="D84" s="145" t="s">
        <v>691</v>
      </c>
      <c r="E84" s="145" t="s">
        <v>340</v>
      </c>
      <c r="F84" s="145" t="s">
        <v>340</v>
      </c>
      <c r="G84" s="145" t="s">
        <v>692</v>
      </c>
      <c r="H84" s="145">
        <v>45</v>
      </c>
      <c r="I84" s="145" t="s">
        <v>624</v>
      </c>
      <c r="J84" s="146">
        <v>850</v>
      </c>
      <c r="K84" s="145" t="s">
        <v>340</v>
      </c>
      <c r="L84" s="145" t="s">
        <v>637</v>
      </c>
      <c r="M84" s="145" t="s">
        <v>340</v>
      </c>
      <c r="N84" s="145" t="s">
        <v>340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340</v>
      </c>
      <c r="T84" s="145" t="s">
        <v>507</v>
      </c>
      <c r="U84" s="145" t="s">
        <v>340</v>
      </c>
      <c r="V84" s="145" t="s">
        <v>507</v>
      </c>
      <c r="W84" s="145" t="s">
        <v>340</v>
      </c>
      <c r="X84" s="145" t="s">
        <v>340</v>
      </c>
      <c r="Y84" s="145" t="s">
        <v>340</v>
      </c>
      <c r="Z84" s="145" t="s">
        <v>597</v>
      </c>
      <c r="AA84" s="145" t="s">
        <v>671</v>
      </c>
      <c r="AB84" s="145" t="s">
        <v>639</v>
      </c>
      <c r="AC84" s="145" t="s">
        <v>640</v>
      </c>
      <c r="AD84" s="145" t="s">
        <v>525</v>
      </c>
      <c r="AE84" s="145" t="s">
        <v>507</v>
      </c>
      <c r="AF84" s="145" t="s">
        <v>507</v>
      </c>
    </row>
    <row r="85" spans="1:32">
      <c r="A85" s="145" t="s">
        <v>693</v>
      </c>
      <c r="B85" s="145" t="s">
        <v>499</v>
      </c>
      <c r="C85" s="145" t="s">
        <v>500</v>
      </c>
      <c r="D85" s="145" t="s">
        <v>501</v>
      </c>
      <c r="E85" s="145" t="s">
        <v>502</v>
      </c>
      <c r="F85" s="145" t="s">
        <v>503</v>
      </c>
      <c r="G85" s="145" t="s">
        <v>694</v>
      </c>
      <c r="H85" s="145">
        <v>39</v>
      </c>
      <c r="I85" s="145" t="s">
        <v>340</v>
      </c>
      <c r="J85" s="146">
        <v>1038</v>
      </c>
      <c r="K85" s="145">
        <v>11</v>
      </c>
      <c r="L85" s="145" t="s">
        <v>504</v>
      </c>
      <c r="M85" s="145">
        <v>11</v>
      </c>
      <c r="N85" s="145" t="s">
        <v>505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507</v>
      </c>
      <c r="U85" s="145" t="s">
        <v>340</v>
      </c>
      <c r="V85" s="145" t="s">
        <v>506</v>
      </c>
      <c r="W85" s="145" t="s">
        <v>515</v>
      </c>
      <c r="X85" s="145" t="s">
        <v>612</v>
      </c>
      <c r="Y85" s="145" t="s">
        <v>356</v>
      </c>
      <c r="Z85" s="145" t="s">
        <v>509</v>
      </c>
      <c r="AA85" s="145" t="s">
        <v>586</v>
      </c>
      <c r="AB85" s="145" t="s">
        <v>583</v>
      </c>
      <c r="AC85" s="145" t="s">
        <v>512</v>
      </c>
      <c r="AD85" s="145" t="s">
        <v>525</v>
      </c>
      <c r="AE85" s="145" t="s">
        <v>507</v>
      </c>
      <c r="AF85" s="145" t="s">
        <v>340</v>
      </c>
    </row>
    <row r="86" spans="1:32">
      <c r="A86" s="145" t="s">
        <v>695</v>
      </c>
      <c r="B86" s="145" t="s">
        <v>499</v>
      </c>
      <c r="C86" s="145" t="s">
        <v>500</v>
      </c>
      <c r="D86" s="145" t="s">
        <v>501</v>
      </c>
      <c r="E86" s="145" t="s">
        <v>609</v>
      </c>
      <c r="F86" s="145" t="s">
        <v>589</v>
      </c>
      <c r="G86" s="145" t="s">
        <v>133</v>
      </c>
      <c r="H86" s="145">
        <v>20</v>
      </c>
      <c r="I86" s="145" t="s">
        <v>340</v>
      </c>
      <c r="J86" s="146">
        <v>1069.5</v>
      </c>
      <c r="K86" s="145">
        <v>21</v>
      </c>
      <c r="L86" s="145" t="s">
        <v>504</v>
      </c>
      <c r="M86" s="145">
        <v>21</v>
      </c>
      <c r="N86" s="145" t="s">
        <v>505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507</v>
      </c>
      <c r="U86" s="145" t="s">
        <v>340</v>
      </c>
      <c r="V86" s="145" t="s">
        <v>507</v>
      </c>
      <c r="W86" s="145" t="s">
        <v>508</v>
      </c>
      <c r="X86" s="145" t="s">
        <v>612</v>
      </c>
      <c r="Y86" s="145" t="s">
        <v>340</v>
      </c>
      <c r="Z86" s="145" t="s">
        <v>509</v>
      </c>
      <c r="AA86" s="145" t="s">
        <v>528</v>
      </c>
      <c r="AB86" s="145" t="s">
        <v>529</v>
      </c>
      <c r="AC86" s="145" t="s">
        <v>519</v>
      </c>
      <c r="AD86" s="145" t="s">
        <v>513</v>
      </c>
      <c r="AE86" s="145" t="s">
        <v>506</v>
      </c>
      <c r="AF86" s="145" t="s">
        <v>340</v>
      </c>
    </row>
    <row r="87" spans="1:32">
      <c r="A87" s="145" t="s">
        <v>696</v>
      </c>
      <c r="B87" s="145" t="s">
        <v>499</v>
      </c>
      <c r="C87" s="145" t="s">
        <v>500</v>
      </c>
      <c r="D87" s="145" t="s">
        <v>501</v>
      </c>
      <c r="E87" s="145" t="s">
        <v>502</v>
      </c>
      <c r="F87" s="145" t="s">
        <v>503</v>
      </c>
      <c r="G87" s="145" t="s">
        <v>202</v>
      </c>
      <c r="H87" s="145">
        <v>17</v>
      </c>
      <c r="I87" s="145" t="s">
        <v>340</v>
      </c>
      <c r="J87" s="146">
        <v>1105.6666666666667</v>
      </c>
      <c r="K87" s="145">
        <v>19</v>
      </c>
      <c r="L87" s="145" t="s">
        <v>504</v>
      </c>
      <c r="M87" s="145">
        <v>19</v>
      </c>
      <c r="N87" s="145" t="s">
        <v>505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507</v>
      </c>
      <c r="U87" s="145" t="s">
        <v>340</v>
      </c>
      <c r="V87" s="145" t="s">
        <v>507</v>
      </c>
      <c r="W87" s="145" t="s">
        <v>508</v>
      </c>
      <c r="X87" s="145" t="s">
        <v>516</v>
      </c>
      <c r="Y87" s="145" t="s">
        <v>340</v>
      </c>
      <c r="Z87" s="145" t="s">
        <v>509</v>
      </c>
      <c r="AA87" s="145" t="s">
        <v>533</v>
      </c>
      <c r="AB87" s="145" t="s">
        <v>534</v>
      </c>
      <c r="AC87" s="145" t="s">
        <v>535</v>
      </c>
      <c r="AD87" s="145" t="s">
        <v>520</v>
      </c>
      <c r="AE87" s="145" t="s">
        <v>506</v>
      </c>
      <c r="AF87" s="145" t="s">
        <v>340</v>
      </c>
    </row>
    <row r="88" spans="1:32">
      <c r="A88" s="145" t="s">
        <v>697</v>
      </c>
      <c r="B88" s="145" t="s">
        <v>499</v>
      </c>
      <c r="C88" s="145" t="s">
        <v>500</v>
      </c>
      <c r="D88" s="145" t="s">
        <v>501</v>
      </c>
      <c r="E88" s="145" t="s">
        <v>502</v>
      </c>
      <c r="F88" s="145" t="s">
        <v>503</v>
      </c>
      <c r="G88" s="145" t="s">
        <v>203</v>
      </c>
      <c r="H88" s="145">
        <v>16</v>
      </c>
      <c r="I88" s="145" t="s">
        <v>340</v>
      </c>
      <c r="J88" s="146">
        <v>1076.6666666666667</v>
      </c>
      <c r="K88" s="145">
        <v>19</v>
      </c>
      <c r="L88" s="145" t="s">
        <v>504</v>
      </c>
      <c r="M88" s="145">
        <v>19</v>
      </c>
      <c r="N88" s="145" t="s">
        <v>505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507</v>
      </c>
      <c r="U88" s="145" t="s">
        <v>340</v>
      </c>
      <c r="V88" s="145" t="s">
        <v>507</v>
      </c>
      <c r="W88" s="145" t="s">
        <v>515</v>
      </c>
      <c r="X88" s="145" t="s">
        <v>532</v>
      </c>
      <c r="Y88" s="145" t="s">
        <v>340</v>
      </c>
      <c r="Z88" s="145" t="s">
        <v>509</v>
      </c>
      <c r="AA88" s="145" t="s">
        <v>610</v>
      </c>
      <c r="AB88" s="145" t="s">
        <v>534</v>
      </c>
      <c r="AC88" s="145" t="s">
        <v>535</v>
      </c>
      <c r="AD88" s="145" t="s">
        <v>520</v>
      </c>
      <c r="AE88" s="145" t="s">
        <v>507</v>
      </c>
      <c r="AF88" s="145" t="s">
        <v>340</v>
      </c>
    </row>
    <row r="89" spans="1:32">
      <c r="A89" s="145" t="s">
        <v>698</v>
      </c>
      <c r="B89" s="145" t="s">
        <v>499</v>
      </c>
      <c r="C89" s="145" t="s">
        <v>500</v>
      </c>
      <c r="D89" s="145" t="s">
        <v>501</v>
      </c>
      <c r="E89" s="145" t="s">
        <v>502</v>
      </c>
      <c r="F89" s="145" t="s">
        <v>503</v>
      </c>
      <c r="G89" s="145" t="s">
        <v>210</v>
      </c>
      <c r="H89" s="145">
        <v>9</v>
      </c>
      <c r="I89" s="145" t="s">
        <v>340</v>
      </c>
      <c r="J89" s="146">
        <v>955</v>
      </c>
      <c r="K89" s="145">
        <v>9</v>
      </c>
      <c r="L89" s="145" t="s">
        <v>557</v>
      </c>
      <c r="M89" s="145" t="s">
        <v>340</v>
      </c>
      <c r="N89" s="145" t="s">
        <v>340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507</v>
      </c>
      <c r="U89" s="145" t="s">
        <v>340</v>
      </c>
      <c r="V89" s="145" t="s">
        <v>506</v>
      </c>
      <c r="W89" s="145" t="s">
        <v>515</v>
      </c>
      <c r="X89" s="145" t="s">
        <v>516</v>
      </c>
      <c r="Y89" s="145" t="s">
        <v>356</v>
      </c>
      <c r="Z89" s="145" t="s">
        <v>509</v>
      </c>
      <c r="AA89" s="145" t="s">
        <v>540</v>
      </c>
      <c r="AB89" s="145" t="s">
        <v>534</v>
      </c>
      <c r="AC89" s="145" t="s">
        <v>535</v>
      </c>
      <c r="AD89" s="145" t="s">
        <v>520</v>
      </c>
      <c r="AE89" s="145" t="s">
        <v>507</v>
      </c>
      <c r="AF89" s="145" t="s">
        <v>340</v>
      </c>
    </row>
    <row r="90" spans="1:32">
      <c r="A90" s="145" t="s">
        <v>699</v>
      </c>
      <c r="B90" s="145" t="s">
        <v>499</v>
      </c>
      <c r="C90" s="145" t="s">
        <v>500</v>
      </c>
      <c r="D90" s="145" t="s">
        <v>501</v>
      </c>
      <c r="E90" s="145" t="s">
        <v>502</v>
      </c>
      <c r="F90" s="145" t="s">
        <v>589</v>
      </c>
      <c r="G90" s="145" t="s">
        <v>203</v>
      </c>
      <c r="H90" s="145">
        <v>16</v>
      </c>
      <c r="I90" s="145" t="s">
        <v>340</v>
      </c>
      <c r="J90" s="146">
        <v>922</v>
      </c>
      <c r="K90" s="145">
        <v>8</v>
      </c>
      <c r="L90" s="145" t="s">
        <v>557</v>
      </c>
      <c r="M90" s="145" t="s">
        <v>340</v>
      </c>
      <c r="N90" s="145" t="s">
        <v>340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507</v>
      </c>
      <c r="U90" s="145" t="s">
        <v>340</v>
      </c>
      <c r="V90" s="145" t="s">
        <v>507</v>
      </c>
      <c r="W90" s="145" t="s">
        <v>508</v>
      </c>
      <c r="X90" s="145" t="s">
        <v>532</v>
      </c>
      <c r="Y90" s="145" t="s">
        <v>340</v>
      </c>
      <c r="Z90" s="145" t="s">
        <v>509</v>
      </c>
      <c r="AA90" s="145" t="s">
        <v>533</v>
      </c>
      <c r="AB90" s="145" t="s">
        <v>534</v>
      </c>
      <c r="AC90" s="145" t="s">
        <v>535</v>
      </c>
      <c r="AD90" s="145" t="s">
        <v>520</v>
      </c>
      <c r="AE90" s="145" t="s">
        <v>506</v>
      </c>
      <c r="AF90" s="145" t="s">
        <v>340</v>
      </c>
    </row>
    <row r="91" spans="1:32">
      <c r="A91" s="145" t="s">
        <v>700</v>
      </c>
      <c r="B91" s="145" t="s">
        <v>499</v>
      </c>
      <c r="C91" s="145" t="s">
        <v>500</v>
      </c>
      <c r="D91" s="145" t="s">
        <v>501</v>
      </c>
      <c r="E91" s="145" t="s">
        <v>502</v>
      </c>
      <c r="F91" s="145" t="s">
        <v>589</v>
      </c>
      <c r="G91" s="145" t="s">
        <v>206</v>
      </c>
      <c r="H91" s="145">
        <v>13</v>
      </c>
      <c r="I91" s="145" t="s">
        <v>340</v>
      </c>
      <c r="J91" s="146">
        <v>1284</v>
      </c>
      <c r="K91" s="145">
        <v>11</v>
      </c>
      <c r="L91" s="145" t="s">
        <v>557</v>
      </c>
      <c r="M91" s="145" t="s">
        <v>340</v>
      </c>
      <c r="N91" s="145" t="s">
        <v>340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506</v>
      </c>
      <c r="U91" s="145">
        <v>11</v>
      </c>
      <c r="V91" s="145" t="s">
        <v>506</v>
      </c>
      <c r="W91" s="145" t="s">
        <v>508</v>
      </c>
      <c r="X91" s="145" t="s">
        <v>516</v>
      </c>
      <c r="Y91" s="145" t="s">
        <v>344</v>
      </c>
      <c r="Z91" s="145" t="s">
        <v>509</v>
      </c>
      <c r="AA91" s="145" t="s">
        <v>567</v>
      </c>
      <c r="AB91" s="145" t="s">
        <v>548</v>
      </c>
      <c r="AC91" s="145" t="s">
        <v>535</v>
      </c>
      <c r="AD91" s="145" t="s">
        <v>525</v>
      </c>
      <c r="AE91" s="145" t="s">
        <v>506</v>
      </c>
      <c r="AF91" s="145" t="s">
        <v>340</v>
      </c>
    </row>
    <row r="92" spans="1:32">
      <c r="A92" s="145" t="s">
        <v>701</v>
      </c>
      <c r="B92" s="145" t="s">
        <v>564</v>
      </c>
      <c r="C92" s="145" t="s">
        <v>634</v>
      </c>
      <c r="D92" s="145" t="s">
        <v>702</v>
      </c>
      <c r="E92" s="145" t="s">
        <v>340</v>
      </c>
      <c r="F92" s="145" t="s">
        <v>340</v>
      </c>
      <c r="G92" s="145" t="s">
        <v>636</v>
      </c>
      <c r="H92" s="145">
        <v>63</v>
      </c>
      <c r="I92" s="145" t="s">
        <v>624</v>
      </c>
      <c r="J92" s="146">
        <v>750</v>
      </c>
      <c r="K92" s="145" t="s">
        <v>340</v>
      </c>
      <c r="L92" s="145" t="s">
        <v>637</v>
      </c>
      <c r="M92" s="145" t="s">
        <v>340</v>
      </c>
      <c r="N92" s="145" t="s">
        <v>340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340</v>
      </c>
      <c r="T92" s="145" t="s">
        <v>507</v>
      </c>
      <c r="U92" s="145" t="s">
        <v>340</v>
      </c>
      <c r="V92" s="145" t="s">
        <v>507</v>
      </c>
      <c r="W92" s="145" t="s">
        <v>340</v>
      </c>
      <c r="X92" s="145" t="s">
        <v>340</v>
      </c>
      <c r="Y92" s="145" t="s">
        <v>340</v>
      </c>
      <c r="Z92" s="145" t="s">
        <v>597</v>
      </c>
      <c r="AA92" s="145" t="s">
        <v>638</v>
      </c>
      <c r="AB92" s="145" t="s">
        <v>639</v>
      </c>
      <c r="AC92" s="145" t="s">
        <v>640</v>
      </c>
      <c r="AD92" s="145" t="s">
        <v>525</v>
      </c>
      <c r="AE92" s="145" t="s">
        <v>507</v>
      </c>
      <c r="AF92" s="145" t="s">
        <v>507</v>
      </c>
    </row>
    <row r="93" spans="1:32">
      <c r="A93" s="145" t="s">
        <v>703</v>
      </c>
      <c r="B93" s="145" t="s">
        <v>499</v>
      </c>
      <c r="C93" s="145" t="s">
        <v>500</v>
      </c>
      <c r="D93" s="145" t="s">
        <v>501</v>
      </c>
      <c r="E93" s="145" t="s">
        <v>502</v>
      </c>
      <c r="F93" s="145" t="s">
        <v>503</v>
      </c>
      <c r="G93" s="145" t="s">
        <v>245</v>
      </c>
      <c r="H93" s="145">
        <v>4</v>
      </c>
      <c r="I93" s="145" t="s">
        <v>340</v>
      </c>
      <c r="J93" s="146">
        <v>1829.6666666666667</v>
      </c>
      <c r="K93" s="145">
        <v>27</v>
      </c>
      <c r="L93" s="145" t="s">
        <v>504</v>
      </c>
      <c r="M93" s="145">
        <v>27</v>
      </c>
      <c r="N93" s="145" t="s">
        <v>505</v>
      </c>
      <c r="O93" s="146">
        <v>8815</v>
      </c>
      <c r="P93" s="146">
        <v>1919</v>
      </c>
      <c r="Q93" s="145" t="s">
        <v>340</v>
      </c>
      <c r="R93" s="146">
        <v>8815</v>
      </c>
      <c r="S93" s="147">
        <v>27.206790123456791</v>
      </c>
      <c r="T93" s="145" t="s">
        <v>507</v>
      </c>
      <c r="U93" s="145" t="s">
        <v>340</v>
      </c>
      <c r="V93" s="145" t="s">
        <v>507</v>
      </c>
      <c r="W93" s="145" t="s">
        <v>508</v>
      </c>
      <c r="X93" s="145" t="s">
        <v>516</v>
      </c>
      <c r="Y93" s="145" t="s">
        <v>340</v>
      </c>
      <c r="Z93" s="145" t="s">
        <v>509</v>
      </c>
      <c r="AA93" s="145" t="s">
        <v>570</v>
      </c>
      <c r="AB93" s="145" t="s">
        <v>559</v>
      </c>
      <c r="AC93" s="145" t="s">
        <v>512</v>
      </c>
      <c r="AD93" s="145" t="s">
        <v>560</v>
      </c>
      <c r="AE93" s="145" t="s">
        <v>506</v>
      </c>
      <c r="AF93" s="145" t="s">
        <v>340</v>
      </c>
    </row>
    <row r="94" spans="1:32">
      <c r="A94" s="145" t="s">
        <v>704</v>
      </c>
      <c r="B94" s="145" t="s">
        <v>499</v>
      </c>
      <c r="C94" s="145" t="s">
        <v>500</v>
      </c>
      <c r="D94" s="145" t="s">
        <v>501</v>
      </c>
      <c r="E94" s="145" t="s">
        <v>502</v>
      </c>
      <c r="F94" s="145" t="s">
        <v>503</v>
      </c>
      <c r="G94" s="145" t="s">
        <v>202</v>
      </c>
      <c r="H94" s="145">
        <v>17</v>
      </c>
      <c r="I94" s="145" t="s">
        <v>340</v>
      </c>
      <c r="J94" s="146">
        <v>932.66666666666663</v>
      </c>
      <c r="K94" s="145">
        <v>22</v>
      </c>
      <c r="L94" s="145" t="s">
        <v>504</v>
      </c>
      <c r="M94" s="145">
        <v>22</v>
      </c>
      <c r="N94" s="145" t="s">
        <v>505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507</v>
      </c>
      <c r="U94" s="145" t="s">
        <v>340</v>
      </c>
      <c r="V94" s="145" t="s">
        <v>507</v>
      </c>
      <c r="W94" s="145" t="s">
        <v>508</v>
      </c>
      <c r="X94" s="145" t="s">
        <v>532</v>
      </c>
      <c r="Y94" s="145" t="s">
        <v>340</v>
      </c>
      <c r="Z94" s="145" t="s">
        <v>509</v>
      </c>
      <c r="AA94" s="145" t="s">
        <v>645</v>
      </c>
      <c r="AB94" s="145" t="s">
        <v>548</v>
      </c>
      <c r="AC94" s="145" t="s">
        <v>535</v>
      </c>
      <c r="AD94" s="145" t="s">
        <v>525</v>
      </c>
      <c r="AE94" s="145" t="s">
        <v>506</v>
      </c>
      <c r="AF94" s="145" t="s">
        <v>340</v>
      </c>
    </row>
    <row r="95" spans="1:32">
      <c r="A95" s="145" t="s">
        <v>705</v>
      </c>
      <c r="B95" s="145" t="s">
        <v>499</v>
      </c>
      <c r="C95" s="145" t="s">
        <v>680</v>
      </c>
      <c r="D95" s="145" t="s">
        <v>681</v>
      </c>
      <c r="E95" s="145" t="s">
        <v>340</v>
      </c>
      <c r="F95" s="145" t="s">
        <v>340</v>
      </c>
      <c r="G95" s="145" t="s">
        <v>122</v>
      </c>
      <c r="H95" s="145">
        <v>31</v>
      </c>
      <c r="I95" s="145" t="s">
        <v>340</v>
      </c>
      <c r="J95" s="146">
        <v>418</v>
      </c>
      <c r="K95" s="145" t="s">
        <v>340</v>
      </c>
      <c r="L95" s="145" t="s">
        <v>706</v>
      </c>
      <c r="M95" s="145" t="s">
        <v>340</v>
      </c>
      <c r="N95" s="145" t="s">
        <v>340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340</v>
      </c>
      <c r="T95" s="145" t="s">
        <v>507</v>
      </c>
      <c r="U95" s="145" t="s">
        <v>340</v>
      </c>
      <c r="V95" s="145" t="s">
        <v>507</v>
      </c>
      <c r="W95" s="145" t="s">
        <v>340</v>
      </c>
      <c r="X95" s="145" t="s">
        <v>340</v>
      </c>
      <c r="Y95" s="145" t="s">
        <v>340</v>
      </c>
      <c r="Z95" s="145" t="s">
        <v>597</v>
      </c>
      <c r="AA95" s="145" t="s">
        <v>707</v>
      </c>
      <c r="AB95" s="145" t="s">
        <v>683</v>
      </c>
      <c r="AC95" s="145" t="s">
        <v>640</v>
      </c>
      <c r="AD95" s="145" t="s">
        <v>684</v>
      </c>
      <c r="AE95" s="145" t="s">
        <v>507</v>
      </c>
      <c r="AF95" s="145" t="s">
        <v>340</v>
      </c>
    </row>
    <row r="96" spans="1:32">
      <c r="A96" s="145" t="s">
        <v>708</v>
      </c>
      <c r="B96" s="145" t="s">
        <v>499</v>
      </c>
      <c r="C96" s="145" t="s">
        <v>500</v>
      </c>
      <c r="D96" s="145" t="s">
        <v>501</v>
      </c>
      <c r="E96" s="145" t="s">
        <v>609</v>
      </c>
      <c r="F96" s="145" t="s">
        <v>503</v>
      </c>
      <c r="G96" s="145" t="s">
        <v>123</v>
      </c>
      <c r="H96" s="145">
        <v>30</v>
      </c>
      <c r="I96" s="145" t="s">
        <v>340</v>
      </c>
      <c r="J96" s="146">
        <v>692</v>
      </c>
      <c r="K96" s="145">
        <v>5</v>
      </c>
      <c r="L96" s="145" t="s">
        <v>504</v>
      </c>
      <c r="M96" s="145">
        <v>5</v>
      </c>
      <c r="N96" s="145" t="s">
        <v>505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506</v>
      </c>
      <c r="U96" s="145" t="s">
        <v>340</v>
      </c>
      <c r="V96" s="145" t="s">
        <v>507</v>
      </c>
      <c r="W96" s="145" t="s">
        <v>508</v>
      </c>
      <c r="X96" s="145" t="s">
        <v>516</v>
      </c>
      <c r="Y96" s="145" t="s">
        <v>340</v>
      </c>
      <c r="Z96" s="145" t="s">
        <v>509</v>
      </c>
      <c r="AA96" s="145" t="s">
        <v>562</v>
      </c>
      <c r="AB96" s="145" t="s">
        <v>559</v>
      </c>
      <c r="AC96" s="145" t="s">
        <v>512</v>
      </c>
      <c r="AD96" s="145" t="s">
        <v>560</v>
      </c>
      <c r="AE96" s="145" t="s">
        <v>506</v>
      </c>
      <c r="AF96" s="145" t="s">
        <v>340</v>
      </c>
    </row>
    <row r="97" spans="1:32">
      <c r="A97" s="145" t="s">
        <v>709</v>
      </c>
      <c r="B97" s="145" t="s">
        <v>564</v>
      </c>
      <c r="C97" s="145" t="s">
        <v>500</v>
      </c>
      <c r="D97" s="145" t="s">
        <v>501</v>
      </c>
      <c r="E97" s="145" t="s">
        <v>618</v>
      </c>
      <c r="F97" s="145" t="s">
        <v>589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565</v>
      </c>
      <c r="M97" s="145" t="s">
        <v>340</v>
      </c>
      <c r="N97" s="145" t="s">
        <v>340</v>
      </c>
      <c r="O97" s="146">
        <v>8560</v>
      </c>
      <c r="P97" s="145" t="s">
        <v>340</v>
      </c>
      <c r="Q97" s="146">
        <v>6612.5</v>
      </c>
      <c r="R97" s="146">
        <v>1947.5</v>
      </c>
      <c r="S97" s="147">
        <v>7.9259259259259265</v>
      </c>
      <c r="T97" s="145" t="s">
        <v>507</v>
      </c>
      <c r="U97" s="145" t="s">
        <v>340</v>
      </c>
      <c r="V97" s="145" t="s">
        <v>507</v>
      </c>
      <c r="W97" s="145" t="s">
        <v>340</v>
      </c>
      <c r="X97" s="145" t="s">
        <v>340</v>
      </c>
      <c r="Y97" s="145" t="s">
        <v>340</v>
      </c>
      <c r="Z97" s="145" t="s">
        <v>340</v>
      </c>
      <c r="AA97" s="145" t="s">
        <v>653</v>
      </c>
      <c r="AB97" s="145" t="s">
        <v>710</v>
      </c>
      <c r="AC97" s="145" t="s">
        <v>340</v>
      </c>
      <c r="AD97" s="145" t="s">
        <v>340</v>
      </c>
      <c r="AE97" s="145" t="s">
        <v>507</v>
      </c>
      <c r="AF97" s="145" t="s">
        <v>507</v>
      </c>
    </row>
    <row r="98" spans="1:32">
      <c r="A98" s="145" t="s">
        <v>711</v>
      </c>
      <c r="B98" s="145" t="s">
        <v>499</v>
      </c>
      <c r="C98" s="145" t="s">
        <v>500</v>
      </c>
      <c r="D98" s="145" t="s">
        <v>501</v>
      </c>
      <c r="E98" s="145" t="s">
        <v>502</v>
      </c>
      <c r="F98" s="145" t="s">
        <v>503</v>
      </c>
      <c r="G98" s="145" t="s">
        <v>590</v>
      </c>
      <c r="H98" s="145">
        <v>32</v>
      </c>
      <c r="I98" s="145" t="s">
        <v>340</v>
      </c>
      <c r="J98" s="146">
        <v>1300</v>
      </c>
      <c r="K98" s="145">
        <v>12</v>
      </c>
      <c r="L98" s="145" t="s">
        <v>557</v>
      </c>
      <c r="M98" s="145">
        <v>13</v>
      </c>
      <c r="N98" s="145" t="s">
        <v>581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506</v>
      </c>
      <c r="U98" s="145" t="s">
        <v>340</v>
      </c>
      <c r="V98" s="145" t="s">
        <v>507</v>
      </c>
      <c r="W98" s="145" t="s">
        <v>515</v>
      </c>
      <c r="X98" s="145" t="s">
        <v>516</v>
      </c>
      <c r="Y98" s="145" t="s">
        <v>340</v>
      </c>
      <c r="Z98" s="145" t="s">
        <v>509</v>
      </c>
      <c r="AA98" s="145" t="s">
        <v>591</v>
      </c>
      <c r="AB98" s="145" t="s">
        <v>583</v>
      </c>
      <c r="AC98" s="145" t="s">
        <v>512</v>
      </c>
      <c r="AD98" s="145" t="s">
        <v>525</v>
      </c>
      <c r="AE98" s="145" t="s">
        <v>507</v>
      </c>
      <c r="AF98" s="145" t="s">
        <v>340</v>
      </c>
    </row>
    <row r="99" spans="1:32">
      <c r="A99" s="145" t="s">
        <v>712</v>
      </c>
      <c r="B99" s="145" t="s">
        <v>499</v>
      </c>
      <c r="C99" s="145" t="s">
        <v>500</v>
      </c>
      <c r="D99" s="145" t="s">
        <v>501</v>
      </c>
      <c r="E99" s="145" t="s">
        <v>502</v>
      </c>
      <c r="F99" s="145" t="s">
        <v>589</v>
      </c>
      <c r="G99" s="145" t="s">
        <v>128</v>
      </c>
      <c r="H99" s="145">
        <v>25</v>
      </c>
      <c r="I99" s="145" t="s">
        <v>340</v>
      </c>
      <c r="J99" s="146">
        <v>726.66666666666663</v>
      </c>
      <c r="K99" s="145">
        <v>12</v>
      </c>
      <c r="L99" s="145" t="s">
        <v>504</v>
      </c>
      <c r="M99" s="145">
        <v>12</v>
      </c>
      <c r="N99" s="145" t="s">
        <v>505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507</v>
      </c>
      <c r="U99" s="145" t="s">
        <v>340</v>
      </c>
      <c r="V99" s="145" t="s">
        <v>507</v>
      </c>
      <c r="W99" s="145" t="s">
        <v>508</v>
      </c>
      <c r="X99" s="145" t="s">
        <v>542</v>
      </c>
      <c r="Y99" s="145" t="s">
        <v>340</v>
      </c>
      <c r="Z99" s="145" t="s">
        <v>509</v>
      </c>
      <c r="AA99" s="145" t="s">
        <v>593</v>
      </c>
      <c r="AB99" s="145" t="s">
        <v>529</v>
      </c>
      <c r="AC99" s="145" t="s">
        <v>519</v>
      </c>
      <c r="AD99" s="145" t="s">
        <v>513</v>
      </c>
      <c r="AE99" s="145" t="s">
        <v>506</v>
      </c>
      <c r="AF99" s="145" t="s">
        <v>340</v>
      </c>
    </row>
    <row r="100" spans="1:32">
      <c r="A100" s="145" t="s">
        <v>713</v>
      </c>
      <c r="B100" s="145" t="s">
        <v>564</v>
      </c>
      <c r="C100" s="145" t="s">
        <v>500</v>
      </c>
      <c r="D100" s="145" t="s">
        <v>501</v>
      </c>
      <c r="E100" s="145" t="s">
        <v>618</v>
      </c>
      <c r="F100" s="145" t="s">
        <v>503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504</v>
      </c>
      <c r="M100" s="145">
        <v>48</v>
      </c>
      <c r="N100" s="145" t="s">
        <v>505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507</v>
      </c>
      <c r="U100" s="145" t="s">
        <v>340</v>
      </c>
      <c r="V100" s="145" t="s">
        <v>507</v>
      </c>
      <c r="W100" s="145" t="s">
        <v>508</v>
      </c>
      <c r="X100" s="145" t="s">
        <v>516</v>
      </c>
      <c r="Y100" s="145" t="s">
        <v>344</v>
      </c>
      <c r="Z100" s="145" t="s">
        <v>509</v>
      </c>
      <c r="AA100" s="145" t="s">
        <v>628</v>
      </c>
      <c r="AB100" s="145" t="s">
        <v>511</v>
      </c>
      <c r="AC100" s="145" t="s">
        <v>512</v>
      </c>
      <c r="AD100" s="145" t="s">
        <v>513</v>
      </c>
      <c r="AE100" s="145" t="s">
        <v>506</v>
      </c>
      <c r="AF100" s="145" t="s">
        <v>506</v>
      </c>
    </row>
    <row r="101" spans="1:32">
      <c r="A101" s="145" t="s">
        <v>714</v>
      </c>
      <c r="B101" s="145" t="s">
        <v>499</v>
      </c>
      <c r="C101" s="145" t="s">
        <v>500</v>
      </c>
      <c r="D101" s="145" t="s">
        <v>501</v>
      </c>
      <c r="E101" s="145" t="s">
        <v>502</v>
      </c>
      <c r="F101" s="145" t="s">
        <v>503</v>
      </c>
      <c r="G101" s="145" t="s">
        <v>129</v>
      </c>
      <c r="H101" s="145">
        <v>24</v>
      </c>
      <c r="I101" s="145" t="s">
        <v>340</v>
      </c>
      <c r="J101" s="146">
        <v>775</v>
      </c>
      <c r="K101" s="145">
        <v>12</v>
      </c>
      <c r="L101" s="145" t="s">
        <v>504</v>
      </c>
      <c r="M101" s="145">
        <v>12</v>
      </c>
      <c r="N101" s="145" t="s">
        <v>505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507</v>
      </c>
      <c r="U101" s="145" t="s">
        <v>340</v>
      </c>
      <c r="V101" s="145" t="s">
        <v>507</v>
      </c>
      <c r="W101" s="145" t="s">
        <v>508</v>
      </c>
      <c r="X101" s="145" t="s">
        <v>532</v>
      </c>
      <c r="Y101" s="145" t="s">
        <v>340</v>
      </c>
      <c r="Z101" s="145" t="s">
        <v>509</v>
      </c>
      <c r="AA101" s="145" t="s">
        <v>593</v>
      </c>
      <c r="AB101" s="145" t="s">
        <v>529</v>
      </c>
      <c r="AC101" s="145" t="s">
        <v>519</v>
      </c>
      <c r="AD101" s="145" t="s">
        <v>513</v>
      </c>
      <c r="AE101" s="145" t="s">
        <v>506</v>
      </c>
      <c r="AF101" s="145" t="s">
        <v>340</v>
      </c>
    </row>
    <row r="102" spans="1:32">
      <c r="A102" s="145" t="s">
        <v>715</v>
      </c>
      <c r="B102" s="145" t="s">
        <v>499</v>
      </c>
      <c r="C102" s="145" t="s">
        <v>500</v>
      </c>
      <c r="D102" s="145" t="s">
        <v>501</v>
      </c>
      <c r="E102" s="145" t="s">
        <v>502</v>
      </c>
      <c r="F102" s="145" t="s">
        <v>503</v>
      </c>
      <c r="G102" s="145" t="s">
        <v>131</v>
      </c>
      <c r="H102" s="145">
        <v>22</v>
      </c>
      <c r="I102" s="145" t="s">
        <v>340</v>
      </c>
      <c r="J102" s="146">
        <v>813.33333333333337</v>
      </c>
      <c r="K102" s="145">
        <v>7</v>
      </c>
      <c r="L102" s="145" t="s">
        <v>504</v>
      </c>
      <c r="M102" s="145">
        <v>7</v>
      </c>
      <c r="N102" s="145" t="s">
        <v>505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507</v>
      </c>
      <c r="U102" s="145" t="s">
        <v>340</v>
      </c>
      <c r="V102" s="145" t="s">
        <v>506</v>
      </c>
      <c r="W102" s="145" t="s">
        <v>508</v>
      </c>
      <c r="X102" s="145" t="s">
        <v>542</v>
      </c>
      <c r="Y102" s="145" t="s">
        <v>344</v>
      </c>
      <c r="Z102" s="145" t="s">
        <v>509</v>
      </c>
      <c r="AA102" s="145" t="s">
        <v>528</v>
      </c>
      <c r="AB102" s="145" t="s">
        <v>529</v>
      </c>
      <c r="AC102" s="145" t="s">
        <v>519</v>
      </c>
      <c r="AD102" s="145" t="s">
        <v>513</v>
      </c>
      <c r="AE102" s="145" t="s">
        <v>506</v>
      </c>
      <c r="AF102" s="145" t="s">
        <v>340</v>
      </c>
    </row>
    <row r="103" spans="1:32">
      <c r="A103" s="145" t="s">
        <v>716</v>
      </c>
      <c r="B103" s="145" t="s">
        <v>19</v>
      </c>
      <c r="C103" s="145" t="s">
        <v>500</v>
      </c>
      <c r="D103" s="145" t="s">
        <v>501</v>
      </c>
      <c r="E103" s="145" t="s">
        <v>609</v>
      </c>
      <c r="F103" s="145" t="s">
        <v>596</v>
      </c>
      <c r="G103" s="145" t="s">
        <v>245</v>
      </c>
      <c r="H103" s="145">
        <v>4</v>
      </c>
      <c r="I103" s="145" t="s">
        <v>340</v>
      </c>
      <c r="J103" s="146">
        <v>1600</v>
      </c>
      <c r="K103" s="145">
        <v>79</v>
      </c>
      <c r="L103" s="145" t="s">
        <v>504</v>
      </c>
      <c r="M103" s="145">
        <v>79</v>
      </c>
      <c r="N103" s="145" t="s">
        <v>505</v>
      </c>
      <c r="O103" s="146">
        <v>7960</v>
      </c>
      <c r="P103" s="146">
        <v>1580</v>
      </c>
      <c r="Q103" s="145" t="s">
        <v>340</v>
      </c>
      <c r="R103" s="146">
        <v>7960</v>
      </c>
      <c r="S103" s="147">
        <v>8.3966244725738406</v>
      </c>
      <c r="T103" s="145" t="s">
        <v>507</v>
      </c>
      <c r="U103" s="145" t="s">
        <v>340</v>
      </c>
      <c r="V103" s="145" t="s">
        <v>507</v>
      </c>
      <c r="W103" s="145" t="s">
        <v>508</v>
      </c>
      <c r="X103" s="145" t="s">
        <v>542</v>
      </c>
      <c r="Y103" s="145" t="s">
        <v>340</v>
      </c>
      <c r="Z103" s="145" t="s">
        <v>509</v>
      </c>
      <c r="AA103" s="145" t="s">
        <v>717</v>
      </c>
      <c r="AB103" s="145" t="s">
        <v>654</v>
      </c>
      <c r="AC103" s="145" t="s">
        <v>568</v>
      </c>
      <c r="AD103" s="145" t="s">
        <v>718</v>
      </c>
      <c r="AE103" s="145" t="s">
        <v>506</v>
      </c>
      <c r="AF103" s="145" t="s">
        <v>340</v>
      </c>
    </row>
    <row r="104" spans="1:32">
      <c r="A104" s="145" t="s">
        <v>719</v>
      </c>
      <c r="B104" s="145" t="s">
        <v>499</v>
      </c>
      <c r="C104" s="145" t="s">
        <v>500</v>
      </c>
      <c r="D104" s="145" t="s">
        <v>501</v>
      </c>
      <c r="E104" s="145" t="s">
        <v>340</v>
      </c>
      <c r="F104" s="145" t="s">
        <v>503</v>
      </c>
      <c r="G104" s="145" t="s">
        <v>246</v>
      </c>
      <c r="H104" s="145">
        <v>3</v>
      </c>
      <c r="I104" s="145" t="s">
        <v>340</v>
      </c>
      <c r="J104" s="146">
        <v>2639</v>
      </c>
      <c r="K104" s="145">
        <v>29</v>
      </c>
      <c r="L104" s="145" t="s">
        <v>504</v>
      </c>
      <c r="M104" s="145">
        <v>29</v>
      </c>
      <c r="N104" s="145" t="s">
        <v>505</v>
      </c>
      <c r="O104" s="146">
        <v>7917</v>
      </c>
      <c r="P104" s="146">
        <v>2007</v>
      </c>
      <c r="Q104" s="145" t="s">
        <v>340</v>
      </c>
      <c r="R104" s="146">
        <v>7917</v>
      </c>
      <c r="S104" s="147">
        <v>22.75</v>
      </c>
      <c r="T104" s="145" t="s">
        <v>507</v>
      </c>
      <c r="U104" s="145" t="s">
        <v>340</v>
      </c>
      <c r="V104" s="145" t="s">
        <v>507</v>
      </c>
      <c r="W104" s="145" t="s">
        <v>508</v>
      </c>
      <c r="X104" s="145" t="s">
        <v>720</v>
      </c>
      <c r="Y104" s="145" t="s">
        <v>344</v>
      </c>
      <c r="Z104" s="145" t="s">
        <v>509</v>
      </c>
      <c r="AA104" s="145" t="s">
        <v>721</v>
      </c>
      <c r="AB104" s="145" t="s">
        <v>524</v>
      </c>
      <c r="AC104" s="145" t="s">
        <v>512</v>
      </c>
      <c r="AD104" s="145" t="s">
        <v>525</v>
      </c>
      <c r="AE104" s="145" t="s">
        <v>506</v>
      </c>
      <c r="AF104" s="145" t="s">
        <v>340</v>
      </c>
    </row>
    <row r="105" spans="1:32">
      <c r="A105" s="145" t="s">
        <v>722</v>
      </c>
      <c r="B105" s="145" t="s">
        <v>499</v>
      </c>
      <c r="C105" s="145" t="s">
        <v>500</v>
      </c>
      <c r="D105" s="145" t="s">
        <v>501</v>
      </c>
      <c r="E105" s="145" t="s">
        <v>502</v>
      </c>
      <c r="F105" s="145" t="s">
        <v>503</v>
      </c>
      <c r="G105" s="145" t="s">
        <v>125</v>
      </c>
      <c r="H105" s="145">
        <v>28</v>
      </c>
      <c r="I105" s="145" t="s">
        <v>340</v>
      </c>
      <c r="J105" s="146">
        <v>572</v>
      </c>
      <c r="K105" s="145">
        <v>6</v>
      </c>
      <c r="L105" s="145" t="s">
        <v>557</v>
      </c>
      <c r="M105" s="145" t="s">
        <v>340</v>
      </c>
      <c r="N105" s="145" t="s">
        <v>340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506</v>
      </c>
      <c r="U105" s="145" t="s">
        <v>340</v>
      </c>
      <c r="V105" s="145" t="s">
        <v>507</v>
      </c>
      <c r="W105" s="145" t="s">
        <v>515</v>
      </c>
      <c r="X105" s="145" t="s">
        <v>612</v>
      </c>
      <c r="Y105" s="145" t="s">
        <v>340</v>
      </c>
      <c r="Z105" s="145" t="s">
        <v>509</v>
      </c>
      <c r="AA105" s="145" t="s">
        <v>610</v>
      </c>
      <c r="AB105" s="145" t="s">
        <v>534</v>
      </c>
      <c r="AC105" s="145" t="s">
        <v>535</v>
      </c>
      <c r="AD105" s="145" t="s">
        <v>520</v>
      </c>
      <c r="AE105" s="145" t="s">
        <v>507</v>
      </c>
      <c r="AF105" s="145" t="s">
        <v>340</v>
      </c>
    </row>
    <row r="106" spans="1:32">
      <c r="A106" s="145" t="s">
        <v>723</v>
      </c>
      <c r="B106" s="145" t="s">
        <v>499</v>
      </c>
      <c r="C106" s="145" t="s">
        <v>500</v>
      </c>
      <c r="D106" s="145" t="s">
        <v>501</v>
      </c>
      <c r="E106" s="145" t="s">
        <v>502</v>
      </c>
      <c r="F106" s="145" t="s">
        <v>503</v>
      </c>
      <c r="G106" s="145" t="s">
        <v>122</v>
      </c>
      <c r="H106" s="145">
        <v>31</v>
      </c>
      <c r="I106" s="145" t="s">
        <v>340</v>
      </c>
      <c r="J106" s="146">
        <v>567.66666666666663</v>
      </c>
      <c r="K106" s="145">
        <v>6</v>
      </c>
      <c r="L106" s="145" t="s">
        <v>504</v>
      </c>
      <c r="M106" s="145">
        <v>6</v>
      </c>
      <c r="N106" s="145" t="s">
        <v>505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507</v>
      </c>
      <c r="U106" s="145" t="s">
        <v>340</v>
      </c>
      <c r="V106" s="145" t="s">
        <v>507</v>
      </c>
      <c r="W106" s="145" t="s">
        <v>508</v>
      </c>
      <c r="X106" s="145" t="s">
        <v>532</v>
      </c>
      <c r="Y106" s="145" t="s">
        <v>340</v>
      </c>
      <c r="Z106" s="145" t="s">
        <v>509</v>
      </c>
      <c r="AA106" s="145" t="s">
        <v>537</v>
      </c>
      <c r="AB106" s="145" t="s">
        <v>538</v>
      </c>
      <c r="AC106" s="145" t="s">
        <v>519</v>
      </c>
      <c r="AD106" s="145" t="s">
        <v>520</v>
      </c>
      <c r="AE106" s="145" t="s">
        <v>506</v>
      </c>
      <c r="AF106" s="145" t="s">
        <v>340</v>
      </c>
    </row>
    <row r="107" spans="1:32">
      <c r="A107" s="145" t="s">
        <v>724</v>
      </c>
      <c r="B107" s="145" t="s">
        <v>499</v>
      </c>
      <c r="C107" s="145" t="s">
        <v>500</v>
      </c>
      <c r="D107" s="145" t="s">
        <v>501</v>
      </c>
      <c r="E107" s="145" t="s">
        <v>502</v>
      </c>
      <c r="F107" s="145" t="s">
        <v>503</v>
      </c>
      <c r="G107" s="145" t="s">
        <v>130</v>
      </c>
      <c r="H107" s="145">
        <v>23</v>
      </c>
      <c r="I107" s="145" t="s">
        <v>340</v>
      </c>
      <c r="J107" s="146">
        <v>650</v>
      </c>
      <c r="K107" s="145">
        <v>8</v>
      </c>
      <c r="L107" s="145" t="s">
        <v>504</v>
      </c>
      <c r="M107" s="145">
        <v>8</v>
      </c>
      <c r="N107" s="145" t="s">
        <v>505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507</v>
      </c>
      <c r="U107" s="145" t="s">
        <v>340</v>
      </c>
      <c r="V107" s="145" t="s">
        <v>507</v>
      </c>
      <c r="W107" s="145" t="s">
        <v>508</v>
      </c>
      <c r="X107" s="145" t="s">
        <v>542</v>
      </c>
      <c r="Y107" s="145" t="s">
        <v>340</v>
      </c>
      <c r="Z107" s="145" t="s">
        <v>509</v>
      </c>
      <c r="AA107" s="145" t="s">
        <v>558</v>
      </c>
      <c r="AB107" s="145" t="s">
        <v>559</v>
      </c>
      <c r="AC107" s="145" t="s">
        <v>512</v>
      </c>
      <c r="AD107" s="145" t="s">
        <v>560</v>
      </c>
      <c r="AE107" s="145" t="s">
        <v>506</v>
      </c>
      <c r="AF107" s="145" t="s">
        <v>340</v>
      </c>
    </row>
    <row r="108" spans="1:32">
      <c r="A108" s="145" t="s">
        <v>725</v>
      </c>
      <c r="B108" s="145" t="s">
        <v>564</v>
      </c>
      <c r="C108" s="145" t="s">
        <v>500</v>
      </c>
      <c r="D108" s="145" t="s">
        <v>501</v>
      </c>
      <c r="E108" s="145" t="s">
        <v>502</v>
      </c>
      <c r="F108" s="145" t="s">
        <v>503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504</v>
      </c>
      <c r="M108" s="145">
        <v>0</v>
      </c>
      <c r="N108" s="145" t="s">
        <v>505</v>
      </c>
      <c r="O108" s="146">
        <v>7410</v>
      </c>
      <c r="P108" s="145" t="s">
        <v>340</v>
      </c>
      <c r="Q108" s="146">
        <v>5870</v>
      </c>
      <c r="R108" s="146">
        <v>4040</v>
      </c>
      <c r="S108" s="145" t="s">
        <v>340</v>
      </c>
      <c r="T108" s="145" t="s">
        <v>507</v>
      </c>
      <c r="U108" s="145" t="s">
        <v>340</v>
      </c>
      <c r="V108" s="145" t="s">
        <v>507</v>
      </c>
      <c r="W108" s="145" t="s">
        <v>508</v>
      </c>
      <c r="X108" s="145" t="s">
        <v>516</v>
      </c>
      <c r="Y108" s="145" t="s">
        <v>340</v>
      </c>
      <c r="Z108" s="145" t="s">
        <v>509</v>
      </c>
      <c r="AA108" s="145" t="s">
        <v>591</v>
      </c>
      <c r="AB108" s="145" t="s">
        <v>583</v>
      </c>
      <c r="AC108" s="145" t="s">
        <v>512</v>
      </c>
      <c r="AD108" s="145" t="s">
        <v>560</v>
      </c>
      <c r="AE108" s="145" t="s">
        <v>506</v>
      </c>
      <c r="AF108" s="145" t="s">
        <v>506</v>
      </c>
    </row>
    <row r="109" spans="1:32">
      <c r="A109" s="145" t="s">
        <v>726</v>
      </c>
      <c r="B109" s="145" t="s">
        <v>499</v>
      </c>
      <c r="C109" s="145" t="s">
        <v>500</v>
      </c>
      <c r="D109" s="145" t="s">
        <v>501</v>
      </c>
      <c r="E109" s="145" t="s">
        <v>502</v>
      </c>
      <c r="F109" s="145" t="s">
        <v>503</v>
      </c>
      <c r="G109" s="145" t="s">
        <v>657</v>
      </c>
      <c r="H109" s="145">
        <v>41</v>
      </c>
      <c r="I109" s="145" t="s">
        <v>340</v>
      </c>
      <c r="J109" s="146">
        <v>659.66666666666663</v>
      </c>
      <c r="K109" s="145">
        <v>6</v>
      </c>
      <c r="L109" s="145" t="s">
        <v>504</v>
      </c>
      <c r="M109" s="145">
        <v>6</v>
      </c>
      <c r="N109" s="145" t="s">
        <v>505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507</v>
      </c>
      <c r="U109" s="145" t="s">
        <v>340</v>
      </c>
      <c r="V109" s="145" t="s">
        <v>506</v>
      </c>
      <c r="W109" s="145" t="s">
        <v>515</v>
      </c>
      <c r="X109" s="145" t="s">
        <v>532</v>
      </c>
      <c r="Y109" s="145" t="s">
        <v>356</v>
      </c>
      <c r="Z109" s="145" t="s">
        <v>509</v>
      </c>
      <c r="AA109" s="145" t="s">
        <v>582</v>
      </c>
      <c r="AB109" s="145" t="s">
        <v>583</v>
      </c>
      <c r="AC109" s="145" t="s">
        <v>512</v>
      </c>
      <c r="AD109" s="145" t="s">
        <v>525</v>
      </c>
      <c r="AE109" s="145" t="s">
        <v>507</v>
      </c>
      <c r="AF109" s="145" t="s">
        <v>340</v>
      </c>
    </row>
    <row r="110" spans="1:32">
      <c r="A110" s="145" t="s">
        <v>727</v>
      </c>
      <c r="B110" s="145" t="s">
        <v>499</v>
      </c>
      <c r="C110" s="145" t="s">
        <v>500</v>
      </c>
      <c r="D110" s="145" t="s">
        <v>501</v>
      </c>
      <c r="E110" s="145" t="s">
        <v>502</v>
      </c>
      <c r="F110" s="145" t="s">
        <v>503</v>
      </c>
      <c r="G110" s="145" t="s">
        <v>202</v>
      </c>
      <c r="H110" s="145">
        <v>17</v>
      </c>
      <c r="I110" s="145" t="s">
        <v>340</v>
      </c>
      <c r="J110" s="146">
        <v>649</v>
      </c>
      <c r="K110" s="145">
        <v>8</v>
      </c>
      <c r="L110" s="145" t="s">
        <v>504</v>
      </c>
      <c r="M110" s="145">
        <v>8</v>
      </c>
      <c r="N110" s="145" t="s">
        <v>505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507</v>
      </c>
      <c r="U110" s="145" t="s">
        <v>340</v>
      </c>
      <c r="V110" s="145" t="s">
        <v>507</v>
      </c>
      <c r="W110" s="145" t="s">
        <v>508</v>
      </c>
      <c r="X110" s="145" t="s">
        <v>532</v>
      </c>
      <c r="Y110" s="145" t="s">
        <v>340</v>
      </c>
      <c r="Z110" s="145" t="s">
        <v>509</v>
      </c>
      <c r="AA110" s="145" t="s">
        <v>562</v>
      </c>
      <c r="AB110" s="145" t="s">
        <v>559</v>
      </c>
      <c r="AC110" s="145" t="s">
        <v>512</v>
      </c>
      <c r="AD110" s="145" t="s">
        <v>560</v>
      </c>
      <c r="AE110" s="145" t="s">
        <v>506</v>
      </c>
      <c r="AF110" s="145" t="s">
        <v>340</v>
      </c>
    </row>
    <row r="111" spans="1:32">
      <c r="A111" s="145" t="s">
        <v>728</v>
      </c>
      <c r="B111" s="145" t="s">
        <v>564</v>
      </c>
      <c r="C111" s="145" t="s">
        <v>659</v>
      </c>
      <c r="D111" s="145" t="s">
        <v>340</v>
      </c>
      <c r="E111" s="145" t="s">
        <v>340</v>
      </c>
      <c r="F111" s="145" t="s">
        <v>340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340</v>
      </c>
      <c r="L111" s="145" t="s">
        <v>637</v>
      </c>
      <c r="M111" s="145" t="s">
        <v>340</v>
      </c>
      <c r="N111" s="145" t="s">
        <v>340</v>
      </c>
      <c r="O111" s="146">
        <v>7200</v>
      </c>
      <c r="P111" s="145" t="s">
        <v>340</v>
      </c>
      <c r="Q111" s="146">
        <v>7200</v>
      </c>
      <c r="R111" s="145" t="s">
        <v>340</v>
      </c>
      <c r="S111" s="145" t="s">
        <v>340</v>
      </c>
      <c r="T111" s="145" t="s">
        <v>340</v>
      </c>
      <c r="U111" s="145" t="s">
        <v>340</v>
      </c>
      <c r="V111" s="145" t="s">
        <v>340</v>
      </c>
      <c r="W111" s="145" t="s">
        <v>340</v>
      </c>
      <c r="X111" s="145" t="s">
        <v>340</v>
      </c>
      <c r="Y111" s="145" t="s">
        <v>340</v>
      </c>
      <c r="Z111" s="145" t="s">
        <v>340</v>
      </c>
      <c r="AA111" s="145" t="s">
        <v>340</v>
      </c>
      <c r="AB111" s="145" t="s">
        <v>340</v>
      </c>
      <c r="AC111" s="145" t="s">
        <v>340</v>
      </c>
      <c r="AD111" s="145" t="s">
        <v>340</v>
      </c>
      <c r="AE111" s="145" t="s">
        <v>340</v>
      </c>
      <c r="AF111" s="145" t="s">
        <v>507</v>
      </c>
    </row>
    <row r="112" spans="1:32">
      <c r="A112" s="145" t="s">
        <v>729</v>
      </c>
      <c r="B112" s="145" t="s">
        <v>564</v>
      </c>
      <c r="C112" s="145" t="s">
        <v>730</v>
      </c>
      <c r="D112" s="145" t="s">
        <v>340</v>
      </c>
      <c r="E112" s="145" t="s">
        <v>340</v>
      </c>
      <c r="F112" s="145" t="s">
        <v>340</v>
      </c>
      <c r="G112" s="145" t="s">
        <v>208</v>
      </c>
      <c r="H112" s="145">
        <v>11</v>
      </c>
      <c r="I112" s="145" t="s">
        <v>340</v>
      </c>
      <c r="J112" s="146">
        <v>2358.3333333333335</v>
      </c>
      <c r="K112" s="145" t="s">
        <v>340</v>
      </c>
      <c r="L112" s="145" t="s">
        <v>637</v>
      </c>
      <c r="M112" s="145" t="s">
        <v>340</v>
      </c>
      <c r="N112" s="145" t="s">
        <v>340</v>
      </c>
      <c r="O112" s="146">
        <v>7075</v>
      </c>
      <c r="P112" s="145" t="s">
        <v>340</v>
      </c>
      <c r="Q112" s="146">
        <v>4412.5</v>
      </c>
      <c r="R112" s="146">
        <v>2662.5</v>
      </c>
      <c r="S112" s="145" t="s">
        <v>340</v>
      </c>
      <c r="T112" s="145" t="s">
        <v>340</v>
      </c>
      <c r="U112" s="145" t="s">
        <v>340</v>
      </c>
      <c r="V112" s="145" t="s">
        <v>340</v>
      </c>
      <c r="W112" s="145" t="s">
        <v>340</v>
      </c>
      <c r="X112" s="145" t="s">
        <v>340</v>
      </c>
      <c r="Y112" s="145" t="s">
        <v>340</v>
      </c>
      <c r="Z112" s="145" t="s">
        <v>340</v>
      </c>
      <c r="AA112" s="145" t="s">
        <v>340</v>
      </c>
      <c r="AB112" s="145" t="s">
        <v>340</v>
      </c>
      <c r="AC112" s="145" t="s">
        <v>340</v>
      </c>
      <c r="AD112" s="145" t="s">
        <v>340</v>
      </c>
      <c r="AE112" s="145" t="s">
        <v>340</v>
      </c>
      <c r="AF112" s="145" t="s">
        <v>340</v>
      </c>
    </row>
    <row r="113" spans="1:32">
      <c r="A113" s="145" t="s">
        <v>731</v>
      </c>
      <c r="B113" s="145" t="s">
        <v>499</v>
      </c>
      <c r="C113" s="145" t="s">
        <v>680</v>
      </c>
      <c r="D113" s="145" t="s">
        <v>681</v>
      </c>
      <c r="E113" s="145" t="s">
        <v>340</v>
      </c>
      <c r="F113" s="145" t="s">
        <v>340</v>
      </c>
      <c r="G113" s="145" t="s">
        <v>126</v>
      </c>
      <c r="H113" s="145">
        <v>27</v>
      </c>
      <c r="I113" s="145" t="s">
        <v>340</v>
      </c>
      <c r="J113" s="146">
        <v>669.33333333333337</v>
      </c>
      <c r="K113" s="145" t="s">
        <v>340</v>
      </c>
      <c r="L113" s="145" t="s">
        <v>706</v>
      </c>
      <c r="M113" s="145" t="s">
        <v>340</v>
      </c>
      <c r="N113" s="145" t="s">
        <v>340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340</v>
      </c>
      <c r="T113" s="145" t="s">
        <v>506</v>
      </c>
      <c r="U113" s="145">
        <v>3</v>
      </c>
      <c r="V113" s="145" t="s">
        <v>507</v>
      </c>
      <c r="W113" s="145" t="s">
        <v>515</v>
      </c>
      <c r="X113" s="145" t="s">
        <v>527</v>
      </c>
      <c r="Y113" s="145" t="s">
        <v>340</v>
      </c>
      <c r="Z113" s="145" t="s">
        <v>597</v>
      </c>
      <c r="AA113" s="145" t="s">
        <v>707</v>
      </c>
      <c r="AB113" s="145" t="s">
        <v>683</v>
      </c>
      <c r="AC113" s="145" t="s">
        <v>640</v>
      </c>
      <c r="AD113" s="145" t="s">
        <v>684</v>
      </c>
      <c r="AE113" s="145" t="s">
        <v>507</v>
      </c>
      <c r="AF113" s="145" t="s">
        <v>340</v>
      </c>
    </row>
    <row r="114" spans="1:32">
      <c r="A114" s="145" t="s">
        <v>732</v>
      </c>
      <c r="B114" s="145" t="s">
        <v>564</v>
      </c>
      <c r="C114" s="145" t="s">
        <v>634</v>
      </c>
      <c r="D114" s="145" t="s">
        <v>733</v>
      </c>
      <c r="E114" s="145" t="s">
        <v>340</v>
      </c>
      <c r="F114" s="145" t="s">
        <v>340</v>
      </c>
      <c r="G114" s="145" t="s">
        <v>734</v>
      </c>
      <c r="H114" s="145">
        <v>52</v>
      </c>
      <c r="I114" s="145" t="s">
        <v>624</v>
      </c>
      <c r="J114" s="146">
        <v>600</v>
      </c>
      <c r="K114" s="145" t="s">
        <v>340</v>
      </c>
      <c r="L114" s="145" t="s">
        <v>637</v>
      </c>
      <c r="M114" s="145" t="s">
        <v>340</v>
      </c>
      <c r="N114" s="145" t="s">
        <v>340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340</v>
      </c>
      <c r="T114" s="145" t="s">
        <v>507</v>
      </c>
      <c r="U114" s="145" t="s">
        <v>340</v>
      </c>
      <c r="V114" s="145" t="s">
        <v>507</v>
      </c>
      <c r="W114" s="145" t="s">
        <v>340</v>
      </c>
      <c r="X114" s="145" t="s">
        <v>340</v>
      </c>
      <c r="Y114" s="145" t="s">
        <v>340</v>
      </c>
      <c r="Z114" s="145" t="s">
        <v>597</v>
      </c>
      <c r="AA114" s="145" t="s">
        <v>671</v>
      </c>
      <c r="AB114" s="145" t="s">
        <v>639</v>
      </c>
      <c r="AC114" s="145" t="s">
        <v>640</v>
      </c>
      <c r="AD114" s="145" t="s">
        <v>525</v>
      </c>
      <c r="AE114" s="145" t="s">
        <v>507</v>
      </c>
      <c r="AF114" s="145" t="s">
        <v>507</v>
      </c>
    </row>
    <row r="115" spans="1:32">
      <c r="A115" s="145" t="s">
        <v>735</v>
      </c>
      <c r="B115" s="145" t="s">
        <v>499</v>
      </c>
      <c r="C115" s="145" t="s">
        <v>500</v>
      </c>
      <c r="D115" s="145" t="s">
        <v>501</v>
      </c>
      <c r="E115" s="145" t="s">
        <v>502</v>
      </c>
      <c r="F115" s="145" t="s">
        <v>589</v>
      </c>
      <c r="G115" s="145" t="s">
        <v>127</v>
      </c>
      <c r="H115" s="145">
        <v>26</v>
      </c>
      <c r="I115" s="145" t="s">
        <v>340</v>
      </c>
      <c r="J115" s="146">
        <v>446.33333333333331</v>
      </c>
      <c r="K115" s="145">
        <v>8</v>
      </c>
      <c r="L115" s="145" t="s">
        <v>504</v>
      </c>
      <c r="M115" s="145">
        <v>8</v>
      </c>
      <c r="N115" s="145" t="s">
        <v>505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507</v>
      </c>
      <c r="U115" s="145" t="s">
        <v>340</v>
      </c>
      <c r="V115" s="145" t="s">
        <v>507</v>
      </c>
      <c r="W115" s="145" t="s">
        <v>508</v>
      </c>
      <c r="X115" s="145" t="s">
        <v>516</v>
      </c>
      <c r="Y115" s="145" t="s">
        <v>340</v>
      </c>
      <c r="Z115" s="145" t="s">
        <v>509</v>
      </c>
      <c r="AA115" s="145" t="s">
        <v>642</v>
      </c>
      <c r="AB115" s="145" t="s">
        <v>538</v>
      </c>
      <c r="AC115" s="145" t="s">
        <v>519</v>
      </c>
      <c r="AD115" s="145" t="s">
        <v>520</v>
      </c>
      <c r="AE115" s="145" t="s">
        <v>506</v>
      </c>
      <c r="AF115" s="145" t="s">
        <v>340</v>
      </c>
    </row>
    <row r="116" spans="1:32">
      <c r="A116" s="145" t="s">
        <v>736</v>
      </c>
      <c r="B116" s="145" t="s">
        <v>499</v>
      </c>
      <c r="C116" s="145" t="s">
        <v>500</v>
      </c>
      <c r="D116" s="145" t="s">
        <v>501</v>
      </c>
      <c r="E116" s="145" t="s">
        <v>502</v>
      </c>
      <c r="F116" s="145" t="s">
        <v>503</v>
      </c>
      <c r="G116" s="145" t="s">
        <v>242</v>
      </c>
      <c r="H116" s="145">
        <v>7</v>
      </c>
      <c r="I116" s="145" t="s">
        <v>340</v>
      </c>
      <c r="J116" s="146">
        <v>910</v>
      </c>
      <c r="K116" s="145">
        <v>8</v>
      </c>
      <c r="L116" s="145" t="s">
        <v>504</v>
      </c>
      <c r="M116" s="145">
        <v>8</v>
      </c>
      <c r="N116" s="145" t="s">
        <v>505</v>
      </c>
      <c r="O116" s="146">
        <v>6696.25</v>
      </c>
      <c r="P116" s="146">
        <v>910</v>
      </c>
      <c r="Q116" s="145" t="s">
        <v>340</v>
      </c>
      <c r="R116" s="146">
        <v>6696.25</v>
      </c>
      <c r="S116" s="147">
        <v>69.752604166666671</v>
      </c>
      <c r="T116" s="145" t="s">
        <v>506</v>
      </c>
      <c r="U116" s="145">
        <v>9</v>
      </c>
      <c r="V116" s="145" t="s">
        <v>506</v>
      </c>
      <c r="W116" s="145" t="s">
        <v>508</v>
      </c>
      <c r="X116" s="145" t="s">
        <v>612</v>
      </c>
      <c r="Y116" s="145" t="s">
        <v>344</v>
      </c>
      <c r="Z116" s="145" t="s">
        <v>509</v>
      </c>
      <c r="AA116" s="145" t="s">
        <v>578</v>
      </c>
      <c r="AB116" s="145" t="s">
        <v>552</v>
      </c>
      <c r="AC116" s="145" t="s">
        <v>512</v>
      </c>
      <c r="AD116" s="145" t="s">
        <v>525</v>
      </c>
      <c r="AE116" s="145" t="s">
        <v>506</v>
      </c>
      <c r="AF116" s="145" t="s">
        <v>340</v>
      </c>
    </row>
    <row r="117" spans="1:32">
      <c r="A117" s="145" t="s">
        <v>737</v>
      </c>
      <c r="B117" s="145" t="s">
        <v>499</v>
      </c>
      <c r="C117" s="145" t="s">
        <v>500</v>
      </c>
      <c r="D117" s="145" t="s">
        <v>501</v>
      </c>
      <c r="E117" s="145" t="s">
        <v>502</v>
      </c>
      <c r="F117" s="145" t="s">
        <v>503</v>
      </c>
      <c r="G117" s="145" t="s">
        <v>202</v>
      </c>
      <c r="H117" s="145">
        <v>17</v>
      </c>
      <c r="I117" s="145" t="s">
        <v>340</v>
      </c>
      <c r="J117" s="146">
        <v>649</v>
      </c>
      <c r="K117" s="145">
        <v>8</v>
      </c>
      <c r="L117" s="145" t="s">
        <v>557</v>
      </c>
      <c r="M117" s="145" t="s">
        <v>340</v>
      </c>
      <c r="N117" s="145" t="s">
        <v>340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507</v>
      </c>
      <c r="U117" s="145" t="s">
        <v>340</v>
      </c>
      <c r="V117" s="145" t="s">
        <v>507</v>
      </c>
      <c r="W117" s="145" t="s">
        <v>508</v>
      </c>
      <c r="X117" s="145" t="s">
        <v>516</v>
      </c>
      <c r="Y117" s="145" t="s">
        <v>340</v>
      </c>
      <c r="Z117" s="145" t="s">
        <v>509</v>
      </c>
      <c r="AA117" s="145" t="s">
        <v>570</v>
      </c>
      <c r="AB117" s="145" t="s">
        <v>559</v>
      </c>
      <c r="AC117" s="145" t="s">
        <v>512</v>
      </c>
      <c r="AD117" s="145" t="s">
        <v>560</v>
      </c>
      <c r="AE117" s="145" t="s">
        <v>506</v>
      </c>
      <c r="AF117" s="145" t="s">
        <v>340</v>
      </c>
    </row>
    <row r="118" spans="1:32">
      <c r="A118" s="145" t="s">
        <v>738</v>
      </c>
      <c r="B118" s="145" t="s">
        <v>499</v>
      </c>
      <c r="C118" s="145" t="s">
        <v>500</v>
      </c>
      <c r="D118" s="145" t="s">
        <v>501</v>
      </c>
      <c r="E118" s="145" t="s">
        <v>502</v>
      </c>
      <c r="F118" s="145" t="s">
        <v>589</v>
      </c>
      <c r="G118" s="145" t="s">
        <v>128</v>
      </c>
      <c r="H118" s="145">
        <v>25</v>
      </c>
      <c r="I118" s="145" t="s">
        <v>340</v>
      </c>
      <c r="J118" s="146">
        <v>493</v>
      </c>
      <c r="K118" s="145">
        <v>3</v>
      </c>
      <c r="L118" s="145" t="s">
        <v>557</v>
      </c>
      <c r="M118" s="145" t="s">
        <v>340</v>
      </c>
      <c r="N118" s="145" t="s">
        <v>340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507</v>
      </c>
      <c r="U118" s="145" t="s">
        <v>340</v>
      </c>
      <c r="V118" s="145" t="s">
        <v>506</v>
      </c>
      <c r="W118" s="145" t="s">
        <v>515</v>
      </c>
      <c r="X118" s="145" t="s">
        <v>542</v>
      </c>
      <c r="Y118" s="145" t="s">
        <v>356</v>
      </c>
      <c r="Z118" s="145" t="s">
        <v>509</v>
      </c>
      <c r="AA118" s="145" t="s">
        <v>540</v>
      </c>
      <c r="AB118" s="145" t="s">
        <v>534</v>
      </c>
      <c r="AC118" s="145" t="s">
        <v>535</v>
      </c>
      <c r="AD118" s="145" t="s">
        <v>520</v>
      </c>
      <c r="AE118" s="145" t="s">
        <v>507</v>
      </c>
      <c r="AF118" s="145" t="s">
        <v>340</v>
      </c>
    </row>
    <row r="119" spans="1:32">
      <c r="A119" s="145" t="s">
        <v>739</v>
      </c>
      <c r="B119" s="145" t="s">
        <v>499</v>
      </c>
      <c r="C119" s="145" t="s">
        <v>500</v>
      </c>
      <c r="D119" s="145" t="s">
        <v>501</v>
      </c>
      <c r="E119" s="145" t="s">
        <v>502</v>
      </c>
      <c r="F119" s="145" t="s">
        <v>503</v>
      </c>
      <c r="G119" s="145" t="s">
        <v>130</v>
      </c>
      <c r="H119" s="145">
        <v>23</v>
      </c>
      <c r="I119" s="145" t="s">
        <v>340</v>
      </c>
      <c r="J119" s="146">
        <v>630</v>
      </c>
      <c r="K119" s="145">
        <v>6</v>
      </c>
      <c r="L119" s="145" t="s">
        <v>557</v>
      </c>
      <c r="M119" s="145" t="s">
        <v>340</v>
      </c>
      <c r="N119" s="145" t="s">
        <v>340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506</v>
      </c>
      <c r="U119" s="145" t="s">
        <v>340</v>
      </c>
      <c r="V119" s="145" t="s">
        <v>507</v>
      </c>
      <c r="W119" s="145" t="s">
        <v>508</v>
      </c>
      <c r="X119" s="145" t="s">
        <v>527</v>
      </c>
      <c r="Y119" s="145" t="s">
        <v>340</v>
      </c>
      <c r="Z119" s="145" t="s">
        <v>509</v>
      </c>
      <c r="AA119" s="145" t="s">
        <v>558</v>
      </c>
      <c r="AB119" s="145" t="s">
        <v>559</v>
      </c>
      <c r="AC119" s="145" t="s">
        <v>512</v>
      </c>
      <c r="AD119" s="145" t="s">
        <v>560</v>
      </c>
      <c r="AE119" s="145" t="s">
        <v>506</v>
      </c>
      <c r="AF119" s="145" t="s">
        <v>340</v>
      </c>
    </row>
    <row r="120" spans="1:32">
      <c r="A120" s="145" t="s">
        <v>740</v>
      </c>
      <c r="B120" s="145" t="s">
        <v>499</v>
      </c>
      <c r="C120" s="145" t="s">
        <v>500</v>
      </c>
      <c r="D120" s="145" t="s">
        <v>501</v>
      </c>
      <c r="E120" s="145" t="s">
        <v>502</v>
      </c>
      <c r="F120" s="145" t="s">
        <v>503</v>
      </c>
      <c r="G120" s="145" t="s">
        <v>209</v>
      </c>
      <c r="H120" s="145">
        <v>10</v>
      </c>
      <c r="I120" s="145" t="s">
        <v>340</v>
      </c>
      <c r="J120" s="146">
        <v>650</v>
      </c>
      <c r="K120" s="145">
        <v>4</v>
      </c>
      <c r="L120" s="145" t="s">
        <v>557</v>
      </c>
      <c r="M120" s="145" t="s">
        <v>340</v>
      </c>
      <c r="N120" s="145" t="s">
        <v>340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507</v>
      </c>
      <c r="U120" s="145">
        <v>26</v>
      </c>
      <c r="V120" s="145" t="s">
        <v>506</v>
      </c>
      <c r="W120" s="145" t="s">
        <v>508</v>
      </c>
      <c r="X120" s="145" t="s">
        <v>542</v>
      </c>
      <c r="Y120" s="145" t="s">
        <v>344</v>
      </c>
      <c r="Z120" s="145" t="s">
        <v>509</v>
      </c>
      <c r="AA120" s="145" t="s">
        <v>628</v>
      </c>
      <c r="AB120" s="145" t="s">
        <v>511</v>
      </c>
      <c r="AC120" s="145" t="s">
        <v>512</v>
      </c>
      <c r="AD120" s="145" t="s">
        <v>513</v>
      </c>
      <c r="AE120" s="145" t="s">
        <v>506</v>
      </c>
      <c r="AF120" s="145" t="s">
        <v>340</v>
      </c>
    </row>
    <row r="121" spans="1:32">
      <c r="A121" s="145" t="s">
        <v>741</v>
      </c>
      <c r="B121" s="145" t="s">
        <v>499</v>
      </c>
      <c r="C121" s="145" t="s">
        <v>500</v>
      </c>
      <c r="D121" s="145" t="s">
        <v>501</v>
      </c>
      <c r="E121" s="145" t="s">
        <v>502</v>
      </c>
      <c r="F121" s="145" t="s">
        <v>503</v>
      </c>
      <c r="G121" s="145" t="s">
        <v>127</v>
      </c>
      <c r="H121" s="145">
        <v>26</v>
      </c>
      <c r="I121" s="145" t="s">
        <v>340</v>
      </c>
      <c r="J121" s="146">
        <v>476.66666666666669</v>
      </c>
      <c r="K121" s="145">
        <v>15</v>
      </c>
      <c r="L121" s="145" t="s">
        <v>557</v>
      </c>
      <c r="M121" s="145">
        <v>5</v>
      </c>
      <c r="N121" s="145" t="s">
        <v>581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507</v>
      </c>
      <c r="U121" s="145" t="s">
        <v>340</v>
      </c>
      <c r="V121" s="145" t="s">
        <v>507</v>
      </c>
      <c r="W121" s="145" t="s">
        <v>508</v>
      </c>
      <c r="X121" s="145" t="s">
        <v>516</v>
      </c>
      <c r="Y121" s="145" t="s">
        <v>340</v>
      </c>
      <c r="Z121" s="145" t="s">
        <v>509</v>
      </c>
      <c r="AA121" s="145" t="s">
        <v>551</v>
      </c>
      <c r="AB121" s="145" t="s">
        <v>552</v>
      </c>
      <c r="AC121" s="145" t="s">
        <v>512</v>
      </c>
      <c r="AD121" s="145" t="s">
        <v>525</v>
      </c>
      <c r="AE121" s="145" t="s">
        <v>506</v>
      </c>
      <c r="AF121" s="145" t="s">
        <v>340</v>
      </c>
    </row>
    <row r="122" spans="1:32">
      <c r="A122" s="145" t="s">
        <v>742</v>
      </c>
      <c r="B122" s="145" t="s">
        <v>564</v>
      </c>
      <c r="C122" s="145" t="s">
        <v>634</v>
      </c>
      <c r="D122" s="145" t="s">
        <v>743</v>
      </c>
      <c r="E122" s="145" t="s">
        <v>340</v>
      </c>
      <c r="F122" s="145" t="s">
        <v>340</v>
      </c>
      <c r="G122" s="145" t="s">
        <v>744</v>
      </c>
      <c r="H122" s="145">
        <v>57</v>
      </c>
      <c r="I122" s="145" t="s">
        <v>624</v>
      </c>
      <c r="J122" s="146">
        <v>535</v>
      </c>
      <c r="K122" s="145" t="s">
        <v>340</v>
      </c>
      <c r="L122" s="145" t="s">
        <v>637</v>
      </c>
      <c r="M122" s="145" t="s">
        <v>340</v>
      </c>
      <c r="N122" s="145" t="s">
        <v>340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340</v>
      </c>
      <c r="T122" s="145" t="s">
        <v>507</v>
      </c>
      <c r="U122" s="145" t="s">
        <v>340</v>
      </c>
      <c r="V122" s="145" t="s">
        <v>507</v>
      </c>
      <c r="W122" s="145" t="s">
        <v>340</v>
      </c>
      <c r="X122" s="145" t="s">
        <v>340</v>
      </c>
      <c r="Y122" s="145" t="s">
        <v>340</v>
      </c>
      <c r="Z122" s="145" t="s">
        <v>597</v>
      </c>
      <c r="AA122" s="145" t="s">
        <v>638</v>
      </c>
      <c r="AB122" s="145" t="s">
        <v>639</v>
      </c>
      <c r="AC122" s="145" t="s">
        <v>640</v>
      </c>
      <c r="AD122" s="145" t="s">
        <v>525</v>
      </c>
      <c r="AE122" s="145" t="s">
        <v>507</v>
      </c>
      <c r="AF122" s="145" t="s">
        <v>507</v>
      </c>
    </row>
    <row r="123" spans="1:32">
      <c r="A123" s="145" t="s">
        <v>745</v>
      </c>
      <c r="B123" s="145" t="s">
        <v>499</v>
      </c>
      <c r="C123" s="145" t="s">
        <v>500</v>
      </c>
      <c r="D123" s="145" t="s">
        <v>501</v>
      </c>
      <c r="E123" s="145" t="s">
        <v>502</v>
      </c>
      <c r="F123" s="145" t="s">
        <v>503</v>
      </c>
      <c r="G123" s="145" t="s">
        <v>599</v>
      </c>
      <c r="H123" s="145">
        <v>35</v>
      </c>
      <c r="I123" s="145" t="s">
        <v>340</v>
      </c>
      <c r="J123" s="146">
        <v>520</v>
      </c>
      <c r="K123" s="145">
        <v>4</v>
      </c>
      <c r="L123" s="145" t="s">
        <v>557</v>
      </c>
      <c r="M123" s="145" t="s">
        <v>340</v>
      </c>
      <c r="N123" s="145" t="s">
        <v>340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506</v>
      </c>
      <c r="U123" s="145">
        <v>4</v>
      </c>
      <c r="V123" s="145" t="s">
        <v>506</v>
      </c>
      <c r="W123" s="145" t="s">
        <v>508</v>
      </c>
      <c r="X123" s="145" t="s">
        <v>516</v>
      </c>
      <c r="Y123" s="145" t="s">
        <v>344</v>
      </c>
      <c r="Z123" s="145" t="s">
        <v>509</v>
      </c>
      <c r="AA123" s="145" t="s">
        <v>642</v>
      </c>
      <c r="AB123" s="145" t="s">
        <v>538</v>
      </c>
      <c r="AC123" s="145" t="s">
        <v>519</v>
      </c>
      <c r="AD123" s="145" t="s">
        <v>520</v>
      </c>
      <c r="AE123" s="145" t="s">
        <v>506</v>
      </c>
      <c r="AF123" s="145" t="s">
        <v>340</v>
      </c>
    </row>
    <row r="124" spans="1:32">
      <c r="A124" s="145" t="s">
        <v>746</v>
      </c>
      <c r="B124" s="145" t="s">
        <v>499</v>
      </c>
      <c r="C124" s="145" t="s">
        <v>500</v>
      </c>
      <c r="D124" s="145" t="s">
        <v>501</v>
      </c>
      <c r="E124" s="145" t="s">
        <v>609</v>
      </c>
      <c r="F124" s="145" t="s">
        <v>596</v>
      </c>
      <c r="G124" s="145" t="s">
        <v>210</v>
      </c>
      <c r="H124" s="145">
        <v>9</v>
      </c>
      <c r="I124" s="145" t="s">
        <v>340</v>
      </c>
      <c r="J124" s="146">
        <v>1040</v>
      </c>
      <c r="K124" s="145">
        <v>17</v>
      </c>
      <c r="L124" s="145" t="s">
        <v>504</v>
      </c>
      <c r="M124" s="145">
        <v>17</v>
      </c>
      <c r="N124" s="145" t="s">
        <v>505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506</v>
      </c>
      <c r="U124" s="145" t="s">
        <v>340</v>
      </c>
      <c r="V124" s="145" t="s">
        <v>507</v>
      </c>
      <c r="W124" s="145" t="s">
        <v>508</v>
      </c>
      <c r="X124" s="145" t="s">
        <v>516</v>
      </c>
      <c r="Y124" s="145" t="s">
        <v>340</v>
      </c>
      <c r="Z124" s="145" t="s">
        <v>509</v>
      </c>
      <c r="AA124" s="145" t="s">
        <v>558</v>
      </c>
      <c r="AB124" s="145" t="s">
        <v>559</v>
      </c>
      <c r="AC124" s="145" t="s">
        <v>512</v>
      </c>
      <c r="AD124" s="145" t="s">
        <v>560</v>
      </c>
      <c r="AE124" s="145" t="s">
        <v>506</v>
      </c>
      <c r="AF124" s="145" t="s">
        <v>340</v>
      </c>
    </row>
    <row r="125" spans="1:32">
      <c r="A125" s="145" t="s">
        <v>747</v>
      </c>
      <c r="B125" s="145" t="s">
        <v>19</v>
      </c>
      <c r="C125" s="145" t="s">
        <v>500</v>
      </c>
      <c r="D125" s="145" t="s">
        <v>501</v>
      </c>
      <c r="E125" s="145" t="s">
        <v>618</v>
      </c>
      <c r="F125" s="145" t="s">
        <v>589</v>
      </c>
      <c r="G125" s="145" t="s">
        <v>245</v>
      </c>
      <c r="H125" s="145">
        <v>4</v>
      </c>
      <c r="I125" s="145" t="s">
        <v>340</v>
      </c>
      <c r="J125" s="146">
        <v>1327</v>
      </c>
      <c r="K125" s="145">
        <v>23</v>
      </c>
      <c r="L125" s="145" t="s">
        <v>504</v>
      </c>
      <c r="M125" s="145">
        <v>23</v>
      </c>
      <c r="N125" s="145" t="s">
        <v>505</v>
      </c>
      <c r="O125" s="146">
        <v>6254</v>
      </c>
      <c r="P125" s="146">
        <v>1400</v>
      </c>
      <c r="Q125" s="145" t="s">
        <v>340</v>
      </c>
      <c r="R125" s="146">
        <v>6254</v>
      </c>
      <c r="S125" s="147">
        <v>22.659420289855071</v>
      </c>
      <c r="T125" s="145" t="s">
        <v>506</v>
      </c>
      <c r="U125" s="145" t="s">
        <v>340</v>
      </c>
      <c r="V125" s="145" t="s">
        <v>506</v>
      </c>
      <c r="W125" s="145" t="s">
        <v>508</v>
      </c>
      <c r="X125" s="145" t="s">
        <v>527</v>
      </c>
      <c r="Y125" s="145" t="s">
        <v>344</v>
      </c>
      <c r="Z125" s="145" t="s">
        <v>509</v>
      </c>
      <c r="AA125" s="145" t="s">
        <v>555</v>
      </c>
      <c r="AB125" s="145" t="s">
        <v>538</v>
      </c>
      <c r="AC125" s="145" t="s">
        <v>519</v>
      </c>
      <c r="AD125" s="145" t="s">
        <v>520</v>
      </c>
      <c r="AE125" s="145" t="s">
        <v>506</v>
      </c>
      <c r="AF125" s="145" t="s">
        <v>340</v>
      </c>
    </row>
    <row r="126" spans="1:32">
      <c r="A126" s="145" t="s">
        <v>748</v>
      </c>
      <c r="B126" s="145" t="s">
        <v>19</v>
      </c>
      <c r="C126" s="145" t="s">
        <v>500</v>
      </c>
      <c r="D126" s="145" t="s">
        <v>501</v>
      </c>
      <c r="E126" s="145" t="s">
        <v>340</v>
      </c>
      <c r="F126" s="145" t="s">
        <v>503</v>
      </c>
      <c r="G126" s="145" t="s">
        <v>248</v>
      </c>
      <c r="H126" s="145">
        <v>1</v>
      </c>
      <c r="I126" s="145" t="s">
        <v>340</v>
      </c>
      <c r="J126" s="146">
        <v>6252</v>
      </c>
      <c r="K126" s="145">
        <v>83</v>
      </c>
      <c r="L126" s="145" t="s">
        <v>504</v>
      </c>
      <c r="M126" s="145">
        <v>83</v>
      </c>
      <c r="N126" s="145" t="s">
        <v>505</v>
      </c>
      <c r="O126" s="146">
        <v>6252</v>
      </c>
      <c r="P126" s="146">
        <v>6252</v>
      </c>
      <c r="Q126" s="145" t="s">
        <v>340</v>
      </c>
      <c r="R126" s="146">
        <v>6252</v>
      </c>
      <c r="S126" s="147">
        <v>6.2771084337349397</v>
      </c>
      <c r="T126" s="145" t="s">
        <v>506</v>
      </c>
      <c r="U126" s="145" t="s">
        <v>340</v>
      </c>
      <c r="V126" s="145" t="s">
        <v>507</v>
      </c>
      <c r="W126" s="145" t="s">
        <v>508</v>
      </c>
      <c r="X126" s="145" t="s">
        <v>516</v>
      </c>
      <c r="Y126" s="145" t="s">
        <v>344</v>
      </c>
      <c r="Z126" s="145" t="s">
        <v>509</v>
      </c>
      <c r="AA126" s="145" t="s">
        <v>717</v>
      </c>
      <c r="AB126" s="145" t="s">
        <v>654</v>
      </c>
      <c r="AC126" s="145" t="s">
        <v>568</v>
      </c>
      <c r="AD126" s="145" t="s">
        <v>718</v>
      </c>
      <c r="AE126" s="145" t="s">
        <v>506</v>
      </c>
      <c r="AF126" s="145" t="s">
        <v>340</v>
      </c>
    </row>
    <row r="127" spans="1:32">
      <c r="A127" s="145" t="s">
        <v>749</v>
      </c>
      <c r="B127" s="145" t="s">
        <v>499</v>
      </c>
      <c r="C127" s="145" t="s">
        <v>500</v>
      </c>
      <c r="D127" s="145" t="s">
        <v>501</v>
      </c>
      <c r="E127" s="145" t="s">
        <v>609</v>
      </c>
      <c r="F127" s="145" t="s">
        <v>503</v>
      </c>
      <c r="G127" s="145" t="s">
        <v>246</v>
      </c>
      <c r="H127" s="145">
        <v>3</v>
      </c>
      <c r="I127" s="145" t="s">
        <v>340</v>
      </c>
      <c r="J127" s="146">
        <v>2063</v>
      </c>
      <c r="K127" s="145">
        <v>47</v>
      </c>
      <c r="L127" s="145" t="s">
        <v>504</v>
      </c>
      <c r="M127" s="145">
        <v>47</v>
      </c>
      <c r="N127" s="145" t="s">
        <v>505</v>
      </c>
      <c r="O127" s="146">
        <v>6189</v>
      </c>
      <c r="P127" s="146">
        <v>2333</v>
      </c>
      <c r="Q127" s="145" t="s">
        <v>340</v>
      </c>
      <c r="R127" s="146">
        <v>6189</v>
      </c>
      <c r="S127" s="147">
        <v>10.973404255319149</v>
      </c>
      <c r="T127" s="145" t="s">
        <v>506</v>
      </c>
      <c r="U127" s="145" t="s">
        <v>340</v>
      </c>
      <c r="V127" s="145" t="s">
        <v>507</v>
      </c>
      <c r="W127" s="145" t="s">
        <v>508</v>
      </c>
      <c r="X127" s="145" t="s">
        <v>532</v>
      </c>
      <c r="Y127" s="145" t="s">
        <v>340</v>
      </c>
      <c r="Z127" s="145" t="s">
        <v>509</v>
      </c>
      <c r="AA127" s="145" t="s">
        <v>578</v>
      </c>
      <c r="AB127" s="145" t="s">
        <v>552</v>
      </c>
      <c r="AC127" s="145" t="s">
        <v>512</v>
      </c>
      <c r="AD127" s="145" t="s">
        <v>525</v>
      </c>
      <c r="AE127" s="145" t="s">
        <v>506</v>
      </c>
      <c r="AF127" s="145" t="s">
        <v>340</v>
      </c>
    </row>
    <row r="128" spans="1:32">
      <c r="A128" s="145" t="s">
        <v>750</v>
      </c>
      <c r="B128" s="145" t="s">
        <v>564</v>
      </c>
      <c r="C128" s="145" t="s">
        <v>659</v>
      </c>
      <c r="D128" s="145" t="s">
        <v>340</v>
      </c>
      <c r="E128" s="145" t="s">
        <v>340</v>
      </c>
      <c r="F128" s="145" t="s">
        <v>340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340</v>
      </c>
      <c r="L128" s="145" t="s">
        <v>637</v>
      </c>
      <c r="M128" s="145" t="s">
        <v>340</v>
      </c>
      <c r="N128" s="145" t="s">
        <v>340</v>
      </c>
      <c r="O128" s="146">
        <v>6162</v>
      </c>
      <c r="P128" s="145" t="s">
        <v>340</v>
      </c>
      <c r="Q128" s="146">
        <v>11280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5" t="s">
        <v>340</v>
      </c>
      <c r="W128" s="145" t="s">
        <v>340</v>
      </c>
      <c r="X128" s="145" t="s">
        <v>340</v>
      </c>
      <c r="Y128" s="145" t="s">
        <v>340</v>
      </c>
      <c r="Z128" s="145" t="s">
        <v>340</v>
      </c>
      <c r="AA128" s="145" t="s">
        <v>340</v>
      </c>
      <c r="AB128" s="145" t="s">
        <v>340</v>
      </c>
      <c r="AC128" s="145" t="s">
        <v>340</v>
      </c>
      <c r="AD128" s="145" t="s">
        <v>340</v>
      </c>
      <c r="AE128" s="145" t="s">
        <v>340</v>
      </c>
      <c r="AF128" s="145" t="s">
        <v>506</v>
      </c>
    </row>
    <row r="129" spans="1:32">
      <c r="A129" s="145" t="s">
        <v>751</v>
      </c>
      <c r="B129" s="145" t="s">
        <v>499</v>
      </c>
      <c r="C129" s="145" t="s">
        <v>500</v>
      </c>
      <c r="D129" s="145" t="s">
        <v>501</v>
      </c>
      <c r="E129" s="145" t="s">
        <v>609</v>
      </c>
      <c r="F129" s="145" t="s">
        <v>596</v>
      </c>
      <c r="G129" s="145" t="s">
        <v>207</v>
      </c>
      <c r="H129" s="145">
        <v>12</v>
      </c>
      <c r="I129" s="145" t="s">
        <v>340</v>
      </c>
      <c r="J129" s="146">
        <v>200</v>
      </c>
      <c r="K129" s="145">
        <v>5</v>
      </c>
      <c r="L129" s="145" t="s">
        <v>557</v>
      </c>
      <c r="M129" s="145">
        <v>5</v>
      </c>
      <c r="N129" s="145" t="s">
        <v>581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507</v>
      </c>
      <c r="U129" s="145" t="s">
        <v>340</v>
      </c>
      <c r="V129" s="145" t="s">
        <v>507</v>
      </c>
      <c r="W129" s="145" t="s">
        <v>508</v>
      </c>
      <c r="X129" s="145" t="s">
        <v>516</v>
      </c>
      <c r="Y129" s="145" t="s">
        <v>340</v>
      </c>
      <c r="Z129" s="145" t="s">
        <v>509</v>
      </c>
      <c r="AA129" s="145" t="s">
        <v>543</v>
      </c>
      <c r="AB129" s="145" t="s">
        <v>511</v>
      </c>
      <c r="AC129" s="145" t="s">
        <v>512</v>
      </c>
      <c r="AD129" s="145" t="s">
        <v>513</v>
      </c>
      <c r="AE129" s="145" t="s">
        <v>506</v>
      </c>
      <c r="AF129" s="145" t="s">
        <v>340</v>
      </c>
    </row>
    <row r="130" spans="1:32">
      <c r="A130" s="145" t="s">
        <v>752</v>
      </c>
      <c r="B130" s="145" t="s">
        <v>564</v>
      </c>
      <c r="C130" s="145" t="s">
        <v>659</v>
      </c>
      <c r="D130" s="145" t="s">
        <v>340</v>
      </c>
      <c r="E130" s="145" t="s">
        <v>340</v>
      </c>
      <c r="F130" s="145" t="s">
        <v>340</v>
      </c>
      <c r="G130" s="145" t="s">
        <v>245</v>
      </c>
      <c r="H130" s="145">
        <v>4</v>
      </c>
      <c r="I130" s="145" t="s">
        <v>624</v>
      </c>
      <c r="J130" s="146">
        <v>1500</v>
      </c>
      <c r="K130" s="145" t="s">
        <v>340</v>
      </c>
      <c r="L130" s="145" t="s">
        <v>637</v>
      </c>
      <c r="M130" s="145" t="s">
        <v>340</v>
      </c>
      <c r="N130" s="145" t="s">
        <v>340</v>
      </c>
      <c r="O130" s="146">
        <v>6000</v>
      </c>
      <c r="P130" s="146">
        <v>1500</v>
      </c>
      <c r="Q130" s="145" t="s">
        <v>340</v>
      </c>
      <c r="R130" s="146">
        <v>6000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5" t="s">
        <v>340</v>
      </c>
      <c r="AD130" s="145" t="s">
        <v>340</v>
      </c>
      <c r="AE130" s="145" t="s">
        <v>340</v>
      </c>
      <c r="AF130" s="145" t="s">
        <v>507</v>
      </c>
    </row>
    <row r="131" spans="1:32">
      <c r="A131" s="145" t="s">
        <v>753</v>
      </c>
      <c r="B131" s="145" t="s">
        <v>499</v>
      </c>
      <c r="C131" s="145" t="s">
        <v>500</v>
      </c>
      <c r="D131" s="145" t="s">
        <v>501</v>
      </c>
      <c r="E131" s="145" t="s">
        <v>502</v>
      </c>
      <c r="F131" s="145" t="s">
        <v>503</v>
      </c>
      <c r="G131" s="145" t="s">
        <v>203</v>
      </c>
      <c r="H131" s="145">
        <v>16</v>
      </c>
      <c r="I131" s="145" t="s">
        <v>340</v>
      </c>
      <c r="J131" s="146">
        <v>546.33333333333337</v>
      </c>
      <c r="K131" s="145">
        <v>10</v>
      </c>
      <c r="L131" s="145" t="s">
        <v>504</v>
      </c>
      <c r="M131" s="145">
        <v>10</v>
      </c>
      <c r="N131" s="145" t="s">
        <v>505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507</v>
      </c>
      <c r="U131" s="145" t="s">
        <v>340</v>
      </c>
      <c r="V131" s="145" t="s">
        <v>507</v>
      </c>
      <c r="W131" s="145" t="s">
        <v>508</v>
      </c>
      <c r="X131" s="145" t="s">
        <v>532</v>
      </c>
      <c r="Y131" s="145" t="s">
        <v>340</v>
      </c>
      <c r="Z131" s="145" t="s">
        <v>509</v>
      </c>
      <c r="AA131" s="145" t="s">
        <v>754</v>
      </c>
      <c r="AB131" s="145" t="s">
        <v>524</v>
      </c>
      <c r="AC131" s="145" t="s">
        <v>512</v>
      </c>
      <c r="AD131" s="145" t="s">
        <v>525</v>
      </c>
      <c r="AE131" s="145" t="s">
        <v>506</v>
      </c>
      <c r="AF131" s="145" t="s">
        <v>340</v>
      </c>
    </row>
    <row r="132" spans="1:32">
      <c r="A132" s="145" t="s">
        <v>755</v>
      </c>
      <c r="B132" s="145" t="s">
        <v>499</v>
      </c>
      <c r="C132" s="145" t="s">
        <v>500</v>
      </c>
      <c r="D132" s="145" t="s">
        <v>501</v>
      </c>
      <c r="E132" s="145" t="s">
        <v>502</v>
      </c>
      <c r="F132" s="145" t="s">
        <v>596</v>
      </c>
      <c r="G132" s="145" t="s">
        <v>126</v>
      </c>
      <c r="H132" s="145">
        <v>27</v>
      </c>
      <c r="I132" s="145" t="s">
        <v>340</v>
      </c>
      <c r="J132" s="146">
        <v>495</v>
      </c>
      <c r="K132" s="145">
        <v>16</v>
      </c>
      <c r="L132" s="145" t="s">
        <v>504</v>
      </c>
      <c r="M132" s="145">
        <v>16</v>
      </c>
      <c r="N132" s="145" t="s">
        <v>505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507</v>
      </c>
      <c r="U132" s="145" t="s">
        <v>340</v>
      </c>
      <c r="V132" s="145" t="s">
        <v>507</v>
      </c>
      <c r="W132" s="145" t="s">
        <v>508</v>
      </c>
      <c r="X132" s="145" t="s">
        <v>516</v>
      </c>
      <c r="Y132" s="145" t="s">
        <v>340</v>
      </c>
      <c r="Z132" s="145" t="s">
        <v>509</v>
      </c>
      <c r="AA132" s="145" t="s">
        <v>558</v>
      </c>
      <c r="AB132" s="145" t="s">
        <v>559</v>
      </c>
      <c r="AC132" s="145" t="s">
        <v>512</v>
      </c>
      <c r="AD132" s="145" t="s">
        <v>560</v>
      </c>
      <c r="AE132" s="145" t="s">
        <v>506</v>
      </c>
      <c r="AF132" s="145" t="s">
        <v>340</v>
      </c>
    </row>
    <row r="133" spans="1:32">
      <c r="A133" s="145" t="s">
        <v>756</v>
      </c>
      <c r="B133" s="145" t="s">
        <v>499</v>
      </c>
      <c r="C133" s="145" t="s">
        <v>500</v>
      </c>
      <c r="D133" s="145" t="s">
        <v>501</v>
      </c>
      <c r="E133" s="145" t="s">
        <v>618</v>
      </c>
      <c r="F133" s="145" t="s">
        <v>589</v>
      </c>
      <c r="G133" s="145" t="s">
        <v>211</v>
      </c>
      <c r="H133" s="145">
        <v>8</v>
      </c>
      <c r="I133" s="145" t="s">
        <v>340</v>
      </c>
      <c r="J133" s="146">
        <v>840</v>
      </c>
      <c r="K133" s="145">
        <v>11</v>
      </c>
      <c r="L133" s="145" t="s">
        <v>504</v>
      </c>
      <c r="M133" s="145">
        <v>11</v>
      </c>
      <c r="N133" s="145" t="s">
        <v>505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507</v>
      </c>
      <c r="U133" s="145" t="s">
        <v>340</v>
      </c>
      <c r="V133" s="145" t="s">
        <v>507</v>
      </c>
      <c r="W133" s="145" t="s">
        <v>508</v>
      </c>
      <c r="X133" s="145" t="s">
        <v>542</v>
      </c>
      <c r="Y133" s="145" t="s">
        <v>340</v>
      </c>
      <c r="Z133" s="145" t="s">
        <v>509</v>
      </c>
      <c r="AA133" s="145" t="s">
        <v>547</v>
      </c>
      <c r="AB133" s="145" t="s">
        <v>548</v>
      </c>
      <c r="AC133" s="145" t="s">
        <v>535</v>
      </c>
      <c r="AD133" s="145" t="s">
        <v>525</v>
      </c>
      <c r="AE133" s="145" t="s">
        <v>506</v>
      </c>
      <c r="AF133" s="145" t="s">
        <v>340</v>
      </c>
    </row>
    <row r="134" spans="1:32">
      <c r="A134" s="145" t="s">
        <v>757</v>
      </c>
      <c r="B134" s="145" t="s">
        <v>499</v>
      </c>
      <c r="C134" s="145" t="s">
        <v>500</v>
      </c>
      <c r="D134" s="145" t="s">
        <v>501</v>
      </c>
      <c r="E134" s="145" t="s">
        <v>502</v>
      </c>
      <c r="F134" s="145" t="s">
        <v>503</v>
      </c>
      <c r="G134" s="145" t="s">
        <v>206</v>
      </c>
      <c r="H134" s="145">
        <v>13</v>
      </c>
      <c r="I134" s="145" t="s">
        <v>340</v>
      </c>
      <c r="J134" s="146">
        <v>653.9666666666667</v>
      </c>
      <c r="K134" s="145">
        <v>6</v>
      </c>
      <c r="L134" s="145" t="s">
        <v>557</v>
      </c>
      <c r="M134" s="145">
        <v>6</v>
      </c>
      <c r="N134" s="145" t="s">
        <v>566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506</v>
      </c>
      <c r="U134" s="145">
        <v>5</v>
      </c>
      <c r="V134" s="145" t="s">
        <v>507</v>
      </c>
      <c r="W134" s="145" t="s">
        <v>508</v>
      </c>
      <c r="X134" s="145" t="s">
        <v>527</v>
      </c>
      <c r="Y134" s="145" t="s">
        <v>340</v>
      </c>
      <c r="Z134" s="145" t="s">
        <v>509</v>
      </c>
      <c r="AA134" s="145" t="s">
        <v>567</v>
      </c>
      <c r="AB134" s="145" t="s">
        <v>548</v>
      </c>
      <c r="AC134" s="145" t="s">
        <v>535</v>
      </c>
      <c r="AD134" s="145" t="s">
        <v>525</v>
      </c>
      <c r="AE134" s="145" t="s">
        <v>506</v>
      </c>
      <c r="AF134" s="145" t="s">
        <v>340</v>
      </c>
    </row>
    <row r="135" spans="1:32">
      <c r="A135" s="145" t="s">
        <v>758</v>
      </c>
      <c r="B135" s="145" t="s">
        <v>499</v>
      </c>
      <c r="C135" s="145" t="s">
        <v>680</v>
      </c>
      <c r="D135" s="145" t="s">
        <v>681</v>
      </c>
      <c r="E135" s="145" t="s">
        <v>340</v>
      </c>
      <c r="F135" s="145" t="s">
        <v>340</v>
      </c>
      <c r="G135" s="145" t="s">
        <v>759</v>
      </c>
      <c r="H135" s="145">
        <v>47</v>
      </c>
      <c r="I135" s="145" t="s">
        <v>340</v>
      </c>
      <c r="J135" s="146">
        <v>500</v>
      </c>
      <c r="K135" s="145">
        <v>0</v>
      </c>
      <c r="L135" s="145" t="s">
        <v>504</v>
      </c>
      <c r="M135" s="145">
        <v>0</v>
      </c>
      <c r="N135" s="145" t="s">
        <v>505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340</v>
      </c>
      <c r="T135" s="145" t="s">
        <v>507</v>
      </c>
      <c r="U135" s="145" t="s">
        <v>340</v>
      </c>
      <c r="V135" s="145" t="s">
        <v>507</v>
      </c>
      <c r="W135" s="145" t="s">
        <v>340</v>
      </c>
      <c r="X135" s="145" t="s">
        <v>340</v>
      </c>
      <c r="Y135" s="145" t="s">
        <v>340</v>
      </c>
      <c r="Z135" s="145" t="s">
        <v>597</v>
      </c>
      <c r="AA135" s="145" t="s">
        <v>682</v>
      </c>
      <c r="AB135" s="145" t="s">
        <v>683</v>
      </c>
      <c r="AC135" s="145" t="s">
        <v>640</v>
      </c>
      <c r="AD135" s="145" t="s">
        <v>684</v>
      </c>
      <c r="AE135" s="145" t="s">
        <v>507</v>
      </c>
      <c r="AF135" s="145" t="s">
        <v>340</v>
      </c>
    </row>
    <row r="136" spans="1:32">
      <c r="A136" s="145" t="s">
        <v>760</v>
      </c>
      <c r="B136" s="145" t="s">
        <v>564</v>
      </c>
      <c r="C136" s="145" t="s">
        <v>634</v>
      </c>
      <c r="D136" s="145" t="s">
        <v>340</v>
      </c>
      <c r="E136" s="145" t="s">
        <v>340</v>
      </c>
      <c r="F136" s="145" t="s">
        <v>340</v>
      </c>
      <c r="G136" s="145" t="s">
        <v>761</v>
      </c>
      <c r="H136" s="145">
        <v>36</v>
      </c>
      <c r="I136" s="145" t="s">
        <v>624</v>
      </c>
      <c r="J136" s="146">
        <v>485</v>
      </c>
      <c r="K136" s="145" t="s">
        <v>340</v>
      </c>
      <c r="L136" s="145" t="s">
        <v>637</v>
      </c>
      <c r="M136" s="145" t="s">
        <v>340</v>
      </c>
      <c r="N136" s="145" t="s">
        <v>340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340</v>
      </c>
      <c r="T136" s="145" t="s">
        <v>507</v>
      </c>
      <c r="U136" s="145" t="s">
        <v>340</v>
      </c>
      <c r="V136" s="145" t="s">
        <v>507</v>
      </c>
      <c r="W136" s="145" t="s">
        <v>340</v>
      </c>
      <c r="X136" s="145" t="s">
        <v>340</v>
      </c>
      <c r="Y136" s="145" t="s">
        <v>340</v>
      </c>
      <c r="Z136" s="145" t="s">
        <v>340</v>
      </c>
      <c r="AA136" s="145" t="s">
        <v>707</v>
      </c>
      <c r="AB136" s="145" t="s">
        <v>683</v>
      </c>
      <c r="AC136" s="145" t="s">
        <v>640</v>
      </c>
      <c r="AD136" s="145" t="s">
        <v>684</v>
      </c>
      <c r="AE136" s="145" t="s">
        <v>507</v>
      </c>
      <c r="AF136" s="145" t="s">
        <v>507</v>
      </c>
    </row>
    <row r="137" spans="1:32">
      <c r="A137" s="145" t="s">
        <v>762</v>
      </c>
      <c r="B137" s="145" t="s">
        <v>499</v>
      </c>
      <c r="C137" s="145" t="s">
        <v>680</v>
      </c>
      <c r="D137" s="145" t="s">
        <v>681</v>
      </c>
      <c r="E137" s="145" t="s">
        <v>340</v>
      </c>
      <c r="F137" s="145" t="s">
        <v>340</v>
      </c>
      <c r="G137" s="145" t="s">
        <v>204</v>
      </c>
      <c r="H137" s="145">
        <v>15</v>
      </c>
      <c r="I137" s="145" t="s">
        <v>340</v>
      </c>
      <c r="J137" s="146">
        <v>495</v>
      </c>
      <c r="K137" s="145" t="s">
        <v>340</v>
      </c>
      <c r="L137" s="145" t="s">
        <v>706</v>
      </c>
      <c r="M137" s="145" t="s">
        <v>340</v>
      </c>
      <c r="N137" s="145" t="s">
        <v>340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340</v>
      </c>
      <c r="T137" s="145" t="s">
        <v>507</v>
      </c>
      <c r="U137" s="145" t="s">
        <v>340</v>
      </c>
      <c r="V137" s="145" t="s">
        <v>507</v>
      </c>
      <c r="W137" s="145" t="s">
        <v>340</v>
      </c>
      <c r="X137" s="145" t="s">
        <v>527</v>
      </c>
      <c r="Y137" s="145" t="s">
        <v>340</v>
      </c>
      <c r="Z137" s="145" t="s">
        <v>597</v>
      </c>
      <c r="AA137" s="145" t="s">
        <v>682</v>
      </c>
      <c r="AB137" s="145" t="s">
        <v>683</v>
      </c>
      <c r="AC137" s="145" t="s">
        <v>640</v>
      </c>
      <c r="AD137" s="145" t="s">
        <v>684</v>
      </c>
      <c r="AE137" s="145" t="s">
        <v>507</v>
      </c>
      <c r="AF137" s="145" t="s">
        <v>340</v>
      </c>
    </row>
    <row r="138" spans="1:32">
      <c r="A138" s="145" t="s">
        <v>763</v>
      </c>
      <c r="B138" s="145" t="s">
        <v>499</v>
      </c>
      <c r="C138" s="145" t="s">
        <v>680</v>
      </c>
      <c r="D138" s="145" t="s">
        <v>681</v>
      </c>
      <c r="E138" s="145" t="s">
        <v>340</v>
      </c>
      <c r="F138" s="145" t="s">
        <v>340</v>
      </c>
      <c r="G138" s="145" t="s">
        <v>128</v>
      </c>
      <c r="H138" s="145">
        <v>25</v>
      </c>
      <c r="I138" s="145" t="s">
        <v>340</v>
      </c>
      <c r="J138" s="146">
        <v>406</v>
      </c>
      <c r="K138" s="145" t="s">
        <v>340</v>
      </c>
      <c r="L138" s="145" t="s">
        <v>706</v>
      </c>
      <c r="M138" s="145" t="s">
        <v>340</v>
      </c>
      <c r="N138" s="145" t="s">
        <v>340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340</v>
      </c>
      <c r="T138" s="145" t="s">
        <v>507</v>
      </c>
      <c r="U138" s="145" t="s">
        <v>340</v>
      </c>
      <c r="V138" s="145" t="s">
        <v>507</v>
      </c>
      <c r="W138" s="145" t="s">
        <v>515</v>
      </c>
      <c r="X138" s="145" t="s">
        <v>542</v>
      </c>
      <c r="Y138" s="145" t="s">
        <v>340</v>
      </c>
      <c r="Z138" s="145" t="s">
        <v>597</v>
      </c>
      <c r="AA138" s="145" t="s">
        <v>682</v>
      </c>
      <c r="AB138" s="145" t="s">
        <v>683</v>
      </c>
      <c r="AC138" s="145" t="s">
        <v>640</v>
      </c>
      <c r="AD138" s="145" t="s">
        <v>684</v>
      </c>
      <c r="AE138" s="145" t="s">
        <v>507</v>
      </c>
      <c r="AF138" s="145" t="s">
        <v>340</v>
      </c>
    </row>
    <row r="139" spans="1:32">
      <c r="A139" s="145" t="s">
        <v>764</v>
      </c>
      <c r="B139" s="145" t="s">
        <v>564</v>
      </c>
      <c r="C139" s="145" t="s">
        <v>634</v>
      </c>
      <c r="D139" s="145" t="s">
        <v>330</v>
      </c>
      <c r="E139" s="145" t="s">
        <v>340</v>
      </c>
      <c r="F139" s="145" t="s">
        <v>340</v>
      </c>
      <c r="G139" s="145" t="s">
        <v>734</v>
      </c>
      <c r="H139" s="145">
        <v>52</v>
      </c>
      <c r="I139" s="145" t="s">
        <v>624</v>
      </c>
      <c r="J139" s="146">
        <v>460</v>
      </c>
      <c r="K139" s="145" t="s">
        <v>340</v>
      </c>
      <c r="L139" s="145" t="s">
        <v>637</v>
      </c>
      <c r="M139" s="145" t="s">
        <v>340</v>
      </c>
      <c r="N139" s="145" t="s">
        <v>340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340</v>
      </c>
      <c r="T139" s="145" t="s">
        <v>507</v>
      </c>
      <c r="U139" s="145" t="s">
        <v>340</v>
      </c>
      <c r="V139" s="145" t="s">
        <v>507</v>
      </c>
      <c r="W139" s="145" t="s">
        <v>340</v>
      </c>
      <c r="X139" s="145" t="s">
        <v>340</v>
      </c>
      <c r="Y139" s="145" t="s">
        <v>340</v>
      </c>
      <c r="Z139" s="145" t="s">
        <v>597</v>
      </c>
      <c r="AA139" s="145" t="s">
        <v>671</v>
      </c>
      <c r="AB139" s="145" t="s">
        <v>639</v>
      </c>
      <c r="AC139" s="145" t="s">
        <v>640</v>
      </c>
      <c r="AD139" s="145" t="s">
        <v>525</v>
      </c>
      <c r="AE139" s="145" t="s">
        <v>507</v>
      </c>
      <c r="AF139" s="145" t="s">
        <v>507</v>
      </c>
    </row>
    <row r="140" spans="1:32">
      <c r="A140" s="145" t="s">
        <v>765</v>
      </c>
      <c r="B140" s="145" t="s">
        <v>564</v>
      </c>
      <c r="C140" s="145" t="s">
        <v>500</v>
      </c>
      <c r="D140" s="145" t="s">
        <v>501</v>
      </c>
      <c r="E140" s="145" t="s">
        <v>502</v>
      </c>
      <c r="F140" s="145" t="s">
        <v>503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504</v>
      </c>
      <c r="M140" s="145">
        <v>0</v>
      </c>
      <c r="N140" s="145" t="s">
        <v>505</v>
      </c>
      <c r="O140" s="146">
        <v>5575</v>
      </c>
      <c r="P140" s="145" t="s">
        <v>340</v>
      </c>
      <c r="Q140" s="146">
        <v>7036</v>
      </c>
      <c r="R140" s="146">
        <v>2635</v>
      </c>
      <c r="S140" s="145" t="s">
        <v>340</v>
      </c>
      <c r="T140" s="145" t="s">
        <v>507</v>
      </c>
      <c r="U140" s="145" t="s">
        <v>340</v>
      </c>
      <c r="V140" s="145" t="s">
        <v>506</v>
      </c>
      <c r="W140" s="145" t="s">
        <v>515</v>
      </c>
      <c r="X140" s="145" t="s">
        <v>516</v>
      </c>
      <c r="Y140" s="145" t="s">
        <v>766</v>
      </c>
      <c r="Z140" s="145" t="s">
        <v>509</v>
      </c>
      <c r="AA140" s="145" t="s">
        <v>555</v>
      </c>
      <c r="AB140" s="145" t="s">
        <v>538</v>
      </c>
      <c r="AC140" s="145" t="s">
        <v>519</v>
      </c>
      <c r="AD140" s="145" t="s">
        <v>520</v>
      </c>
      <c r="AE140" s="145" t="s">
        <v>507</v>
      </c>
      <c r="AF140" s="145" t="s">
        <v>506</v>
      </c>
    </row>
    <row r="141" spans="1:32">
      <c r="A141" s="145" t="s">
        <v>767</v>
      </c>
      <c r="B141" s="145" t="s">
        <v>499</v>
      </c>
      <c r="C141" s="145" t="s">
        <v>680</v>
      </c>
      <c r="D141" s="145" t="s">
        <v>681</v>
      </c>
      <c r="E141" s="145" t="s">
        <v>340</v>
      </c>
      <c r="F141" s="145" t="s">
        <v>340</v>
      </c>
      <c r="G141" s="145" t="s">
        <v>127</v>
      </c>
      <c r="H141" s="145">
        <v>26</v>
      </c>
      <c r="I141" s="145" t="s">
        <v>340</v>
      </c>
      <c r="J141" s="146">
        <v>358.33333333333331</v>
      </c>
      <c r="K141" s="145" t="s">
        <v>340</v>
      </c>
      <c r="L141" s="145" t="s">
        <v>706</v>
      </c>
      <c r="M141" s="145" t="s">
        <v>340</v>
      </c>
      <c r="N141" s="145" t="s">
        <v>340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340</v>
      </c>
      <c r="T141" s="145" t="s">
        <v>507</v>
      </c>
      <c r="U141" s="145" t="s">
        <v>340</v>
      </c>
      <c r="V141" s="145" t="s">
        <v>507</v>
      </c>
      <c r="W141" s="145" t="s">
        <v>340</v>
      </c>
      <c r="X141" s="145" t="s">
        <v>340</v>
      </c>
      <c r="Y141" s="145" t="s">
        <v>340</v>
      </c>
      <c r="Z141" s="145" t="s">
        <v>597</v>
      </c>
      <c r="AA141" s="145" t="s">
        <v>768</v>
      </c>
      <c r="AB141" s="145" t="s">
        <v>683</v>
      </c>
      <c r="AC141" s="145" t="s">
        <v>640</v>
      </c>
      <c r="AD141" s="145" t="s">
        <v>684</v>
      </c>
      <c r="AE141" s="145" t="s">
        <v>507</v>
      </c>
      <c r="AF141" s="145" t="s">
        <v>340</v>
      </c>
    </row>
    <row r="142" spans="1:32">
      <c r="A142" s="145" t="s">
        <v>769</v>
      </c>
      <c r="B142" s="145" t="s">
        <v>499</v>
      </c>
      <c r="C142" s="145" t="s">
        <v>680</v>
      </c>
      <c r="D142" s="145" t="s">
        <v>681</v>
      </c>
      <c r="E142" s="145" t="s">
        <v>340</v>
      </c>
      <c r="F142" s="145" t="s">
        <v>340</v>
      </c>
      <c r="G142" s="145" t="s">
        <v>211</v>
      </c>
      <c r="H142" s="145">
        <v>8</v>
      </c>
      <c r="I142" s="145" t="s">
        <v>340</v>
      </c>
      <c r="J142" s="146">
        <v>725</v>
      </c>
      <c r="K142" s="145" t="s">
        <v>340</v>
      </c>
      <c r="L142" s="145" t="s">
        <v>706</v>
      </c>
      <c r="M142" s="145" t="s">
        <v>340</v>
      </c>
      <c r="N142" s="145" t="s">
        <v>340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340</v>
      </c>
      <c r="T142" s="145" t="s">
        <v>507</v>
      </c>
      <c r="U142" s="145" t="s">
        <v>340</v>
      </c>
      <c r="V142" s="145" t="s">
        <v>507</v>
      </c>
      <c r="W142" s="145" t="s">
        <v>340</v>
      </c>
      <c r="X142" s="145" t="s">
        <v>340</v>
      </c>
      <c r="Y142" s="145" t="s">
        <v>340</v>
      </c>
      <c r="Z142" s="145" t="s">
        <v>340</v>
      </c>
      <c r="AA142" s="145" t="s">
        <v>768</v>
      </c>
      <c r="AB142" s="145" t="s">
        <v>683</v>
      </c>
      <c r="AC142" s="145" t="s">
        <v>568</v>
      </c>
      <c r="AD142" s="145" t="s">
        <v>684</v>
      </c>
      <c r="AE142" s="145" t="s">
        <v>507</v>
      </c>
      <c r="AF142" s="145" t="s">
        <v>340</v>
      </c>
    </row>
    <row r="143" spans="1:32">
      <c r="A143" s="145" t="s">
        <v>770</v>
      </c>
      <c r="B143" s="145" t="s">
        <v>564</v>
      </c>
      <c r="C143" s="145" t="s">
        <v>500</v>
      </c>
      <c r="D143" s="145" t="s">
        <v>501</v>
      </c>
      <c r="E143" s="145" t="s">
        <v>502</v>
      </c>
      <c r="F143" s="145" t="s">
        <v>503</v>
      </c>
      <c r="G143" s="145" t="s">
        <v>129</v>
      </c>
      <c r="H143" s="145">
        <v>24</v>
      </c>
      <c r="I143" s="145" t="s">
        <v>624</v>
      </c>
      <c r="J143" s="146">
        <v>350</v>
      </c>
      <c r="K143" s="145">
        <v>4</v>
      </c>
      <c r="L143" s="145" t="s">
        <v>565</v>
      </c>
      <c r="M143" s="145" t="s">
        <v>340</v>
      </c>
      <c r="N143" s="145" t="s">
        <v>340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507</v>
      </c>
      <c r="U143" s="145" t="s">
        <v>340</v>
      </c>
      <c r="V143" s="145" t="s">
        <v>507</v>
      </c>
      <c r="W143" s="145" t="s">
        <v>508</v>
      </c>
      <c r="X143" s="145" t="s">
        <v>542</v>
      </c>
      <c r="Y143" s="145" t="s">
        <v>340</v>
      </c>
      <c r="Z143" s="145" t="s">
        <v>509</v>
      </c>
      <c r="AA143" s="145" t="s">
        <v>534</v>
      </c>
      <c r="AB143" s="145" t="s">
        <v>771</v>
      </c>
      <c r="AC143" s="145" t="s">
        <v>535</v>
      </c>
      <c r="AD143" s="145" t="s">
        <v>520</v>
      </c>
      <c r="AE143" s="145" t="s">
        <v>507</v>
      </c>
      <c r="AF143" s="145" t="s">
        <v>506</v>
      </c>
    </row>
    <row r="144" spans="1:32">
      <c r="A144" s="145" t="s">
        <v>772</v>
      </c>
      <c r="B144" s="145" t="s">
        <v>564</v>
      </c>
      <c r="C144" s="145" t="s">
        <v>680</v>
      </c>
      <c r="D144" s="145" t="s">
        <v>681</v>
      </c>
      <c r="E144" s="145" t="s">
        <v>340</v>
      </c>
      <c r="F144" s="145" t="s">
        <v>340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340</v>
      </c>
      <c r="L144" s="145" t="s">
        <v>637</v>
      </c>
      <c r="M144" s="145" t="s">
        <v>340</v>
      </c>
      <c r="N144" s="145" t="s">
        <v>340</v>
      </c>
      <c r="O144" s="146">
        <v>5495</v>
      </c>
      <c r="P144" s="145" t="s">
        <v>340</v>
      </c>
      <c r="Q144" s="146">
        <v>6000</v>
      </c>
      <c r="R144" s="146">
        <v>2745</v>
      </c>
      <c r="S144" s="145" t="s">
        <v>340</v>
      </c>
      <c r="T144" s="145" t="s">
        <v>507</v>
      </c>
      <c r="U144" s="145" t="s">
        <v>340</v>
      </c>
      <c r="V144" s="145" t="s">
        <v>507</v>
      </c>
      <c r="W144" s="145" t="s">
        <v>340</v>
      </c>
      <c r="X144" s="145" t="s">
        <v>340</v>
      </c>
      <c r="Y144" s="145" t="s">
        <v>340</v>
      </c>
      <c r="Z144" s="145" t="s">
        <v>597</v>
      </c>
      <c r="AA144" s="145" t="s">
        <v>768</v>
      </c>
      <c r="AB144" s="145" t="s">
        <v>683</v>
      </c>
      <c r="AC144" s="145" t="s">
        <v>640</v>
      </c>
      <c r="AD144" s="145" t="s">
        <v>513</v>
      </c>
      <c r="AE144" s="145" t="s">
        <v>507</v>
      </c>
      <c r="AF144" s="145" t="s">
        <v>506</v>
      </c>
    </row>
    <row r="145" spans="1:32">
      <c r="A145" s="145" t="s">
        <v>773</v>
      </c>
      <c r="B145" s="145" t="s">
        <v>499</v>
      </c>
      <c r="C145" s="145" t="s">
        <v>500</v>
      </c>
      <c r="D145" s="145" t="s">
        <v>501</v>
      </c>
      <c r="E145" s="145" t="s">
        <v>502</v>
      </c>
      <c r="F145" s="145" t="s">
        <v>503</v>
      </c>
      <c r="G145" s="145" t="s">
        <v>244</v>
      </c>
      <c r="H145" s="145">
        <v>5</v>
      </c>
      <c r="I145" s="145" t="s">
        <v>340</v>
      </c>
      <c r="J145" s="146">
        <v>1119.4666666666667</v>
      </c>
      <c r="K145" s="145">
        <v>17</v>
      </c>
      <c r="L145" s="145" t="s">
        <v>504</v>
      </c>
      <c r="M145" s="145">
        <v>17</v>
      </c>
      <c r="N145" s="145" t="s">
        <v>505</v>
      </c>
      <c r="O145" s="146">
        <v>5488.4</v>
      </c>
      <c r="P145" s="146">
        <v>1317</v>
      </c>
      <c r="Q145" s="145" t="s">
        <v>340</v>
      </c>
      <c r="R145" s="146">
        <v>5488.4</v>
      </c>
      <c r="S145" s="147">
        <v>26.90392156862745</v>
      </c>
      <c r="T145" s="145" t="s">
        <v>507</v>
      </c>
      <c r="U145" s="145" t="s">
        <v>340</v>
      </c>
      <c r="V145" s="145" t="s">
        <v>506</v>
      </c>
      <c r="W145" s="145" t="s">
        <v>508</v>
      </c>
      <c r="X145" s="145" t="s">
        <v>532</v>
      </c>
      <c r="Y145" s="145" t="s">
        <v>344</v>
      </c>
      <c r="Z145" s="145" t="s">
        <v>509</v>
      </c>
      <c r="AA145" s="145" t="s">
        <v>537</v>
      </c>
      <c r="AB145" s="145" t="s">
        <v>538</v>
      </c>
      <c r="AC145" s="145" t="s">
        <v>519</v>
      </c>
      <c r="AD145" s="145" t="s">
        <v>520</v>
      </c>
      <c r="AE145" s="145" t="s">
        <v>506</v>
      </c>
      <c r="AF145" s="145" t="s">
        <v>340</v>
      </c>
    </row>
    <row r="146" spans="1:32">
      <c r="A146" s="145" t="s">
        <v>774</v>
      </c>
      <c r="B146" s="145" t="s">
        <v>499</v>
      </c>
      <c r="C146" s="145" t="s">
        <v>500</v>
      </c>
      <c r="D146" s="145" t="s">
        <v>501</v>
      </c>
      <c r="E146" s="145" t="s">
        <v>502</v>
      </c>
      <c r="F146" s="145" t="s">
        <v>503</v>
      </c>
      <c r="G146" s="145" t="s">
        <v>203</v>
      </c>
      <c r="H146" s="145">
        <v>16</v>
      </c>
      <c r="I146" s="145" t="s">
        <v>340</v>
      </c>
      <c r="J146" s="146">
        <v>495</v>
      </c>
      <c r="K146" s="145">
        <v>4</v>
      </c>
      <c r="L146" s="145" t="s">
        <v>557</v>
      </c>
      <c r="M146" s="145" t="s">
        <v>340</v>
      </c>
      <c r="N146" s="145" t="s">
        <v>340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507</v>
      </c>
      <c r="U146" s="145" t="s">
        <v>340</v>
      </c>
      <c r="V146" s="145" t="s">
        <v>507</v>
      </c>
      <c r="W146" s="145" t="s">
        <v>508</v>
      </c>
      <c r="X146" s="145" t="s">
        <v>532</v>
      </c>
      <c r="Y146" s="145" t="s">
        <v>340</v>
      </c>
      <c r="Z146" s="145" t="s">
        <v>509</v>
      </c>
      <c r="AA146" s="145" t="s">
        <v>754</v>
      </c>
      <c r="AB146" s="145" t="s">
        <v>524</v>
      </c>
      <c r="AC146" s="145" t="s">
        <v>512</v>
      </c>
      <c r="AD146" s="145" t="s">
        <v>525</v>
      </c>
      <c r="AE146" s="145" t="s">
        <v>506</v>
      </c>
      <c r="AF146" s="145" t="s">
        <v>340</v>
      </c>
    </row>
    <row r="147" spans="1:32">
      <c r="A147" s="145" t="s">
        <v>775</v>
      </c>
      <c r="B147" s="145" t="s">
        <v>564</v>
      </c>
      <c r="C147" s="145" t="s">
        <v>634</v>
      </c>
      <c r="D147" s="145" t="s">
        <v>776</v>
      </c>
      <c r="E147" s="145" t="s">
        <v>340</v>
      </c>
      <c r="F147" s="145" t="s">
        <v>340</v>
      </c>
      <c r="G147" s="145" t="s">
        <v>636</v>
      </c>
      <c r="H147" s="145">
        <v>63</v>
      </c>
      <c r="I147" s="145" t="s">
        <v>340</v>
      </c>
      <c r="J147" s="146">
        <v>455</v>
      </c>
      <c r="K147" s="145" t="s">
        <v>340</v>
      </c>
      <c r="L147" s="145" t="s">
        <v>637</v>
      </c>
      <c r="M147" s="145" t="s">
        <v>340</v>
      </c>
      <c r="N147" s="145" t="s">
        <v>340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340</v>
      </c>
      <c r="T147" s="145" t="s">
        <v>507</v>
      </c>
      <c r="U147" s="145" t="s">
        <v>340</v>
      </c>
      <c r="V147" s="145" t="s">
        <v>507</v>
      </c>
      <c r="W147" s="145" t="s">
        <v>340</v>
      </c>
      <c r="X147" s="145" t="s">
        <v>340</v>
      </c>
      <c r="Y147" s="145" t="s">
        <v>340</v>
      </c>
      <c r="Z147" s="145" t="s">
        <v>509</v>
      </c>
      <c r="AA147" s="145" t="s">
        <v>671</v>
      </c>
      <c r="AB147" s="145" t="s">
        <v>639</v>
      </c>
      <c r="AC147" s="145" t="s">
        <v>640</v>
      </c>
      <c r="AD147" s="145" t="s">
        <v>525</v>
      </c>
      <c r="AE147" s="145" t="s">
        <v>507</v>
      </c>
      <c r="AF147" s="145" t="s">
        <v>340</v>
      </c>
    </row>
    <row r="148" spans="1:32">
      <c r="A148" s="145" t="s">
        <v>777</v>
      </c>
      <c r="B148" s="145" t="s">
        <v>564</v>
      </c>
      <c r="C148" s="145" t="s">
        <v>634</v>
      </c>
      <c r="D148" s="145" t="s">
        <v>778</v>
      </c>
      <c r="E148" s="145" t="s">
        <v>340</v>
      </c>
      <c r="F148" s="145" t="s">
        <v>340</v>
      </c>
      <c r="G148" s="145" t="s">
        <v>779</v>
      </c>
      <c r="H148" s="145">
        <v>43</v>
      </c>
      <c r="I148" s="145" t="s">
        <v>624</v>
      </c>
      <c r="J148" s="146">
        <v>455</v>
      </c>
      <c r="K148" s="145" t="s">
        <v>340</v>
      </c>
      <c r="L148" s="145" t="s">
        <v>637</v>
      </c>
      <c r="M148" s="145" t="s">
        <v>340</v>
      </c>
      <c r="N148" s="145" t="s">
        <v>340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340</v>
      </c>
      <c r="T148" s="145" t="s">
        <v>507</v>
      </c>
      <c r="U148" s="145" t="s">
        <v>340</v>
      </c>
      <c r="V148" s="145" t="s">
        <v>507</v>
      </c>
      <c r="W148" s="145" t="s">
        <v>340</v>
      </c>
      <c r="X148" s="145" t="s">
        <v>340</v>
      </c>
      <c r="Y148" s="145" t="s">
        <v>340</v>
      </c>
      <c r="Z148" s="145" t="s">
        <v>597</v>
      </c>
      <c r="AA148" s="145" t="s">
        <v>671</v>
      </c>
      <c r="AB148" s="145" t="s">
        <v>639</v>
      </c>
      <c r="AC148" s="145" t="s">
        <v>640</v>
      </c>
      <c r="AD148" s="145" t="s">
        <v>525</v>
      </c>
      <c r="AE148" s="145" t="s">
        <v>507</v>
      </c>
      <c r="AF148" s="145" t="s">
        <v>507</v>
      </c>
    </row>
    <row r="149" spans="1:32">
      <c r="A149" s="145" t="s">
        <v>780</v>
      </c>
      <c r="B149" s="145" t="s">
        <v>499</v>
      </c>
      <c r="C149" s="145" t="s">
        <v>680</v>
      </c>
      <c r="D149" s="145" t="s">
        <v>681</v>
      </c>
      <c r="E149" s="145" t="s">
        <v>340</v>
      </c>
      <c r="F149" s="145" t="s">
        <v>340</v>
      </c>
      <c r="G149" s="145" t="s">
        <v>131</v>
      </c>
      <c r="H149" s="145">
        <v>22</v>
      </c>
      <c r="I149" s="145" t="s">
        <v>340</v>
      </c>
      <c r="J149" s="146">
        <v>425</v>
      </c>
      <c r="K149" s="145" t="s">
        <v>340</v>
      </c>
      <c r="L149" s="145" t="s">
        <v>706</v>
      </c>
      <c r="M149" s="145" t="s">
        <v>340</v>
      </c>
      <c r="N149" s="145" t="s">
        <v>340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340</v>
      </c>
      <c r="T149" s="145" t="s">
        <v>507</v>
      </c>
      <c r="U149" s="145" t="s">
        <v>340</v>
      </c>
      <c r="V149" s="145" t="s">
        <v>507</v>
      </c>
      <c r="W149" s="145" t="s">
        <v>340</v>
      </c>
      <c r="X149" s="145" t="s">
        <v>527</v>
      </c>
      <c r="Y149" s="145" t="s">
        <v>340</v>
      </c>
      <c r="Z149" s="145" t="s">
        <v>340</v>
      </c>
      <c r="AA149" s="145" t="s">
        <v>707</v>
      </c>
      <c r="AB149" s="145" t="s">
        <v>683</v>
      </c>
      <c r="AC149" s="145" t="s">
        <v>640</v>
      </c>
      <c r="AD149" s="145" t="s">
        <v>684</v>
      </c>
      <c r="AE149" s="145" t="s">
        <v>507</v>
      </c>
      <c r="AF149" s="145" t="s">
        <v>340</v>
      </c>
    </row>
    <row r="150" spans="1:32">
      <c r="A150" s="145" t="s">
        <v>781</v>
      </c>
      <c r="B150" s="145" t="s">
        <v>499</v>
      </c>
      <c r="C150" s="145" t="s">
        <v>680</v>
      </c>
      <c r="D150" s="145" t="s">
        <v>681</v>
      </c>
      <c r="E150" s="145" t="s">
        <v>340</v>
      </c>
      <c r="F150" s="145" t="s">
        <v>340</v>
      </c>
      <c r="G150" s="145" t="s">
        <v>200</v>
      </c>
      <c r="H150" s="145">
        <v>19</v>
      </c>
      <c r="I150" s="145" t="s">
        <v>340</v>
      </c>
      <c r="J150" s="146">
        <v>406.66666666666669</v>
      </c>
      <c r="K150" s="145" t="s">
        <v>340</v>
      </c>
      <c r="L150" s="145" t="s">
        <v>706</v>
      </c>
      <c r="M150" s="145" t="s">
        <v>340</v>
      </c>
      <c r="N150" s="145" t="s">
        <v>340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340</v>
      </c>
      <c r="T150" s="145" t="s">
        <v>507</v>
      </c>
      <c r="U150" s="145" t="s">
        <v>340</v>
      </c>
      <c r="V150" s="145" t="s">
        <v>507</v>
      </c>
      <c r="W150" s="145" t="s">
        <v>340</v>
      </c>
      <c r="X150" s="145" t="s">
        <v>340</v>
      </c>
      <c r="Y150" s="145" t="s">
        <v>340</v>
      </c>
      <c r="Z150" s="145" t="s">
        <v>597</v>
      </c>
      <c r="AA150" s="145" t="s">
        <v>768</v>
      </c>
      <c r="AB150" s="145" t="s">
        <v>683</v>
      </c>
      <c r="AC150" s="145" t="s">
        <v>640</v>
      </c>
      <c r="AD150" s="145" t="s">
        <v>684</v>
      </c>
      <c r="AE150" s="145" t="s">
        <v>507</v>
      </c>
      <c r="AF150" s="145" t="s">
        <v>340</v>
      </c>
    </row>
    <row r="151" spans="1:32">
      <c r="A151" s="145" t="s">
        <v>782</v>
      </c>
      <c r="B151" s="145" t="s">
        <v>499</v>
      </c>
      <c r="C151" s="145" t="s">
        <v>500</v>
      </c>
      <c r="D151" s="145" t="s">
        <v>501</v>
      </c>
      <c r="E151" s="145" t="s">
        <v>502</v>
      </c>
      <c r="F151" s="145" t="s">
        <v>503</v>
      </c>
      <c r="G151" s="145" t="s">
        <v>245</v>
      </c>
      <c r="H151" s="145">
        <v>4</v>
      </c>
      <c r="I151" s="145" t="s">
        <v>340</v>
      </c>
      <c r="J151" s="146">
        <v>1265</v>
      </c>
      <c r="K151" s="145">
        <v>13</v>
      </c>
      <c r="L151" s="145" t="s">
        <v>504</v>
      </c>
      <c r="M151" s="145">
        <v>13</v>
      </c>
      <c r="N151" s="145" t="s">
        <v>505</v>
      </c>
      <c r="O151" s="146">
        <v>5155</v>
      </c>
      <c r="P151" s="146">
        <v>935</v>
      </c>
      <c r="Q151" s="145" t="s">
        <v>340</v>
      </c>
      <c r="R151" s="146">
        <v>5155</v>
      </c>
      <c r="S151" s="147">
        <v>33.044871794871796</v>
      </c>
      <c r="T151" s="145" t="s">
        <v>506</v>
      </c>
      <c r="U151" s="145">
        <v>3</v>
      </c>
      <c r="V151" s="145" t="s">
        <v>507</v>
      </c>
      <c r="W151" s="145" t="s">
        <v>508</v>
      </c>
      <c r="X151" s="145" t="s">
        <v>516</v>
      </c>
      <c r="Y151" s="145" t="s">
        <v>340</v>
      </c>
      <c r="Z151" s="145" t="s">
        <v>509</v>
      </c>
      <c r="AA151" s="145" t="s">
        <v>667</v>
      </c>
      <c r="AB151" s="145" t="s">
        <v>783</v>
      </c>
      <c r="AC151" s="145" t="s">
        <v>519</v>
      </c>
      <c r="AD151" s="145" t="s">
        <v>560</v>
      </c>
      <c r="AE151" s="145" t="s">
        <v>506</v>
      </c>
      <c r="AF151" s="145" t="s">
        <v>340</v>
      </c>
    </row>
    <row r="152" spans="1:32">
      <c r="A152" s="145" t="s">
        <v>784</v>
      </c>
      <c r="B152" s="145" t="s">
        <v>499</v>
      </c>
      <c r="C152" s="145" t="s">
        <v>500</v>
      </c>
      <c r="D152" s="145" t="s">
        <v>501</v>
      </c>
      <c r="E152" s="145" t="s">
        <v>502</v>
      </c>
      <c r="F152" s="145" t="s">
        <v>503</v>
      </c>
      <c r="G152" s="145" t="s">
        <v>207</v>
      </c>
      <c r="H152" s="145">
        <v>12</v>
      </c>
      <c r="I152" s="145" t="s">
        <v>340</v>
      </c>
      <c r="J152" s="146">
        <v>596.62</v>
      </c>
      <c r="K152" s="145">
        <v>5</v>
      </c>
      <c r="L152" s="145" t="s">
        <v>557</v>
      </c>
      <c r="M152" s="145" t="s">
        <v>340</v>
      </c>
      <c r="N152" s="145" t="s">
        <v>340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506</v>
      </c>
      <c r="U152" s="145">
        <v>4</v>
      </c>
      <c r="V152" s="145" t="s">
        <v>507</v>
      </c>
      <c r="W152" s="145" t="s">
        <v>508</v>
      </c>
      <c r="X152" s="145" t="s">
        <v>527</v>
      </c>
      <c r="Y152" s="145" t="s">
        <v>340</v>
      </c>
      <c r="Z152" s="145" t="s">
        <v>509</v>
      </c>
      <c r="AA152" s="145" t="s">
        <v>602</v>
      </c>
      <c r="AB152" s="145" t="s">
        <v>529</v>
      </c>
      <c r="AC152" s="145" t="s">
        <v>519</v>
      </c>
      <c r="AD152" s="145" t="s">
        <v>513</v>
      </c>
      <c r="AE152" s="145" t="s">
        <v>506</v>
      </c>
      <c r="AF152" s="145" t="s">
        <v>340</v>
      </c>
    </row>
    <row r="153" spans="1:32">
      <c r="A153" s="145" t="s">
        <v>785</v>
      </c>
      <c r="B153" s="145" t="s">
        <v>499</v>
      </c>
      <c r="C153" s="145" t="s">
        <v>680</v>
      </c>
      <c r="D153" s="145" t="s">
        <v>681</v>
      </c>
      <c r="E153" s="145" t="s">
        <v>340</v>
      </c>
      <c r="F153" s="145" t="s">
        <v>340</v>
      </c>
      <c r="G153" s="145" t="s">
        <v>207</v>
      </c>
      <c r="H153" s="145">
        <v>12</v>
      </c>
      <c r="I153" s="145" t="s">
        <v>340</v>
      </c>
      <c r="J153" s="146">
        <v>410</v>
      </c>
      <c r="K153" s="145" t="s">
        <v>340</v>
      </c>
      <c r="L153" s="145" t="s">
        <v>706</v>
      </c>
      <c r="M153" s="145" t="s">
        <v>340</v>
      </c>
      <c r="N153" s="145" t="s">
        <v>340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340</v>
      </c>
      <c r="T153" s="145" t="s">
        <v>507</v>
      </c>
      <c r="U153" s="145" t="s">
        <v>340</v>
      </c>
      <c r="V153" s="145" t="s">
        <v>507</v>
      </c>
      <c r="W153" s="145" t="s">
        <v>515</v>
      </c>
      <c r="X153" s="145" t="s">
        <v>532</v>
      </c>
      <c r="Y153" s="145" t="s">
        <v>340</v>
      </c>
      <c r="Z153" s="145" t="s">
        <v>597</v>
      </c>
      <c r="AA153" s="145" t="s">
        <v>682</v>
      </c>
      <c r="AB153" s="145" t="s">
        <v>683</v>
      </c>
      <c r="AC153" s="145" t="s">
        <v>640</v>
      </c>
      <c r="AD153" s="145" t="s">
        <v>684</v>
      </c>
      <c r="AE153" s="145" t="s">
        <v>507</v>
      </c>
      <c r="AF153" s="145" t="s">
        <v>340</v>
      </c>
    </row>
    <row r="154" spans="1:32">
      <c r="A154" s="145" t="s">
        <v>786</v>
      </c>
      <c r="B154" s="145" t="s">
        <v>564</v>
      </c>
      <c r="C154" s="145" t="s">
        <v>500</v>
      </c>
      <c r="D154" s="145" t="s">
        <v>340</v>
      </c>
      <c r="E154" s="145" t="s">
        <v>340</v>
      </c>
      <c r="F154" s="145" t="s">
        <v>340</v>
      </c>
      <c r="G154" s="145" t="s">
        <v>787</v>
      </c>
      <c r="H154" s="145">
        <v>44</v>
      </c>
      <c r="I154" s="145" t="s">
        <v>340</v>
      </c>
      <c r="J154" s="146">
        <v>666.66666666666663</v>
      </c>
      <c r="K154" s="145">
        <v>14</v>
      </c>
      <c r="L154" s="145" t="s">
        <v>565</v>
      </c>
      <c r="M154" s="145" t="s">
        <v>340</v>
      </c>
      <c r="N154" s="145" t="s">
        <v>340</v>
      </c>
      <c r="O154" s="146">
        <v>5080</v>
      </c>
      <c r="P154" s="145" t="s">
        <v>340</v>
      </c>
      <c r="Q154" s="146">
        <v>6770</v>
      </c>
      <c r="R154" s="146">
        <v>2000</v>
      </c>
      <c r="S154" s="147">
        <v>30.238095238095237</v>
      </c>
      <c r="T154" s="145" t="s">
        <v>507</v>
      </c>
      <c r="U154" s="145" t="s">
        <v>340</v>
      </c>
      <c r="V154" s="145" t="s">
        <v>507</v>
      </c>
      <c r="W154" s="145" t="s">
        <v>340</v>
      </c>
      <c r="X154" s="145" t="s">
        <v>340</v>
      </c>
      <c r="Y154" s="145" t="s">
        <v>340</v>
      </c>
      <c r="Z154" s="145" t="s">
        <v>340</v>
      </c>
      <c r="AA154" s="145" t="s">
        <v>340</v>
      </c>
      <c r="AB154" s="145" t="s">
        <v>340</v>
      </c>
      <c r="AC154" s="145" t="s">
        <v>340</v>
      </c>
      <c r="AD154" s="145" t="s">
        <v>340</v>
      </c>
      <c r="AE154" s="145" t="s">
        <v>507</v>
      </c>
      <c r="AF154" s="145" t="s">
        <v>340</v>
      </c>
    </row>
    <row r="155" spans="1:32">
      <c r="A155" s="145" t="s">
        <v>788</v>
      </c>
      <c r="B155" s="145" t="s">
        <v>499</v>
      </c>
      <c r="C155" s="145" t="s">
        <v>680</v>
      </c>
      <c r="D155" s="145" t="s">
        <v>681</v>
      </c>
      <c r="E155" s="145" t="s">
        <v>340</v>
      </c>
      <c r="F155" s="145" t="s">
        <v>340</v>
      </c>
      <c r="G155" s="145" t="s">
        <v>692</v>
      </c>
      <c r="H155" s="145">
        <v>45</v>
      </c>
      <c r="I155" s="145" t="s">
        <v>340</v>
      </c>
      <c r="J155" s="146">
        <v>425</v>
      </c>
      <c r="K155" s="145">
        <v>0</v>
      </c>
      <c r="L155" s="145" t="s">
        <v>504</v>
      </c>
      <c r="M155" s="145">
        <v>0</v>
      </c>
      <c r="N155" s="145" t="s">
        <v>505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340</v>
      </c>
      <c r="T155" s="145" t="s">
        <v>507</v>
      </c>
      <c r="U155" s="145" t="s">
        <v>340</v>
      </c>
      <c r="V155" s="145" t="s">
        <v>507</v>
      </c>
      <c r="W155" s="145" t="s">
        <v>340</v>
      </c>
      <c r="X155" s="145" t="s">
        <v>340</v>
      </c>
      <c r="Y155" s="145" t="s">
        <v>340</v>
      </c>
      <c r="Z155" s="145" t="s">
        <v>597</v>
      </c>
      <c r="AA155" s="145" t="s">
        <v>707</v>
      </c>
      <c r="AB155" s="145" t="s">
        <v>683</v>
      </c>
      <c r="AC155" s="145" t="s">
        <v>640</v>
      </c>
      <c r="AD155" s="145" t="s">
        <v>684</v>
      </c>
      <c r="AE155" s="145" t="s">
        <v>507</v>
      </c>
      <c r="AF155" s="145" t="s">
        <v>340</v>
      </c>
    </row>
    <row r="156" spans="1:32">
      <c r="A156" s="145" t="s">
        <v>789</v>
      </c>
      <c r="B156" s="145" t="s">
        <v>499</v>
      </c>
      <c r="C156" s="145" t="s">
        <v>680</v>
      </c>
      <c r="D156" s="145" t="s">
        <v>681</v>
      </c>
      <c r="E156" s="145" t="s">
        <v>340</v>
      </c>
      <c r="F156" s="145" t="s">
        <v>340</v>
      </c>
      <c r="G156" s="145" t="s">
        <v>572</v>
      </c>
      <c r="H156" s="145">
        <v>33</v>
      </c>
      <c r="I156" s="145" t="s">
        <v>340</v>
      </c>
      <c r="J156" s="146">
        <v>425</v>
      </c>
      <c r="K156" s="145">
        <v>11</v>
      </c>
      <c r="L156" s="145" t="s">
        <v>504</v>
      </c>
      <c r="M156" s="145">
        <v>11</v>
      </c>
      <c r="N156" s="145" t="s">
        <v>505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507</v>
      </c>
      <c r="U156" s="145" t="s">
        <v>340</v>
      </c>
      <c r="V156" s="145" t="s">
        <v>507</v>
      </c>
      <c r="W156" s="145" t="s">
        <v>340</v>
      </c>
      <c r="X156" s="145" t="s">
        <v>532</v>
      </c>
      <c r="Y156" s="145" t="s">
        <v>340</v>
      </c>
      <c r="Z156" s="145" t="s">
        <v>597</v>
      </c>
      <c r="AA156" s="145" t="s">
        <v>682</v>
      </c>
      <c r="AB156" s="145" t="s">
        <v>683</v>
      </c>
      <c r="AC156" s="145" t="s">
        <v>640</v>
      </c>
      <c r="AD156" s="145" t="s">
        <v>684</v>
      </c>
      <c r="AE156" s="145" t="s">
        <v>507</v>
      </c>
      <c r="AF156" s="145" t="s">
        <v>340</v>
      </c>
    </row>
    <row r="157" spans="1:32">
      <c r="A157" s="145" t="s">
        <v>790</v>
      </c>
      <c r="B157" s="145" t="s">
        <v>499</v>
      </c>
      <c r="C157" s="145" t="s">
        <v>500</v>
      </c>
      <c r="D157" s="145" t="s">
        <v>501</v>
      </c>
      <c r="E157" s="145" t="s">
        <v>502</v>
      </c>
      <c r="F157" s="145" t="s">
        <v>503</v>
      </c>
      <c r="G157" s="145" t="s">
        <v>127</v>
      </c>
      <c r="H157" s="145">
        <v>26</v>
      </c>
      <c r="I157" s="145" t="s">
        <v>340</v>
      </c>
      <c r="J157" s="146">
        <v>452</v>
      </c>
      <c r="K157" s="145">
        <v>2</v>
      </c>
      <c r="L157" s="145" t="s">
        <v>504</v>
      </c>
      <c r="M157" s="145">
        <v>2</v>
      </c>
      <c r="N157" s="145" t="s">
        <v>505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506</v>
      </c>
      <c r="U157" s="145" t="s">
        <v>340</v>
      </c>
      <c r="V157" s="145" t="s">
        <v>507</v>
      </c>
      <c r="W157" s="145" t="s">
        <v>515</v>
      </c>
      <c r="X157" s="145" t="s">
        <v>340</v>
      </c>
      <c r="Y157" s="145" t="s">
        <v>340</v>
      </c>
      <c r="Z157" s="145" t="s">
        <v>509</v>
      </c>
      <c r="AA157" s="145" t="s">
        <v>610</v>
      </c>
      <c r="AB157" s="145" t="s">
        <v>534</v>
      </c>
      <c r="AC157" s="145" t="s">
        <v>535</v>
      </c>
      <c r="AD157" s="145" t="s">
        <v>520</v>
      </c>
      <c r="AE157" s="145" t="s">
        <v>507</v>
      </c>
      <c r="AF157" s="145" t="s">
        <v>340</v>
      </c>
    </row>
    <row r="158" spans="1:32">
      <c r="A158" s="145" t="s">
        <v>791</v>
      </c>
      <c r="B158" s="145" t="s">
        <v>499</v>
      </c>
      <c r="C158" s="145" t="s">
        <v>680</v>
      </c>
      <c r="D158" s="145" t="s">
        <v>681</v>
      </c>
      <c r="E158" s="145" t="s">
        <v>340</v>
      </c>
      <c r="F158" s="145" t="s">
        <v>340</v>
      </c>
      <c r="G158" s="145" t="s">
        <v>206</v>
      </c>
      <c r="H158" s="145">
        <v>13</v>
      </c>
      <c r="I158" s="145" t="s">
        <v>340</v>
      </c>
      <c r="J158" s="146">
        <v>406</v>
      </c>
      <c r="K158" s="145" t="s">
        <v>340</v>
      </c>
      <c r="L158" s="145" t="s">
        <v>706</v>
      </c>
      <c r="M158" s="145" t="s">
        <v>340</v>
      </c>
      <c r="N158" s="145" t="s">
        <v>340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340</v>
      </c>
      <c r="T158" s="145" t="s">
        <v>507</v>
      </c>
      <c r="U158" s="145" t="s">
        <v>340</v>
      </c>
      <c r="V158" s="145" t="s">
        <v>507</v>
      </c>
      <c r="W158" s="145" t="s">
        <v>515</v>
      </c>
      <c r="X158" s="145" t="s">
        <v>516</v>
      </c>
      <c r="Y158" s="145" t="s">
        <v>340</v>
      </c>
      <c r="Z158" s="145" t="s">
        <v>597</v>
      </c>
      <c r="AA158" s="145" t="s">
        <v>682</v>
      </c>
      <c r="AB158" s="145" t="s">
        <v>683</v>
      </c>
      <c r="AC158" s="145" t="s">
        <v>640</v>
      </c>
      <c r="AD158" s="145" t="s">
        <v>684</v>
      </c>
      <c r="AE158" s="145" t="s">
        <v>507</v>
      </c>
      <c r="AF158" s="145" t="s">
        <v>340</v>
      </c>
    </row>
    <row r="159" spans="1:32">
      <c r="A159" s="145" t="s">
        <v>792</v>
      </c>
      <c r="B159" s="145" t="s">
        <v>564</v>
      </c>
      <c r="C159" s="145" t="s">
        <v>634</v>
      </c>
      <c r="D159" s="145" t="s">
        <v>793</v>
      </c>
      <c r="E159" s="145" t="s">
        <v>340</v>
      </c>
      <c r="F159" s="145" t="s">
        <v>340</v>
      </c>
      <c r="G159" s="145" t="s">
        <v>122</v>
      </c>
      <c r="H159" s="145">
        <v>31</v>
      </c>
      <c r="I159" s="145" t="s">
        <v>624</v>
      </c>
      <c r="J159" s="146">
        <v>410</v>
      </c>
      <c r="K159" s="145" t="s">
        <v>340</v>
      </c>
      <c r="L159" s="145" t="s">
        <v>637</v>
      </c>
      <c r="M159" s="145" t="s">
        <v>340</v>
      </c>
      <c r="N159" s="145" t="s">
        <v>340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340</v>
      </c>
      <c r="T159" s="145" t="s">
        <v>507</v>
      </c>
      <c r="U159" s="145" t="s">
        <v>340</v>
      </c>
      <c r="V159" s="145" t="s">
        <v>507</v>
      </c>
      <c r="W159" s="145" t="s">
        <v>340</v>
      </c>
      <c r="X159" s="145" t="s">
        <v>340</v>
      </c>
      <c r="Y159" s="145" t="s">
        <v>340</v>
      </c>
      <c r="Z159" s="145" t="s">
        <v>597</v>
      </c>
      <c r="AA159" s="145" t="s">
        <v>671</v>
      </c>
      <c r="AB159" s="145" t="s">
        <v>639</v>
      </c>
      <c r="AC159" s="145" t="s">
        <v>640</v>
      </c>
      <c r="AD159" s="145" t="s">
        <v>525</v>
      </c>
      <c r="AE159" s="145" t="s">
        <v>507</v>
      </c>
      <c r="AF159" s="145" t="s">
        <v>507</v>
      </c>
    </row>
    <row r="160" spans="1:32">
      <c r="A160" s="145" t="s">
        <v>794</v>
      </c>
      <c r="B160" s="145" t="s">
        <v>499</v>
      </c>
      <c r="C160" s="145" t="s">
        <v>500</v>
      </c>
      <c r="D160" s="145" t="s">
        <v>501</v>
      </c>
      <c r="E160" s="145" t="s">
        <v>502</v>
      </c>
      <c r="F160" s="145" t="s">
        <v>503</v>
      </c>
      <c r="G160" s="145" t="s">
        <v>203</v>
      </c>
      <c r="H160" s="145">
        <v>16</v>
      </c>
      <c r="I160" s="145" t="s">
        <v>340</v>
      </c>
      <c r="J160" s="146">
        <v>418</v>
      </c>
      <c r="K160" s="145">
        <v>4</v>
      </c>
      <c r="L160" s="145" t="s">
        <v>557</v>
      </c>
      <c r="M160" s="145" t="s">
        <v>340</v>
      </c>
      <c r="N160" s="145" t="s">
        <v>340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507</v>
      </c>
      <c r="U160" s="145" t="s">
        <v>340</v>
      </c>
      <c r="V160" s="145" t="s">
        <v>507</v>
      </c>
      <c r="W160" s="145" t="s">
        <v>508</v>
      </c>
      <c r="X160" s="145" t="s">
        <v>340</v>
      </c>
      <c r="Y160" s="145" t="s">
        <v>340</v>
      </c>
      <c r="Z160" s="145" t="s">
        <v>509</v>
      </c>
      <c r="AA160" s="145" t="s">
        <v>517</v>
      </c>
      <c r="AB160" s="145" t="s">
        <v>518</v>
      </c>
      <c r="AC160" s="145" t="s">
        <v>519</v>
      </c>
      <c r="AD160" s="145" t="s">
        <v>520</v>
      </c>
      <c r="AE160" s="145" t="s">
        <v>506</v>
      </c>
      <c r="AF160" s="145" t="s">
        <v>340</v>
      </c>
    </row>
    <row r="161" spans="1:32">
      <c r="A161" s="145" t="s">
        <v>795</v>
      </c>
      <c r="B161" s="145" t="s">
        <v>499</v>
      </c>
      <c r="C161" s="145" t="s">
        <v>680</v>
      </c>
      <c r="D161" s="145" t="s">
        <v>681</v>
      </c>
      <c r="E161" s="145" t="s">
        <v>340</v>
      </c>
      <c r="F161" s="145" t="s">
        <v>340</v>
      </c>
      <c r="G161" s="145" t="s">
        <v>796</v>
      </c>
      <c r="H161" s="145">
        <v>48</v>
      </c>
      <c r="I161" s="145" t="s">
        <v>340</v>
      </c>
      <c r="J161" s="146">
        <v>400</v>
      </c>
      <c r="K161" s="145" t="s">
        <v>340</v>
      </c>
      <c r="L161" s="145" t="s">
        <v>706</v>
      </c>
      <c r="M161" s="145" t="s">
        <v>340</v>
      </c>
      <c r="N161" s="145" t="s">
        <v>340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340</v>
      </c>
      <c r="T161" s="145" t="s">
        <v>507</v>
      </c>
      <c r="U161" s="145" t="s">
        <v>340</v>
      </c>
      <c r="V161" s="145" t="s">
        <v>507</v>
      </c>
      <c r="W161" s="145" t="s">
        <v>515</v>
      </c>
      <c r="X161" s="145" t="s">
        <v>527</v>
      </c>
      <c r="Y161" s="145" t="s">
        <v>340</v>
      </c>
      <c r="Z161" s="145" t="s">
        <v>597</v>
      </c>
      <c r="AA161" s="145" t="s">
        <v>707</v>
      </c>
      <c r="AB161" s="145" t="s">
        <v>683</v>
      </c>
      <c r="AC161" s="145" t="s">
        <v>640</v>
      </c>
      <c r="AD161" s="145" t="s">
        <v>684</v>
      </c>
      <c r="AE161" s="145" t="s">
        <v>507</v>
      </c>
      <c r="AF161" s="145" t="s">
        <v>340</v>
      </c>
    </row>
    <row r="162" spans="1:32">
      <c r="A162" s="145" t="s">
        <v>797</v>
      </c>
      <c r="B162" s="145" t="s">
        <v>499</v>
      </c>
      <c r="C162" s="145" t="s">
        <v>680</v>
      </c>
      <c r="D162" s="145" t="s">
        <v>681</v>
      </c>
      <c r="E162" s="145" t="s">
        <v>340</v>
      </c>
      <c r="F162" s="145" t="s">
        <v>340</v>
      </c>
      <c r="G162" s="145" t="s">
        <v>205</v>
      </c>
      <c r="H162" s="145">
        <v>14</v>
      </c>
      <c r="I162" s="145" t="s">
        <v>340</v>
      </c>
      <c r="J162" s="146">
        <v>412</v>
      </c>
      <c r="K162" s="145">
        <v>12</v>
      </c>
      <c r="L162" s="145" t="s">
        <v>504</v>
      </c>
      <c r="M162" s="145">
        <v>12</v>
      </c>
      <c r="N162" s="145" t="s">
        <v>505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507</v>
      </c>
      <c r="U162" s="145" t="s">
        <v>340</v>
      </c>
      <c r="V162" s="145" t="s">
        <v>507</v>
      </c>
      <c r="W162" s="145" t="s">
        <v>340</v>
      </c>
      <c r="X162" s="145" t="s">
        <v>532</v>
      </c>
      <c r="Y162" s="145" t="s">
        <v>340</v>
      </c>
      <c r="Z162" s="145" t="s">
        <v>597</v>
      </c>
      <c r="AA162" s="145" t="s">
        <v>768</v>
      </c>
      <c r="AB162" s="145" t="s">
        <v>683</v>
      </c>
      <c r="AC162" s="145" t="s">
        <v>640</v>
      </c>
      <c r="AD162" s="145" t="s">
        <v>684</v>
      </c>
      <c r="AE162" s="145" t="s">
        <v>507</v>
      </c>
      <c r="AF162" s="145" t="s">
        <v>340</v>
      </c>
    </row>
    <row r="163" spans="1:32">
      <c r="A163" s="145" t="s">
        <v>798</v>
      </c>
      <c r="B163" s="145" t="s">
        <v>564</v>
      </c>
      <c r="C163" s="145" t="s">
        <v>634</v>
      </c>
      <c r="D163" s="145" t="s">
        <v>669</v>
      </c>
      <c r="E163" s="145" t="s">
        <v>340</v>
      </c>
      <c r="F163" s="145" t="s">
        <v>340</v>
      </c>
      <c r="G163" s="145" t="s">
        <v>759</v>
      </c>
      <c r="H163" s="145">
        <v>47</v>
      </c>
      <c r="I163" s="145" t="s">
        <v>624</v>
      </c>
      <c r="J163" s="146">
        <v>405</v>
      </c>
      <c r="K163" s="145" t="s">
        <v>340</v>
      </c>
      <c r="L163" s="145" t="s">
        <v>637</v>
      </c>
      <c r="M163" s="145" t="s">
        <v>340</v>
      </c>
      <c r="N163" s="145" t="s">
        <v>340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340</v>
      </c>
      <c r="T163" s="145" t="s">
        <v>507</v>
      </c>
      <c r="U163" s="145" t="s">
        <v>340</v>
      </c>
      <c r="V163" s="145" t="s">
        <v>507</v>
      </c>
      <c r="W163" s="145" t="s">
        <v>340</v>
      </c>
      <c r="X163" s="145" t="s">
        <v>340</v>
      </c>
      <c r="Y163" s="145" t="s">
        <v>340</v>
      </c>
      <c r="Z163" s="145" t="s">
        <v>597</v>
      </c>
      <c r="AA163" s="145" t="s">
        <v>671</v>
      </c>
      <c r="AB163" s="145" t="s">
        <v>639</v>
      </c>
      <c r="AC163" s="145" t="s">
        <v>640</v>
      </c>
      <c r="AD163" s="145" t="s">
        <v>525</v>
      </c>
      <c r="AE163" s="145" t="s">
        <v>507</v>
      </c>
      <c r="AF163" s="145" t="s">
        <v>507</v>
      </c>
    </row>
    <row r="164" spans="1:32">
      <c r="A164" s="145" t="s">
        <v>799</v>
      </c>
      <c r="B164" s="145" t="s">
        <v>499</v>
      </c>
      <c r="C164" s="145" t="s">
        <v>680</v>
      </c>
      <c r="D164" s="145" t="s">
        <v>681</v>
      </c>
      <c r="E164" s="145" t="s">
        <v>340</v>
      </c>
      <c r="F164" s="145" t="s">
        <v>340</v>
      </c>
      <c r="G164" s="145" t="s">
        <v>204</v>
      </c>
      <c r="H164" s="145">
        <v>15</v>
      </c>
      <c r="I164" s="145" t="s">
        <v>340</v>
      </c>
      <c r="J164" s="146">
        <v>418</v>
      </c>
      <c r="K164" s="145" t="s">
        <v>340</v>
      </c>
      <c r="L164" s="145" t="s">
        <v>706</v>
      </c>
      <c r="M164" s="145" t="s">
        <v>340</v>
      </c>
      <c r="N164" s="145" t="s">
        <v>340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340</v>
      </c>
      <c r="T164" s="145" t="s">
        <v>507</v>
      </c>
      <c r="U164" s="145" t="s">
        <v>340</v>
      </c>
      <c r="V164" s="145" t="s">
        <v>507</v>
      </c>
      <c r="W164" s="145" t="s">
        <v>340</v>
      </c>
      <c r="X164" s="145" t="s">
        <v>527</v>
      </c>
      <c r="Y164" s="145" t="s">
        <v>340</v>
      </c>
      <c r="Z164" s="145" t="s">
        <v>597</v>
      </c>
      <c r="AA164" s="145" t="s">
        <v>682</v>
      </c>
      <c r="AB164" s="145" t="s">
        <v>683</v>
      </c>
      <c r="AC164" s="145" t="s">
        <v>640</v>
      </c>
      <c r="AD164" s="145" t="s">
        <v>684</v>
      </c>
      <c r="AE164" s="145" t="s">
        <v>507</v>
      </c>
      <c r="AF164" s="145" t="s">
        <v>340</v>
      </c>
    </row>
    <row r="165" spans="1:32">
      <c r="A165" s="145" t="s">
        <v>800</v>
      </c>
      <c r="B165" s="145" t="s">
        <v>499</v>
      </c>
      <c r="C165" s="145" t="s">
        <v>680</v>
      </c>
      <c r="D165" s="145" t="s">
        <v>681</v>
      </c>
      <c r="E165" s="145" t="s">
        <v>340</v>
      </c>
      <c r="F165" s="145" t="s">
        <v>340</v>
      </c>
      <c r="G165" s="145" t="s">
        <v>590</v>
      </c>
      <c r="H165" s="145">
        <v>32</v>
      </c>
      <c r="I165" s="145" t="s">
        <v>340</v>
      </c>
      <c r="J165" s="146">
        <v>400</v>
      </c>
      <c r="K165" s="145" t="s">
        <v>340</v>
      </c>
      <c r="L165" s="145" t="s">
        <v>706</v>
      </c>
      <c r="M165" s="145" t="s">
        <v>340</v>
      </c>
      <c r="N165" s="145" t="s">
        <v>340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340</v>
      </c>
      <c r="T165" s="145" t="s">
        <v>507</v>
      </c>
      <c r="U165" s="145" t="s">
        <v>340</v>
      </c>
      <c r="V165" s="145" t="s">
        <v>507</v>
      </c>
      <c r="W165" s="145" t="s">
        <v>340</v>
      </c>
      <c r="X165" s="145" t="s">
        <v>532</v>
      </c>
      <c r="Y165" s="145" t="s">
        <v>340</v>
      </c>
      <c r="Z165" s="145" t="s">
        <v>597</v>
      </c>
      <c r="AA165" s="145" t="s">
        <v>707</v>
      </c>
      <c r="AB165" s="145" t="s">
        <v>683</v>
      </c>
      <c r="AC165" s="145" t="s">
        <v>640</v>
      </c>
      <c r="AD165" s="145" t="s">
        <v>684</v>
      </c>
      <c r="AE165" s="145" t="s">
        <v>507</v>
      </c>
      <c r="AF165" s="145" t="s">
        <v>340</v>
      </c>
    </row>
    <row r="166" spans="1:32">
      <c r="A166" s="145" t="s">
        <v>801</v>
      </c>
      <c r="B166" s="145" t="s">
        <v>564</v>
      </c>
      <c r="C166" s="145" t="s">
        <v>680</v>
      </c>
      <c r="D166" s="145" t="s">
        <v>681</v>
      </c>
      <c r="E166" s="145" t="s">
        <v>340</v>
      </c>
      <c r="F166" s="145" t="s">
        <v>340</v>
      </c>
      <c r="G166" s="145" t="s">
        <v>203</v>
      </c>
      <c r="H166" s="145">
        <v>16</v>
      </c>
      <c r="I166" s="145" t="s">
        <v>340</v>
      </c>
      <c r="J166" s="146">
        <v>648.33333333333337</v>
      </c>
      <c r="K166" s="145" t="s">
        <v>340</v>
      </c>
      <c r="L166" s="145" t="s">
        <v>637</v>
      </c>
      <c r="M166" s="145" t="s">
        <v>340</v>
      </c>
      <c r="N166" s="145" t="s">
        <v>340</v>
      </c>
      <c r="O166" s="146">
        <v>4820</v>
      </c>
      <c r="P166" s="145" t="s">
        <v>340</v>
      </c>
      <c r="Q166" s="146">
        <v>5336.25</v>
      </c>
      <c r="R166" s="146">
        <v>1945</v>
      </c>
      <c r="S166" s="145" t="s">
        <v>340</v>
      </c>
      <c r="T166" s="145" t="s">
        <v>506</v>
      </c>
      <c r="U166" s="145">
        <v>5</v>
      </c>
      <c r="V166" s="145" t="s">
        <v>507</v>
      </c>
      <c r="W166" s="145" t="s">
        <v>340</v>
      </c>
      <c r="X166" s="145" t="s">
        <v>340</v>
      </c>
      <c r="Y166" s="145" t="s">
        <v>340</v>
      </c>
      <c r="Z166" s="145" t="s">
        <v>597</v>
      </c>
      <c r="AA166" s="145" t="s">
        <v>707</v>
      </c>
      <c r="AB166" s="145" t="s">
        <v>683</v>
      </c>
      <c r="AC166" s="145" t="s">
        <v>640</v>
      </c>
      <c r="AD166" s="145" t="s">
        <v>513</v>
      </c>
      <c r="AE166" s="145" t="s">
        <v>507</v>
      </c>
      <c r="AF166" s="145" t="s">
        <v>340</v>
      </c>
    </row>
    <row r="167" spans="1:32">
      <c r="A167" s="145" t="s">
        <v>802</v>
      </c>
      <c r="B167" s="145" t="s">
        <v>499</v>
      </c>
      <c r="C167" s="145" t="s">
        <v>500</v>
      </c>
      <c r="D167" s="145" t="s">
        <v>501</v>
      </c>
      <c r="E167" s="145" t="s">
        <v>618</v>
      </c>
      <c r="F167" s="145" t="s">
        <v>589</v>
      </c>
      <c r="G167" s="145" t="s">
        <v>246</v>
      </c>
      <c r="H167" s="145">
        <v>3</v>
      </c>
      <c r="I167" s="145" t="s">
        <v>340</v>
      </c>
      <c r="J167" s="146">
        <v>1592.6666666666667</v>
      </c>
      <c r="K167" s="145">
        <v>15</v>
      </c>
      <c r="L167" s="145" t="s">
        <v>504</v>
      </c>
      <c r="M167" s="145">
        <v>15</v>
      </c>
      <c r="N167" s="145" t="s">
        <v>505</v>
      </c>
      <c r="O167" s="146">
        <v>4778</v>
      </c>
      <c r="P167" s="146">
        <v>1108</v>
      </c>
      <c r="Q167" s="145" t="s">
        <v>340</v>
      </c>
      <c r="R167" s="146">
        <v>4778</v>
      </c>
      <c r="S167" s="147">
        <v>26.544444444444444</v>
      </c>
      <c r="T167" s="145" t="s">
        <v>507</v>
      </c>
      <c r="U167" s="145" t="s">
        <v>340</v>
      </c>
      <c r="V167" s="145" t="s">
        <v>507</v>
      </c>
      <c r="W167" s="145" t="s">
        <v>508</v>
      </c>
      <c r="X167" s="145" t="s">
        <v>542</v>
      </c>
      <c r="Y167" s="145" t="s">
        <v>344</v>
      </c>
      <c r="Z167" s="145" t="s">
        <v>509</v>
      </c>
      <c r="AA167" s="145" t="s">
        <v>650</v>
      </c>
      <c r="AB167" s="145" t="s">
        <v>650</v>
      </c>
      <c r="AC167" s="145" t="s">
        <v>535</v>
      </c>
      <c r="AD167" s="145" t="s">
        <v>513</v>
      </c>
      <c r="AE167" s="145" t="s">
        <v>506</v>
      </c>
      <c r="AF167" s="145" t="s">
        <v>340</v>
      </c>
    </row>
    <row r="168" spans="1:32">
      <c r="A168" s="145" t="s">
        <v>803</v>
      </c>
      <c r="B168" s="145" t="s">
        <v>564</v>
      </c>
      <c r="C168" s="145" t="s">
        <v>634</v>
      </c>
      <c r="D168" s="145" t="s">
        <v>804</v>
      </c>
      <c r="E168" s="145" t="s">
        <v>340</v>
      </c>
      <c r="F168" s="145" t="s">
        <v>340</v>
      </c>
      <c r="G168" s="145" t="s">
        <v>636</v>
      </c>
      <c r="H168" s="145">
        <v>63</v>
      </c>
      <c r="I168" s="145" t="s">
        <v>624</v>
      </c>
      <c r="J168" s="146">
        <v>400</v>
      </c>
      <c r="K168" s="145" t="s">
        <v>340</v>
      </c>
      <c r="L168" s="145" t="s">
        <v>637</v>
      </c>
      <c r="M168" s="145" t="s">
        <v>340</v>
      </c>
      <c r="N168" s="145" t="s">
        <v>340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340</v>
      </c>
      <c r="T168" s="145" t="s">
        <v>507</v>
      </c>
      <c r="U168" s="145" t="s">
        <v>340</v>
      </c>
      <c r="V168" s="145" t="s">
        <v>507</v>
      </c>
      <c r="W168" s="145" t="s">
        <v>340</v>
      </c>
      <c r="X168" s="145" t="s">
        <v>340</v>
      </c>
      <c r="Y168" s="145" t="s">
        <v>340</v>
      </c>
      <c r="Z168" s="145" t="s">
        <v>597</v>
      </c>
      <c r="AA168" s="145" t="s">
        <v>638</v>
      </c>
      <c r="AB168" s="145" t="s">
        <v>639</v>
      </c>
      <c r="AC168" s="145" t="s">
        <v>640</v>
      </c>
      <c r="AD168" s="145" t="s">
        <v>525</v>
      </c>
      <c r="AE168" s="145" t="s">
        <v>507</v>
      </c>
      <c r="AF168" s="145" t="s">
        <v>507</v>
      </c>
    </row>
    <row r="169" spans="1:32">
      <c r="A169" s="145" t="s">
        <v>805</v>
      </c>
      <c r="B169" s="145" t="s">
        <v>499</v>
      </c>
      <c r="C169" s="145" t="s">
        <v>500</v>
      </c>
      <c r="D169" s="145" t="s">
        <v>501</v>
      </c>
      <c r="E169" s="145" t="s">
        <v>609</v>
      </c>
      <c r="F169" s="145" t="s">
        <v>596</v>
      </c>
      <c r="G169" s="145" t="s">
        <v>205</v>
      </c>
      <c r="H169" s="145">
        <v>14</v>
      </c>
      <c r="I169" s="145" t="s">
        <v>340</v>
      </c>
      <c r="J169" s="146">
        <v>363.3</v>
      </c>
      <c r="K169" s="145">
        <v>10</v>
      </c>
      <c r="L169" s="145" t="s">
        <v>504</v>
      </c>
      <c r="M169" s="145">
        <v>10</v>
      </c>
      <c r="N169" s="145" t="s">
        <v>505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506</v>
      </c>
      <c r="U169" s="145" t="s">
        <v>340</v>
      </c>
      <c r="V169" s="145" t="s">
        <v>507</v>
      </c>
      <c r="W169" s="145" t="s">
        <v>508</v>
      </c>
      <c r="X169" s="145" t="s">
        <v>516</v>
      </c>
      <c r="Y169" s="145" t="s">
        <v>340</v>
      </c>
      <c r="Z169" s="145" t="s">
        <v>509</v>
      </c>
      <c r="AA169" s="145" t="s">
        <v>593</v>
      </c>
      <c r="AB169" s="145" t="s">
        <v>529</v>
      </c>
      <c r="AC169" s="145" t="s">
        <v>519</v>
      </c>
      <c r="AD169" s="145" t="s">
        <v>513</v>
      </c>
      <c r="AE169" s="145" t="s">
        <v>506</v>
      </c>
      <c r="AF169" s="145" t="s">
        <v>340</v>
      </c>
    </row>
    <row r="170" spans="1:32">
      <c r="A170" s="145" t="s">
        <v>806</v>
      </c>
      <c r="B170" s="145" t="s">
        <v>499</v>
      </c>
      <c r="C170" s="145" t="s">
        <v>500</v>
      </c>
      <c r="D170" s="145" t="s">
        <v>501</v>
      </c>
      <c r="E170" s="145" t="s">
        <v>502</v>
      </c>
      <c r="F170" s="145" t="s">
        <v>589</v>
      </c>
      <c r="G170" s="145" t="s">
        <v>206</v>
      </c>
      <c r="H170" s="145">
        <v>13</v>
      </c>
      <c r="I170" s="145" t="s">
        <v>340</v>
      </c>
      <c r="J170" s="146">
        <v>386</v>
      </c>
      <c r="K170" s="145">
        <v>2</v>
      </c>
      <c r="L170" s="145" t="s">
        <v>504</v>
      </c>
      <c r="M170" s="145">
        <v>2</v>
      </c>
      <c r="N170" s="145" t="s">
        <v>505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507</v>
      </c>
      <c r="U170" s="145" t="s">
        <v>340</v>
      </c>
      <c r="V170" s="145" t="s">
        <v>507</v>
      </c>
      <c r="W170" s="145" t="s">
        <v>508</v>
      </c>
      <c r="X170" s="145" t="s">
        <v>807</v>
      </c>
      <c r="Y170" s="145" t="s">
        <v>340</v>
      </c>
      <c r="Z170" s="145" t="s">
        <v>509</v>
      </c>
      <c r="AA170" s="145" t="s">
        <v>555</v>
      </c>
      <c r="AB170" s="145" t="s">
        <v>538</v>
      </c>
      <c r="AC170" s="145" t="s">
        <v>519</v>
      </c>
      <c r="AD170" s="145" t="s">
        <v>520</v>
      </c>
      <c r="AE170" s="145" t="s">
        <v>506</v>
      </c>
      <c r="AF170" s="145" t="s">
        <v>340</v>
      </c>
    </row>
    <row r="171" spans="1:32">
      <c r="A171" s="145" t="s">
        <v>808</v>
      </c>
      <c r="B171" s="145" t="s">
        <v>564</v>
      </c>
      <c r="C171" s="145" t="s">
        <v>634</v>
      </c>
      <c r="D171" s="145" t="s">
        <v>809</v>
      </c>
      <c r="E171" s="145" t="s">
        <v>340</v>
      </c>
      <c r="F171" s="145" t="s">
        <v>340</v>
      </c>
      <c r="G171" s="145" t="s">
        <v>810</v>
      </c>
      <c r="H171" s="145">
        <v>58</v>
      </c>
      <c r="I171" s="145" t="s">
        <v>624</v>
      </c>
      <c r="J171" s="146">
        <v>385</v>
      </c>
      <c r="K171" s="145" t="s">
        <v>340</v>
      </c>
      <c r="L171" s="145" t="s">
        <v>637</v>
      </c>
      <c r="M171" s="145" t="s">
        <v>340</v>
      </c>
      <c r="N171" s="145" t="s">
        <v>340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340</v>
      </c>
      <c r="T171" s="145" t="s">
        <v>507</v>
      </c>
      <c r="U171" s="145" t="s">
        <v>340</v>
      </c>
      <c r="V171" s="145" t="s">
        <v>507</v>
      </c>
      <c r="W171" s="145" t="s">
        <v>340</v>
      </c>
      <c r="X171" s="145" t="s">
        <v>340</v>
      </c>
      <c r="Y171" s="145" t="s">
        <v>340</v>
      </c>
      <c r="Z171" s="145" t="s">
        <v>597</v>
      </c>
      <c r="AA171" s="145" t="s">
        <v>671</v>
      </c>
      <c r="AB171" s="145" t="s">
        <v>639</v>
      </c>
      <c r="AC171" s="145" t="s">
        <v>640</v>
      </c>
      <c r="AD171" s="145" t="s">
        <v>525</v>
      </c>
      <c r="AE171" s="145" t="s">
        <v>507</v>
      </c>
      <c r="AF171" s="145" t="s">
        <v>507</v>
      </c>
    </row>
    <row r="172" spans="1:32">
      <c r="A172" s="145" t="s">
        <v>811</v>
      </c>
      <c r="B172" s="145" t="s">
        <v>564</v>
      </c>
      <c r="C172" s="145" t="s">
        <v>500</v>
      </c>
      <c r="D172" s="145" t="s">
        <v>501</v>
      </c>
      <c r="E172" s="145" t="s">
        <v>502</v>
      </c>
      <c r="F172" s="145" t="s">
        <v>503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504</v>
      </c>
      <c r="M172" s="145">
        <v>0</v>
      </c>
      <c r="N172" s="145" t="s">
        <v>505</v>
      </c>
      <c r="O172" s="146">
        <v>4640</v>
      </c>
      <c r="P172" s="145" t="s">
        <v>340</v>
      </c>
      <c r="Q172" s="146">
        <v>4360</v>
      </c>
      <c r="R172" s="146">
        <v>2140</v>
      </c>
      <c r="S172" s="145" t="s">
        <v>340</v>
      </c>
      <c r="T172" s="145" t="s">
        <v>507</v>
      </c>
      <c r="U172" s="145" t="s">
        <v>340</v>
      </c>
      <c r="V172" s="145" t="s">
        <v>507</v>
      </c>
      <c r="W172" s="145" t="s">
        <v>515</v>
      </c>
      <c r="X172" s="145" t="s">
        <v>340</v>
      </c>
      <c r="Y172" s="145" t="s">
        <v>356</v>
      </c>
      <c r="Z172" s="145" t="s">
        <v>509</v>
      </c>
      <c r="AA172" s="145" t="s">
        <v>645</v>
      </c>
      <c r="AB172" s="145" t="s">
        <v>548</v>
      </c>
      <c r="AC172" s="145" t="s">
        <v>568</v>
      </c>
      <c r="AD172" s="145" t="s">
        <v>525</v>
      </c>
      <c r="AE172" s="145" t="s">
        <v>507</v>
      </c>
      <c r="AF172" s="145" t="s">
        <v>507</v>
      </c>
    </row>
    <row r="173" spans="1:32">
      <c r="A173" s="145" t="s">
        <v>812</v>
      </c>
      <c r="B173" s="145" t="s">
        <v>564</v>
      </c>
      <c r="C173" s="145" t="s">
        <v>500</v>
      </c>
      <c r="D173" s="145" t="s">
        <v>501</v>
      </c>
      <c r="E173" s="145" t="s">
        <v>502</v>
      </c>
      <c r="F173" s="145" t="s">
        <v>503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504</v>
      </c>
      <c r="M173" s="145">
        <v>0</v>
      </c>
      <c r="N173" s="145" t="s">
        <v>505</v>
      </c>
      <c r="O173" s="146">
        <v>4625</v>
      </c>
      <c r="P173" s="145" t="s">
        <v>340</v>
      </c>
      <c r="Q173" s="146">
        <v>5960</v>
      </c>
      <c r="R173" s="146">
        <v>2475</v>
      </c>
      <c r="S173" s="145" t="s">
        <v>340</v>
      </c>
      <c r="T173" s="145" t="s">
        <v>507</v>
      </c>
      <c r="U173" s="145" t="s">
        <v>340</v>
      </c>
      <c r="V173" s="145" t="s">
        <v>507</v>
      </c>
      <c r="W173" s="145" t="s">
        <v>515</v>
      </c>
      <c r="X173" s="145" t="s">
        <v>532</v>
      </c>
      <c r="Y173" s="145" t="s">
        <v>340</v>
      </c>
      <c r="Z173" s="145" t="s">
        <v>509</v>
      </c>
      <c r="AA173" s="145" t="s">
        <v>533</v>
      </c>
      <c r="AB173" s="145" t="s">
        <v>771</v>
      </c>
      <c r="AC173" s="145" t="s">
        <v>535</v>
      </c>
      <c r="AD173" s="145" t="s">
        <v>520</v>
      </c>
      <c r="AE173" s="145" t="s">
        <v>507</v>
      </c>
      <c r="AF173" s="145" t="s">
        <v>506</v>
      </c>
    </row>
    <row r="174" spans="1:32">
      <c r="A174" s="145" t="s">
        <v>813</v>
      </c>
      <c r="B174" s="145" t="s">
        <v>564</v>
      </c>
      <c r="C174" s="145" t="s">
        <v>634</v>
      </c>
      <c r="D174" s="145" t="s">
        <v>814</v>
      </c>
      <c r="E174" s="145" t="s">
        <v>340</v>
      </c>
      <c r="F174" s="145" t="s">
        <v>340</v>
      </c>
      <c r="G174" s="145" t="s">
        <v>599</v>
      </c>
      <c r="H174" s="145">
        <v>35</v>
      </c>
      <c r="I174" s="145" t="s">
        <v>624</v>
      </c>
      <c r="J174" s="146">
        <v>385</v>
      </c>
      <c r="K174" s="145" t="s">
        <v>340</v>
      </c>
      <c r="L174" s="145" t="s">
        <v>637</v>
      </c>
      <c r="M174" s="145" t="s">
        <v>340</v>
      </c>
      <c r="N174" s="145" t="s">
        <v>340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340</v>
      </c>
      <c r="T174" s="145" t="s">
        <v>507</v>
      </c>
      <c r="U174" s="145" t="s">
        <v>340</v>
      </c>
      <c r="V174" s="145" t="s">
        <v>507</v>
      </c>
      <c r="W174" s="145" t="s">
        <v>340</v>
      </c>
      <c r="X174" s="145" t="s">
        <v>340</v>
      </c>
      <c r="Y174" s="145" t="s">
        <v>340</v>
      </c>
      <c r="Z174" s="145" t="s">
        <v>597</v>
      </c>
      <c r="AA174" s="145" t="s">
        <v>638</v>
      </c>
      <c r="AB174" s="145" t="s">
        <v>639</v>
      </c>
      <c r="AC174" s="145" t="s">
        <v>640</v>
      </c>
      <c r="AD174" s="145" t="s">
        <v>525</v>
      </c>
      <c r="AE174" s="145" t="s">
        <v>507</v>
      </c>
      <c r="AF174" s="145" t="s">
        <v>507</v>
      </c>
    </row>
    <row r="175" spans="1:32">
      <c r="A175" s="145" t="s">
        <v>815</v>
      </c>
      <c r="B175" s="145" t="s">
        <v>499</v>
      </c>
      <c r="C175" s="145" t="s">
        <v>500</v>
      </c>
      <c r="D175" s="145" t="s">
        <v>501</v>
      </c>
      <c r="E175" s="145" t="s">
        <v>502</v>
      </c>
      <c r="F175" s="145" t="s">
        <v>503</v>
      </c>
      <c r="G175" s="145" t="s">
        <v>126</v>
      </c>
      <c r="H175" s="145">
        <v>27</v>
      </c>
      <c r="I175" s="145" t="s">
        <v>340</v>
      </c>
      <c r="J175" s="146">
        <v>389.33333333333331</v>
      </c>
      <c r="K175" s="145">
        <v>3</v>
      </c>
      <c r="L175" s="145" t="s">
        <v>557</v>
      </c>
      <c r="M175" s="145" t="s">
        <v>340</v>
      </c>
      <c r="N175" s="145" t="s">
        <v>340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507</v>
      </c>
      <c r="U175" s="145" t="s">
        <v>340</v>
      </c>
      <c r="V175" s="145" t="s">
        <v>507</v>
      </c>
      <c r="W175" s="145" t="s">
        <v>508</v>
      </c>
      <c r="X175" s="145" t="s">
        <v>516</v>
      </c>
      <c r="Y175" s="145" t="s">
        <v>340</v>
      </c>
      <c r="Z175" s="145" t="s">
        <v>509</v>
      </c>
      <c r="AA175" s="145" t="s">
        <v>591</v>
      </c>
      <c r="AB175" s="145" t="s">
        <v>583</v>
      </c>
      <c r="AC175" s="145" t="s">
        <v>512</v>
      </c>
      <c r="AD175" s="145" t="s">
        <v>525</v>
      </c>
      <c r="AE175" s="145" t="s">
        <v>506</v>
      </c>
      <c r="AF175" s="145" t="s">
        <v>340</v>
      </c>
    </row>
    <row r="176" spans="1:32">
      <c r="A176" s="145" t="s">
        <v>816</v>
      </c>
      <c r="B176" s="145" t="s">
        <v>499</v>
      </c>
      <c r="C176" s="145" t="s">
        <v>680</v>
      </c>
      <c r="D176" s="145" t="s">
        <v>681</v>
      </c>
      <c r="E176" s="145" t="s">
        <v>340</v>
      </c>
      <c r="F176" s="145" t="s">
        <v>340</v>
      </c>
      <c r="G176" s="145" t="s">
        <v>574</v>
      </c>
      <c r="H176" s="145">
        <v>42</v>
      </c>
      <c r="I176" s="145" t="s">
        <v>340</v>
      </c>
      <c r="J176" s="146">
        <v>410</v>
      </c>
      <c r="K176" s="145">
        <v>0</v>
      </c>
      <c r="L176" s="145" t="s">
        <v>504</v>
      </c>
      <c r="M176" s="145">
        <v>0</v>
      </c>
      <c r="N176" s="145" t="s">
        <v>505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340</v>
      </c>
      <c r="T176" s="145" t="s">
        <v>507</v>
      </c>
      <c r="U176" s="145" t="s">
        <v>340</v>
      </c>
      <c r="V176" s="145" t="s">
        <v>507</v>
      </c>
      <c r="W176" s="145" t="s">
        <v>340</v>
      </c>
      <c r="X176" s="145" t="s">
        <v>340</v>
      </c>
      <c r="Y176" s="145" t="s">
        <v>340</v>
      </c>
      <c r="Z176" s="145" t="s">
        <v>597</v>
      </c>
      <c r="AA176" s="145" t="s">
        <v>682</v>
      </c>
      <c r="AB176" s="145" t="s">
        <v>683</v>
      </c>
      <c r="AC176" s="145" t="s">
        <v>640</v>
      </c>
      <c r="AD176" s="145" t="s">
        <v>684</v>
      </c>
      <c r="AE176" s="145" t="s">
        <v>507</v>
      </c>
      <c r="AF176" s="145" t="s">
        <v>340</v>
      </c>
    </row>
    <row r="177" spans="1:32">
      <c r="A177" s="145" t="s">
        <v>817</v>
      </c>
      <c r="B177" s="145" t="s">
        <v>499</v>
      </c>
      <c r="C177" s="145" t="s">
        <v>680</v>
      </c>
      <c r="D177" s="145" t="s">
        <v>681</v>
      </c>
      <c r="E177" s="145" t="s">
        <v>340</v>
      </c>
      <c r="F177" s="145" t="s">
        <v>340</v>
      </c>
      <c r="G177" s="145" t="s">
        <v>209</v>
      </c>
      <c r="H177" s="145">
        <v>10</v>
      </c>
      <c r="I177" s="145" t="s">
        <v>340</v>
      </c>
      <c r="J177" s="146">
        <v>420</v>
      </c>
      <c r="K177" s="145">
        <v>2</v>
      </c>
      <c r="L177" s="145" t="s">
        <v>504</v>
      </c>
      <c r="M177" s="145">
        <v>2</v>
      </c>
      <c r="N177" s="145" t="s">
        <v>505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506</v>
      </c>
      <c r="U177" s="145">
        <v>1</v>
      </c>
      <c r="V177" s="145" t="s">
        <v>507</v>
      </c>
      <c r="W177" s="145" t="s">
        <v>515</v>
      </c>
      <c r="X177" s="145" t="s">
        <v>532</v>
      </c>
      <c r="Y177" s="145" t="s">
        <v>340</v>
      </c>
      <c r="Z177" s="145" t="s">
        <v>597</v>
      </c>
      <c r="AA177" s="145" t="s">
        <v>707</v>
      </c>
      <c r="AB177" s="145" t="s">
        <v>683</v>
      </c>
      <c r="AC177" s="145" t="s">
        <v>640</v>
      </c>
      <c r="AD177" s="145" t="s">
        <v>684</v>
      </c>
      <c r="AE177" s="145" t="s">
        <v>507</v>
      </c>
      <c r="AF177" s="145" t="s">
        <v>340</v>
      </c>
    </row>
    <row r="178" spans="1:32">
      <c r="A178" s="145" t="s">
        <v>818</v>
      </c>
      <c r="B178" s="145" t="s">
        <v>564</v>
      </c>
      <c r="C178" s="145" t="s">
        <v>680</v>
      </c>
      <c r="D178" s="145" t="s">
        <v>681</v>
      </c>
      <c r="E178" s="145" t="s">
        <v>340</v>
      </c>
      <c r="F178" s="145" t="s">
        <v>340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340</v>
      </c>
      <c r="L178" s="145" t="s">
        <v>637</v>
      </c>
      <c r="M178" s="145" t="s">
        <v>340</v>
      </c>
      <c r="N178" s="145" t="s">
        <v>340</v>
      </c>
      <c r="O178" s="146">
        <v>4400</v>
      </c>
      <c r="P178" s="145" t="s">
        <v>340</v>
      </c>
      <c r="Q178" s="146">
        <v>3379.25</v>
      </c>
      <c r="R178" s="146">
        <v>2300</v>
      </c>
      <c r="S178" s="145" t="s">
        <v>340</v>
      </c>
      <c r="T178" s="145" t="s">
        <v>506</v>
      </c>
      <c r="U178" s="145" t="s">
        <v>340</v>
      </c>
      <c r="V178" s="145" t="s">
        <v>507</v>
      </c>
      <c r="W178" s="145" t="s">
        <v>340</v>
      </c>
      <c r="X178" s="145" t="s">
        <v>527</v>
      </c>
      <c r="Y178" s="145" t="s">
        <v>340</v>
      </c>
      <c r="Z178" s="145" t="s">
        <v>597</v>
      </c>
      <c r="AA178" s="145" t="s">
        <v>768</v>
      </c>
      <c r="AB178" s="145" t="s">
        <v>683</v>
      </c>
      <c r="AC178" s="145" t="s">
        <v>640</v>
      </c>
      <c r="AD178" s="145" t="s">
        <v>684</v>
      </c>
      <c r="AE178" s="145" t="s">
        <v>507</v>
      </c>
      <c r="AF178" s="145" t="s">
        <v>506</v>
      </c>
    </row>
    <row r="179" spans="1:32">
      <c r="A179" s="145" t="s">
        <v>819</v>
      </c>
      <c r="B179" s="145" t="s">
        <v>564</v>
      </c>
      <c r="C179" s="145" t="s">
        <v>680</v>
      </c>
      <c r="D179" s="145" t="s">
        <v>681</v>
      </c>
      <c r="E179" s="145" t="s">
        <v>340</v>
      </c>
      <c r="F179" s="145" t="s">
        <v>340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504</v>
      </c>
      <c r="M179" s="145">
        <v>25</v>
      </c>
      <c r="N179" s="145" t="s">
        <v>505</v>
      </c>
      <c r="O179" s="146">
        <v>4390</v>
      </c>
      <c r="P179" s="145" t="s">
        <v>340</v>
      </c>
      <c r="Q179" s="146">
        <v>4755</v>
      </c>
      <c r="R179" s="146">
        <v>2400</v>
      </c>
      <c r="S179" s="147">
        <v>14.633333333333333</v>
      </c>
      <c r="T179" s="145" t="s">
        <v>507</v>
      </c>
      <c r="U179" s="145" t="s">
        <v>340</v>
      </c>
      <c r="V179" s="145" t="s">
        <v>507</v>
      </c>
      <c r="W179" s="145" t="s">
        <v>340</v>
      </c>
      <c r="X179" s="145" t="s">
        <v>542</v>
      </c>
      <c r="Y179" s="145" t="s">
        <v>340</v>
      </c>
      <c r="Z179" s="145" t="s">
        <v>597</v>
      </c>
      <c r="AA179" s="145" t="s">
        <v>682</v>
      </c>
      <c r="AB179" s="145" t="s">
        <v>683</v>
      </c>
      <c r="AC179" s="145" t="s">
        <v>640</v>
      </c>
      <c r="AD179" s="145" t="s">
        <v>513</v>
      </c>
      <c r="AE179" s="145" t="s">
        <v>507</v>
      </c>
      <c r="AF179" s="145" t="s">
        <v>506</v>
      </c>
    </row>
    <row r="180" spans="1:32">
      <c r="A180" s="145" t="s">
        <v>820</v>
      </c>
      <c r="B180" s="145" t="s">
        <v>564</v>
      </c>
      <c r="C180" s="145" t="s">
        <v>500</v>
      </c>
      <c r="D180" s="145" t="s">
        <v>501</v>
      </c>
      <c r="E180" s="145" t="s">
        <v>502</v>
      </c>
      <c r="F180" s="145" t="s">
        <v>503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565</v>
      </c>
      <c r="M180" s="145" t="s">
        <v>340</v>
      </c>
      <c r="N180" s="145" t="s">
        <v>340</v>
      </c>
      <c r="O180" s="146">
        <v>4370</v>
      </c>
      <c r="P180" s="145" t="s">
        <v>340</v>
      </c>
      <c r="Q180" s="146">
        <v>1970</v>
      </c>
      <c r="R180" s="146">
        <v>2400</v>
      </c>
      <c r="S180" s="147">
        <v>91.041666666666671</v>
      </c>
      <c r="T180" s="145" t="s">
        <v>506</v>
      </c>
      <c r="U180" s="145" t="s">
        <v>340</v>
      </c>
      <c r="V180" s="145" t="s">
        <v>507</v>
      </c>
      <c r="W180" s="145" t="s">
        <v>508</v>
      </c>
      <c r="X180" s="145" t="s">
        <v>527</v>
      </c>
      <c r="Y180" s="145" t="s">
        <v>340</v>
      </c>
      <c r="Z180" s="145" t="s">
        <v>509</v>
      </c>
      <c r="AA180" s="145" t="s">
        <v>602</v>
      </c>
      <c r="AB180" s="145" t="s">
        <v>529</v>
      </c>
      <c r="AC180" s="145" t="s">
        <v>519</v>
      </c>
      <c r="AD180" s="145" t="s">
        <v>513</v>
      </c>
      <c r="AE180" s="145" t="s">
        <v>506</v>
      </c>
      <c r="AF180" s="145" t="s">
        <v>506</v>
      </c>
    </row>
    <row r="181" spans="1:32">
      <c r="A181" s="145" t="s">
        <v>821</v>
      </c>
      <c r="B181" s="145" t="s">
        <v>564</v>
      </c>
      <c r="C181" s="145" t="s">
        <v>634</v>
      </c>
      <c r="D181" s="145" t="s">
        <v>340</v>
      </c>
      <c r="E181" s="145" t="s">
        <v>340</v>
      </c>
      <c r="F181" s="145" t="s">
        <v>340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340</v>
      </c>
      <c r="L181" s="145" t="s">
        <v>637</v>
      </c>
      <c r="M181" s="145" t="s">
        <v>340</v>
      </c>
      <c r="N181" s="145" t="s">
        <v>340</v>
      </c>
      <c r="O181" s="146">
        <v>4345</v>
      </c>
      <c r="P181" s="145" t="s">
        <v>340</v>
      </c>
      <c r="Q181" s="146">
        <v>3325</v>
      </c>
      <c r="R181" s="146">
        <v>1700</v>
      </c>
      <c r="S181" s="145" t="s">
        <v>340</v>
      </c>
      <c r="T181" s="145" t="s">
        <v>507</v>
      </c>
      <c r="U181" s="145" t="s">
        <v>340</v>
      </c>
      <c r="V181" s="145" t="s">
        <v>507</v>
      </c>
      <c r="W181" s="145" t="s">
        <v>340</v>
      </c>
      <c r="X181" s="145" t="s">
        <v>340</v>
      </c>
      <c r="Y181" s="145" t="s">
        <v>340</v>
      </c>
      <c r="Z181" s="145" t="s">
        <v>597</v>
      </c>
      <c r="AA181" s="145" t="s">
        <v>768</v>
      </c>
      <c r="AB181" s="145" t="s">
        <v>683</v>
      </c>
      <c r="AC181" s="145" t="s">
        <v>640</v>
      </c>
      <c r="AD181" s="145" t="s">
        <v>684</v>
      </c>
      <c r="AE181" s="145" t="s">
        <v>507</v>
      </c>
      <c r="AF181" s="145" t="s">
        <v>506</v>
      </c>
    </row>
    <row r="182" spans="1:32">
      <c r="A182" s="145" t="s">
        <v>822</v>
      </c>
      <c r="B182" s="145" t="s">
        <v>564</v>
      </c>
      <c r="C182" s="145" t="s">
        <v>659</v>
      </c>
      <c r="D182" s="145" t="s">
        <v>340</v>
      </c>
      <c r="E182" s="145" t="s">
        <v>340</v>
      </c>
      <c r="F182" s="145" t="s">
        <v>340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340</v>
      </c>
      <c r="L182" s="145" t="s">
        <v>637</v>
      </c>
      <c r="M182" s="145" t="s">
        <v>340</v>
      </c>
      <c r="N182" s="145" t="s">
        <v>340</v>
      </c>
      <c r="O182" s="146">
        <v>4315</v>
      </c>
      <c r="P182" s="145" t="s">
        <v>340</v>
      </c>
      <c r="Q182" s="146">
        <v>5085</v>
      </c>
      <c r="R182" s="146">
        <v>2115</v>
      </c>
      <c r="S182" s="145" t="s">
        <v>340</v>
      </c>
      <c r="T182" s="145" t="s">
        <v>340</v>
      </c>
      <c r="U182" s="145" t="s">
        <v>340</v>
      </c>
      <c r="V182" s="145" t="s">
        <v>340</v>
      </c>
      <c r="W182" s="145" t="s">
        <v>340</v>
      </c>
      <c r="X182" s="145" t="s">
        <v>340</v>
      </c>
      <c r="Y182" s="145" t="s">
        <v>340</v>
      </c>
      <c r="Z182" s="145" t="s">
        <v>340</v>
      </c>
      <c r="AA182" s="145" t="s">
        <v>340</v>
      </c>
      <c r="AB182" s="145" t="s">
        <v>340</v>
      </c>
      <c r="AC182" s="145" t="s">
        <v>340</v>
      </c>
      <c r="AD182" s="145" t="s">
        <v>340</v>
      </c>
      <c r="AE182" s="145" t="s">
        <v>340</v>
      </c>
      <c r="AF182" s="145" t="s">
        <v>506</v>
      </c>
    </row>
    <row r="183" spans="1:32">
      <c r="A183" s="145" t="s">
        <v>823</v>
      </c>
      <c r="B183" s="145" t="s">
        <v>499</v>
      </c>
      <c r="C183" s="145" t="s">
        <v>500</v>
      </c>
      <c r="D183" s="145" t="s">
        <v>501</v>
      </c>
      <c r="E183" s="145" t="s">
        <v>502</v>
      </c>
      <c r="F183" s="145" t="s">
        <v>503</v>
      </c>
      <c r="G183" s="145" t="s">
        <v>242</v>
      </c>
      <c r="H183" s="145">
        <v>7</v>
      </c>
      <c r="I183" s="145" t="s">
        <v>340</v>
      </c>
      <c r="J183" s="146">
        <v>719</v>
      </c>
      <c r="K183" s="145">
        <v>8</v>
      </c>
      <c r="L183" s="145" t="s">
        <v>504</v>
      </c>
      <c r="M183" s="145">
        <v>8</v>
      </c>
      <c r="N183" s="145" t="s">
        <v>505</v>
      </c>
      <c r="O183" s="146">
        <v>4276</v>
      </c>
      <c r="P183" s="146">
        <v>719</v>
      </c>
      <c r="Q183" s="145" t="s">
        <v>340</v>
      </c>
      <c r="R183" s="146">
        <v>4276</v>
      </c>
      <c r="S183" s="147">
        <v>44.541666666666664</v>
      </c>
      <c r="T183" s="145" t="s">
        <v>507</v>
      </c>
      <c r="U183" s="145" t="s">
        <v>340</v>
      </c>
      <c r="V183" s="145" t="s">
        <v>506</v>
      </c>
      <c r="W183" s="145" t="s">
        <v>508</v>
      </c>
      <c r="X183" s="145" t="s">
        <v>532</v>
      </c>
      <c r="Y183" s="145" t="s">
        <v>344</v>
      </c>
      <c r="Z183" s="145" t="s">
        <v>509</v>
      </c>
      <c r="AA183" s="145" t="s">
        <v>558</v>
      </c>
      <c r="AB183" s="145" t="s">
        <v>559</v>
      </c>
      <c r="AC183" s="145" t="s">
        <v>512</v>
      </c>
      <c r="AD183" s="145" t="s">
        <v>560</v>
      </c>
      <c r="AE183" s="145" t="s">
        <v>506</v>
      </c>
      <c r="AF183" s="145" t="s">
        <v>340</v>
      </c>
    </row>
    <row r="184" spans="1:32">
      <c r="A184" s="145" t="s">
        <v>824</v>
      </c>
      <c r="B184" s="145" t="s">
        <v>499</v>
      </c>
      <c r="C184" s="145" t="s">
        <v>634</v>
      </c>
      <c r="D184" s="145" t="s">
        <v>825</v>
      </c>
      <c r="E184" s="145" t="s">
        <v>340</v>
      </c>
      <c r="F184" s="145" t="s">
        <v>340</v>
      </c>
      <c r="G184" s="145" t="s">
        <v>636</v>
      </c>
      <c r="H184" s="145">
        <v>63</v>
      </c>
      <c r="I184" s="145" t="s">
        <v>340</v>
      </c>
      <c r="J184" s="146">
        <v>355</v>
      </c>
      <c r="K184" s="145" t="s">
        <v>340</v>
      </c>
      <c r="L184" s="145" t="s">
        <v>670</v>
      </c>
      <c r="M184" s="145" t="s">
        <v>340</v>
      </c>
      <c r="N184" s="145" t="s">
        <v>340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340</v>
      </c>
      <c r="T184" s="145" t="s">
        <v>507</v>
      </c>
      <c r="U184" s="145" t="s">
        <v>340</v>
      </c>
      <c r="V184" s="145" t="s">
        <v>507</v>
      </c>
      <c r="W184" s="145" t="s">
        <v>340</v>
      </c>
      <c r="X184" s="145" t="s">
        <v>340</v>
      </c>
      <c r="Y184" s="145" t="s">
        <v>340</v>
      </c>
      <c r="Z184" s="145" t="s">
        <v>597</v>
      </c>
      <c r="AA184" s="145" t="s">
        <v>638</v>
      </c>
      <c r="AB184" s="145" t="s">
        <v>639</v>
      </c>
      <c r="AC184" s="145" t="s">
        <v>640</v>
      </c>
      <c r="AD184" s="145" t="s">
        <v>525</v>
      </c>
      <c r="AE184" s="145" t="s">
        <v>507</v>
      </c>
      <c r="AF184" s="145" t="s">
        <v>340</v>
      </c>
    </row>
    <row r="185" spans="1:32">
      <c r="A185" s="145" t="s">
        <v>826</v>
      </c>
      <c r="B185" s="145" t="s">
        <v>499</v>
      </c>
      <c r="C185" s="145" t="s">
        <v>500</v>
      </c>
      <c r="D185" s="145" t="s">
        <v>501</v>
      </c>
      <c r="E185" s="145" t="s">
        <v>609</v>
      </c>
      <c r="F185" s="145" t="s">
        <v>596</v>
      </c>
      <c r="G185" s="145" t="s">
        <v>205</v>
      </c>
      <c r="H185" s="145">
        <v>14</v>
      </c>
      <c r="I185" s="145" t="s">
        <v>340</v>
      </c>
      <c r="J185" s="146">
        <v>360</v>
      </c>
      <c r="K185" s="145">
        <v>5</v>
      </c>
      <c r="L185" s="145" t="s">
        <v>557</v>
      </c>
      <c r="M185" s="145" t="s">
        <v>340</v>
      </c>
      <c r="N185" s="145" t="s">
        <v>340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506</v>
      </c>
      <c r="U185" s="145">
        <v>6</v>
      </c>
      <c r="V185" s="145" t="s">
        <v>507</v>
      </c>
      <c r="W185" s="145" t="s">
        <v>508</v>
      </c>
      <c r="X185" s="145" t="s">
        <v>516</v>
      </c>
      <c r="Y185" s="145" t="s">
        <v>340</v>
      </c>
      <c r="Z185" s="145" t="s">
        <v>509</v>
      </c>
      <c r="AA185" s="145" t="s">
        <v>533</v>
      </c>
      <c r="AB185" s="145" t="s">
        <v>534</v>
      </c>
      <c r="AC185" s="145" t="s">
        <v>535</v>
      </c>
      <c r="AD185" s="145" t="s">
        <v>520</v>
      </c>
      <c r="AE185" s="145" t="s">
        <v>506</v>
      </c>
      <c r="AF185" s="145" t="s">
        <v>340</v>
      </c>
    </row>
    <row r="186" spans="1:32">
      <c r="A186" s="145" t="s">
        <v>827</v>
      </c>
      <c r="B186" s="145" t="s">
        <v>499</v>
      </c>
      <c r="C186" s="145" t="s">
        <v>500</v>
      </c>
      <c r="D186" s="145" t="s">
        <v>501</v>
      </c>
      <c r="E186" s="145" t="s">
        <v>618</v>
      </c>
      <c r="F186" s="145" t="s">
        <v>589</v>
      </c>
      <c r="G186" s="145" t="s">
        <v>244</v>
      </c>
      <c r="H186" s="145">
        <v>5</v>
      </c>
      <c r="I186" s="145" t="s">
        <v>340</v>
      </c>
      <c r="J186" s="146">
        <v>899.33333333333337</v>
      </c>
      <c r="K186" s="145">
        <v>8</v>
      </c>
      <c r="L186" s="145" t="s">
        <v>504</v>
      </c>
      <c r="M186" s="145">
        <v>8</v>
      </c>
      <c r="N186" s="145" t="s">
        <v>505</v>
      </c>
      <c r="O186" s="146">
        <v>4204</v>
      </c>
      <c r="P186" s="146">
        <v>886</v>
      </c>
      <c r="Q186" s="145" t="s">
        <v>340</v>
      </c>
      <c r="R186" s="146">
        <v>4204</v>
      </c>
      <c r="S186" s="147">
        <v>43.791666666666664</v>
      </c>
      <c r="T186" s="145" t="s">
        <v>506</v>
      </c>
      <c r="U186" s="145" t="s">
        <v>340</v>
      </c>
      <c r="V186" s="145" t="s">
        <v>507</v>
      </c>
      <c r="W186" s="145" t="s">
        <v>508</v>
      </c>
      <c r="X186" s="145" t="s">
        <v>516</v>
      </c>
      <c r="Y186" s="145" t="s">
        <v>344</v>
      </c>
      <c r="Z186" s="145" t="s">
        <v>509</v>
      </c>
      <c r="AA186" s="145" t="s">
        <v>537</v>
      </c>
      <c r="AB186" s="145" t="s">
        <v>538</v>
      </c>
      <c r="AC186" s="145" t="s">
        <v>519</v>
      </c>
      <c r="AD186" s="145" t="s">
        <v>520</v>
      </c>
      <c r="AE186" s="145" t="s">
        <v>506</v>
      </c>
      <c r="AF186" s="145" t="s">
        <v>340</v>
      </c>
    </row>
    <row r="187" spans="1:32">
      <c r="A187" s="145" t="s">
        <v>828</v>
      </c>
      <c r="B187" s="145" t="s">
        <v>19</v>
      </c>
      <c r="C187" s="145" t="s">
        <v>500</v>
      </c>
      <c r="D187" s="145" t="s">
        <v>501</v>
      </c>
      <c r="E187" s="145" t="s">
        <v>340</v>
      </c>
      <c r="F187" s="145" t="s">
        <v>503</v>
      </c>
      <c r="G187" s="145" t="s">
        <v>247</v>
      </c>
      <c r="H187" s="145">
        <v>2</v>
      </c>
      <c r="I187" s="145" t="s">
        <v>340</v>
      </c>
      <c r="J187" s="146">
        <v>1986</v>
      </c>
      <c r="K187" s="145">
        <v>21</v>
      </c>
      <c r="L187" s="145" t="s">
        <v>504</v>
      </c>
      <c r="M187" s="145">
        <v>21</v>
      </c>
      <c r="N187" s="145" t="s">
        <v>505</v>
      </c>
      <c r="O187" s="146">
        <v>3972</v>
      </c>
      <c r="P187" s="146">
        <v>1316</v>
      </c>
      <c r="Q187" s="145" t="s">
        <v>340</v>
      </c>
      <c r="R187" s="146">
        <v>3972</v>
      </c>
      <c r="S187" s="147">
        <v>15.761904761904763</v>
      </c>
      <c r="T187" s="145" t="s">
        <v>506</v>
      </c>
      <c r="U187" s="145" t="s">
        <v>340</v>
      </c>
      <c r="V187" s="145" t="s">
        <v>506</v>
      </c>
      <c r="W187" s="145" t="s">
        <v>508</v>
      </c>
      <c r="X187" s="145" t="s">
        <v>612</v>
      </c>
      <c r="Y187" s="145" t="s">
        <v>344</v>
      </c>
      <c r="Z187" s="145" t="s">
        <v>509</v>
      </c>
      <c r="AA187" s="145" t="s">
        <v>653</v>
      </c>
      <c r="AB187" s="145" t="s">
        <v>654</v>
      </c>
      <c r="AC187" s="145" t="s">
        <v>568</v>
      </c>
      <c r="AD187" s="145" t="s">
        <v>655</v>
      </c>
      <c r="AE187" s="145" t="s">
        <v>506</v>
      </c>
      <c r="AF187" s="145" t="s">
        <v>340</v>
      </c>
    </row>
    <row r="188" spans="1:32">
      <c r="A188" s="145" t="s">
        <v>829</v>
      </c>
      <c r="B188" s="145" t="s">
        <v>564</v>
      </c>
      <c r="C188" s="145" t="s">
        <v>680</v>
      </c>
      <c r="D188" s="145" t="s">
        <v>681</v>
      </c>
      <c r="E188" s="145" t="s">
        <v>340</v>
      </c>
      <c r="F188" s="145" t="s">
        <v>340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340</v>
      </c>
      <c r="L188" s="145" t="s">
        <v>637</v>
      </c>
      <c r="M188" s="145" t="s">
        <v>340</v>
      </c>
      <c r="N188" s="145" t="s">
        <v>340</v>
      </c>
      <c r="O188" s="146">
        <v>3940</v>
      </c>
      <c r="P188" s="145" t="s">
        <v>340</v>
      </c>
      <c r="Q188" s="146">
        <v>2190</v>
      </c>
      <c r="R188" s="146">
        <v>1750</v>
      </c>
      <c r="S188" s="145" t="s">
        <v>340</v>
      </c>
      <c r="T188" s="145" t="s">
        <v>507</v>
      </c>
      <c r="U188" s="145" t="s">
        <v>340</v>
      </c>
      <c r="V188" s="145" t="s">
        <v>507</v>
      </c>
      <c r="W188" s="145" t="s">
        <v>340</v>
      </c>
      <c r="X188" s="145" t="s">
        <v>340</v>
      </c>
      <c r="Y188" s="145" t="s">
        <v>340</v>
      </c>
      <c r="Z188" s="145" t="s">
        <v>597</v>
      </c>
      <c r="AA188" s="145" t="s">
        <v>707</v>
      </c>
      <c r="AB188" s="145" t="s">
        <v>683</v>
      </c>
      <c r="AC188" s="145" t="s">
        <v>640</v>
      </c>
      <c r="AD188" s="145" t="s">
        <v>513</v>
      </c>
      <c r="AE188" s="145" t="s">
        <v>507</v>
      </c>
      <c r="AF188" s="145" t="s">
        <v>506</v>
      </c>
    </row>
    <row r="189" spans="1:32">
      <c r="A189" s="145" t="s">
        <v>830</v>
      </c>
      <c r="B189" s="145" t="s">
        <v>564</v>
      </c>
      <c r="C189" s="145" t="s">
        <v>500</v>
      </c>
      <c r="D189" s="145" t="s">
        <v>501</v>
      </c>
      <c r="E189" s="145" t="s">
        <v>502</v>
      </c>
      <c r="F189" s="145" t="s">
        <v>503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565</v>
      </c>
      <c r="M189" s="145" t="s">
        <v>340</v>
      </c>
      <c r="N189" s="145" t="s">
        <v>340</v>
      </c>
      <c r="O189" s="146">
        <v>3800</v>
      </c>
      <c r="P189" s="145" t="s">
        <v>340</v>
      </c>
      <c r="Q189" s="146">
        <v>2940</v>
      </c>
      <c r="R189" s="146">
        <v>1570</v>
      </c>
      <c r="S189" s="147">
        <v>79.166666666666671</v>
      </c>
      <c r="T189" s="145" t="s">
        <v>507</v>
      </c>
      <c r="U189" s="145">
        <v>2</v>
      </c>
      <c r="V189" s="145" t="s">
        <v>507</v>
      </c>
      <c r="W189" s="145" t="s">
        <v>340</v>
      </c>
      <c r="X189" s="145" t="s">
        <v>340</v>
      </c>
      <c r="Y189" s="145" t="s">
        <v>340</v>
      </c>
      <c r="Z189" s="145" t="s">
        <v>340</v>
      </c>
      <c r="AA189" s="145" t="s">
        <v>593</v>
      </c>
      <c r="AB189" s="145" t="s">
        <v>529</v>
      </c>
      <c r="AC189" s="145" t="s">
        <v>340</v>
      </c>
      <c r="AD189" s="145" t="s">
        <v>340</v>
      </c>
      <c r="AE189" s="145" t="s">
        <v>507</v>
      </c>
      <c r="AF189" s="145" t="s">
        <v>506</v>
      </c>
    </row>
    <row r="190" spans="1:32">
      <c r="A190" s="145" t="s">
        <v>831</v>
      </c>
      <c r="B190" s="145" t="s">
        <v>564</v>
      </c>
      <c r="C190" s="145" t="s">
        <v>500</v>
      </c>
      <c r="D190" s="145" t="s">
        <v>501</v>
      </c>
      <c r="E190" s="145" t="s">
        <v>502</v>
      </c>
      <c r="F190" s="145" t="s">
        <v>503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557</v>
      </c>
      <c r="M190" s="145" t="s">
        <v>340</v>
      </c>
      <c r="N190" s="145" t="s">
        <v>340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507</v>
      </c>
      <c r="U190" s="145" t="s">
        <v>340</v>
      </c>
      <c r="V190" s="145" t="s">
        <v>507</v>
      </c>
      <c r="W190" s="145" t="s">
        <v>508</v>
      </c>
      <c r="X190" s="145" t="s">
        <v>516</v>
      </c>
      <c r="Y190" s="145" t="s">
        <v>340</v>
      </c>
      <c r="Z190" s="145" t="s">
        <v>509</v>
      </c>
      <c r="AA190" s="145" t="s">
        <v>653</v>
      </c>
      <c r="AB190" s="145" t="s">
        <v>654</v>
      </c>
      <c r="AC190" s="145" t="s">
        <v>568</v>
      </c>
      <c r="AD190" s="145" t="s">
        <v>655</v>
      </c>
      <c r="AE190" s="145" t="s">
        <v>506</v>
      </c>
      <c r="AF190" s="145" t="s">
        <v>506</v>
      </c>
    </row>
    <row r="191" spans="1:32">
      <c r="A191" s="145" t="s">
        <v>832</v>
      </c>
      <c r="B191" s="145" t="s">
        <v>499</v>
      </c>
      <c r="C191" s="145" t="s">
        <v>500</v>
      </c>
      <c r="D191" s="145" t="s">
        <v>501</v>
      </c>
      <c r="E191" s="145" t="s">
        <v>618</v>
      </c>
      <c r="F191" s="145" t="s">
        <v>589</v>
      </c>
      <c r="G191" s="145" t="s">
        <v>246</v>
      </c>
      <c r="H191" s="145">
        <v>3</v>
      </c>
      <c r="I191" s="145" t="s">
        <v>340</v>
      </c>
      <c r="J191" s="146">
        <v>1256.3333333333333</v>
      </c>
      <c r="K191" s="145">
        <v>22</v>
      </c>
      <c r="L191" s="145" t="s">
        <v>504</v>
      </c>
      <c r="M191" s="145">
        <v>22</v>
      </c>
      <c r="N191" s="145" t="s">
        <v>505</v>
      </c>
      <c r="O191" s="146">
        <v>3769</v>
      </c>
      <c r="P191" s="146">
        <v>885</v>
      </c>
      <c r="Q191" s="145" t="s">
        <v>340</v>
      </c>
      <c r="R191" s="146">
        <v>3769</v>
      </c>
      <c r="S191" s="147">
        <v>14.27651515151515</v>
      </c>
      <c r="T191" s="145" t="s">
        <v>507</v>
      </c>
      <c r="U191" s="145" t="s">
        <v>340</v>
      </c>
      <c r="V191" s="145" t="s">
        <v>507</v>
      </c>
      <c r="W191" s="145" t="s">
        <v>508</v>
      </c>
      <c r="X191" s="145" t="s">
        <v>532</v>
      </c>
      <c r="Y191" s="145" t="s">
        <v>340</v>
      </c>
      <c r="Z191" s="145" t="s">
        <v>509</v>
      </c>
      <c r="AA191" s="145" t="s">
        <v>650</v>
      </c>
      <c r="AB191" s="145" t="s">
        <v>650</v>
      </c>
      <c r="AC191" s="145" t="s">
        <v>535</v>
      </c>
      <c r="AD191" s="145" t="s">
        <v>513</v>
      </c>
      <c r="AE191" s="145" t="s">
        <v>506</v>
      </c>
      <c r="AF191" s="145" t="s">
        <v>340</v>
      </c>
    </row>
    <row r="192" spans="1:32">
      <c r="A192" s="145" t="s">
        <v>833</v>
      </c>
      <c r="B192" s="145" t="s">
        <v>499</v>
      </c>
      <c r="C192" s="145" t="s">
        <v>500</v>
      </c>
      <c r="D192" s="145" t="s">
        <v>501</v>
      </c>
      <c r="E192" s="145" t="s">
        <v>502</v>
      </c>
      <c r="F192" s="145" t="s">
        <v>503</v>
      </c>
      <c r="G192" s="145" t="s">
        <v>211</v>
      </c>
      <c r="H192" s="145">
        <v>8</v>
      </c>
      <c r="I192" s="145" t="s">
        <v>340</v>
      </c>
      <c r="J192" s="146">
        <v>425</v>
      </c>
      <c r="K192" s="145">
        <v>6</v>
      </c>
      <c r="L192" s="145" t="s">
        <v>504</v>
      </c>
      <c r="M192" s="145">
        <v>6</v>
      </c>
      <c r="N192" s="145" t="s">
        <v>505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506</v>
      </c>
      <c r="U192" s="145" t="s">
        <v>340</v>
      </c>
      <c r="V192" s="145" t="s">
        <v>507</v>
      </c>
      <c r="W192" s="145" t="s">
        <v>508</v>
      </c>
      <c r="X192" s="145" t="s">
        <v>532</v>
      </c>
      <c r="Y192" s="145" t="s">
        <v>340</v>
      </c>
      <c r="Z192" s="145" t="s">
        <v>509</v>
      </c>
      <c r="AA192" s="145" t="s">
        <v>628</v>
      </c>
      <c r="AB192" s="145" t="s">
        <v>511</v>
      </c>
      <c r="AC192" s="145" t="s">
        <v>512</v>
      </c>
      <c r="AD192" s="145" t="s">
        <v>513</v>
      </c>
      <c r="AE192" s="145" t="s">
        <v>506</v>
      </c>
      <c r="AF192" s="145" t="s">
        <v>340</v>
      </c>
    </row>
    <row r="193" spans="1:32">
      <c r="A193" s="145" t="s">
        <v>834</v>
      </c>
      <c r="B193" s="145" t="s">
        <v>564</v>
      </c>
      <c r="C193" s="145" t="s">
        <v>500</v>
      </c>
      <c r="D193" s="145" t="s">
        <v>501</v>
      </c>
      <c r="E193" s="145" t="s">
        <v>618</v>
      </c>
      <c r="F193" s="145" t="s">
        <v>589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504</v>
      </c>
      <c r="M193" s="145">
        <v>14</v>
      </c>
      <c r="N193" s="145" t="s">
        <v>505</v>
      </c>
      <c r="O193" s="146">
        <v>3748</v>
      </c>
      <c r="P193" s="145" t="s">
        <v>340</v>
      </c>
      <c r="Q193" s="145" t="s">
        <v>340</v>
      </c>
      <c r="R193" s="146">
        <v>3748</v>
      </c>
      <c r="S193" s="147">
        <v>22.309523809523807</v>
      </c>
      <c r="T193" s="145" t="s">
        <v>507</v>
      </c>
      <c r="U193" s="145" t="s">
        <v>340</v>
      </c>
      <c r="V193" s="145" t="s">
        <v>506</v>
      </c>
      <c r="W193" s="145" t="s">
        <v>515</v>
      </c>
      <c r="X193" s="145" t="s">
        <v>527</v>
      </c>
      <c r="Y193" s="145" t="s">
        <v>344</v>
      </c>
      <c r="Z193" s="145" t="s">
        <v>509</v>
      </c>
      <c r="AA193" s="145" t="s">
        <v>835</v>
      </c>
      <c r="AB193" s="145" t="s">
        <v>835</v>
      </c>
      <c r="AC193" s="145" t="s">
        <v>519</v>
      </c>
      <c r="AD193" s="145" t="s">
        <v>520</v>
      </c>
      <c r="AE193" s="145" t="s">
        <v>507</v>
      </c>
      <c r="AF193" s="145" t="s">
        <v>506</v>
      </c>
    </row>
    <row r="194" spans="1:32">
      <c r="A194" s="145" t="s">
        <v>836</v>
      </c>
      <c r="B194" s="145" t="s">
        <v>499</v>
      </c>
      <c r="C194" s="145" t="s">
        <v>500</v>
      </c>
      <c r="D194" s="145" t="s">
        <v>501</v>
      </c>
      <c r="E194" s="145" t="s">
        <v>609</v>
      </c>
      <c r="F194" s="145" t="s">
        <v>596</v>
      </c>
      <c r="G194" s="145" t="s">
        <v>245</v>
      </c>
      <c r="H194" s="145">
        <v>4</v>
      </c>
      <c r="I194" s="145" t="s">
        <v>340</v>
      </c>
      <c r="J194" s="146">
        <v>760</v>
      </c>
      <c r="K194" s="145">
        <v>25</v>
      </c>
      <c r="L194" s="145" t="s">
        <v>557</v>
      </c>
      <c r="M194" s="145" t="s">
        <v>340</v>
      </c>
      <c r="N194" s="145" t="s">
        <v>340</v>
      </c>
      <c r="O194" s="146">
        <v>3660</v>
      </c>
      <c r="P194" s="146">
        <v>750</v>
      </c>
      <c r="Q194" s="145" t="s">
        <v>340</v>
      </c>
      <c r="R194" s="146">
        <v>3660</v>
      </c>
      <c r="S194" s="147">
        <v>12.2</v>
      </c>
      <c r="T194" s="145" t="s">
        <v>507</v>
      </c>
      <c r="U194" s="145" t="s">
        <v>340</v>
      </c>
      <c r="V194" s="145" t="s">
        <v>507</v>
      </c>
      <c r="W194" s="145" t="s">
        <v>508</v>
      </c>
      <c r="X194" s="145" t="s">
        <v>516</v>
      </c>
      <c r="Y194" s="145" t="s">
        <v>340</v>
      </c>
      <c r="Z194" s="145" t="s">
        <v>509</v>
      </c>
      <c r="AA194" s="145" t="s">
        <v>537</v>
      </c>
      <c r="AB194" s="145" t="s">
        <v>538</v>
      </c>
      <c r="AC194" s="145" t="s">
        <v>519</v>
      </c>
      <c r="AD194" s="145" t="s">
        <v>520</v>
      </c>
      <c r="AE194" s="145" t="s">
        <v>507</v>
      </c>
      <c r="AF194" s="145" t="s">
        <v>340</v>
      </c>
    </row>
    <row r="195" spans="1:32">
      <c r="A195" s="145" t="s">
        <v>837</v>
      </c>
      <c r="B195" s="145" t="s">
        <v>499</v>
      </c>
      <c r="C195" s="145" t="s">
        <v>680</v>
      </c>
      <c r="D195" s="145" t="s">
        <v>681</v>
      </c>
      <c r="E195" s="145" t="s">
        <v>340</v>
      </c>
      <c r="F195" s="145" t="s">
        <v>340</v>
      </c>
      <c r="G195" s="145" t="s">
        <v>125</v>
      </c>
      <c r="H195" s="145">
        <v>28</v>
      </c>
      <c r="I195" s="145" t="s">
        <v>340</v>
      </c>
      <c r="J195" s="146">
        <v>306.66666666666669</v>
      </c>
      <c r="K195" s="145" t="s">
        <v>340</v>
      </c>
      <c r="L195" s="145" t="s">
        <v>706</v>
      </c>
      <c r="M195" s="145" t="s">
        <v>340</v>
      </c>
      <c r="N195" s="145" t="s">
        <v>340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340</v>
      </c>
      <c r="T195" s="145" t="s">
        <v>507</v>
      </c>
      <c r="U195" s="145" t="s">
        <v>340</v>
      </c>
      <c r="V195" s="145" t="s">
        <v>507</v>
      </c>
      <c r="W195" s="145" t="s">
        <v>340</v>
      </c>
      <c r="X195" s="145" t="s">
        <v>340</v>
      </c>
      <c r="Y195" s="145" t="s">
        <v>340</v>
      </c>
      <c r="Z195" s="145" t="s">
        <v>597</v>
      </c>
      <c r="AA195" s="145" t="s">
        <v>682</v>
      </c>
      <c r="AB195" s="145" t="s">
        <v>683</v>
      </c>
      <c r="AC195" s="145" t="s">
        <v>640</v>
      </c>
      <c r="AD195" s="145" t="s">
        <v>684</v>
      </c>
      <c r="AE195" s="145" t="s">
        <v>507</v>
      </c>
      <c r="AF195" s="145" t="s">
        <v>340</v>
      </c>
    </row>
    <row r="196" spans="1:32">
      <c r="A196" s="145" t="s">
        <v>838</v>
      </c>
      <c r="B196" s="145" t="s">
        <v>499</v>
      </c>
      <c r="C196" s="145" t="s">
        <v>500</v>
      </c>
      <c r="D196" s="145" t="s">
        <v>501</v>
      </c>
      <c r="E196" s="145" t="s">
        <v>502</v>
      </c>
      <c r="F196" s="145" t="s">
        <v>503</v>
      </c>
      <c r="G196" s="145" t="s">
        <v>208</v>
      </c>
      <c r="H196" s="145">
        <v>11</v>
      </c>
      <c r="I196" s="145" t="s">
        <v>340</v>
      </c>
      <c r="J196" s="146">
        <v>407.12333333333328</v>
      </c>
      <c r="K196" s="145">
        <v>2</v>
      </c>
      <c r="L196" s="145" t="s">
        <v>557</v>
      </c>
      <c r="M196" s="145" t="s">
        <v>340</v>
      </c>
      <c r="N196" s="145" t="s">
        <v>340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506</v>
      </c>
      <c r="U196" s="145" t="s">
        <v>340</v>
      </c>
      <c r="V196" s="145" t="s">
        <v>507</v>
      </c>
      <c r="W196" s="145" t="s">
        <v>508</v>
      </c>
      <c r="X196" s="145" t="s">
        <v>532</v>
      </c>
      <c r="Y196" s="145" t="s">
        <v>340</v>
      </c>
      <c r="Z196" s="145" t="s">
        <v>509</v>
      </c>
      <c r="AA196" s="145" t="s">
        <v>628</v>
      </c>
      <c r="AB196" s="145" t="s">
        <v>511</v>
      </c>
      <c r="AC196" s="145" t="s">
        <v>512</v>
      </c>
      <c r="AD196" s="145" t="s">
        <v>513</v>
      </c>
      <c r="AE196" s="145" t="s">
        <v>506</v>
      </c>
      <c r="AF196" s="145" t="s">
        <v>340</v>
      </c>
    </row>
    <row r="197" spans="1:32">
      <c r="A197" s="145" t="s">
        <v>839</v>
      </c>
      <c r="B197" s="145" t="s">
        <v>499</v>
      </c>
      <c r="C197" s="145" t="s">
        <v>680</v>
      </c>
      <c r="D197" s="145" t="s">
        <v>681</v>
      </c>
      <c r="E197" s="145" t="s">
        <v>340</v>
      </c>
      <c r="F197" s="145" t="s">
        <v>340</v>
      </c>
      <c r="G197" s="145" t="s">
        <v>210</v>
      </c>
      <c r="H197" s="145">
        <v>9</v>
      </c>
      <c r="I197" s="145" t="s">
        <v>340</v>
      </c>
      <c r="J197" s="146">
        <v>400</v>
      </c>
      <c r="K197" s="145" t="s">
        <v>340</v>
      </c>
      <c r="L197" s="145" t="s">
        <v>706</v>
      </c>
      <c r="M197" s="145" t="s">
        <v>340</v>
      </c>
      <c r="N197" s="145" t="s">
        <v>340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340</v>
      </c>
      <c r="T197" s="145" t="s">
        <v>507</v>
      </c>
      <c r="U197" s="145" t="s">
        <v>340</v>
      </c>
      <c r="V197" s="145" t="s">
        <v>507</v>
      </c>
      <c r="W197" s="145" t="s">
        <v>515</v>
      </c>
      <c r="X197" s="145" t="s">
        <v>516</v>
      </c>
      <c r="Y197" s="145" t="s">
        <v>340</v>
      </c>
      <c r="Z197" s="145" t="s">
        <v>597</v>
      </c>
      <c r="AA197" s="145" t="s">
        <v>768</v>
      </c>
      <c r="AB197" s="145" t="s">
        <v>683</v>
      </c>
      <c r="AC197" s="145" t="s">
        <v>640</v>
      </c>
      <c r="AD197" s="145" t="s">
        <v>684</v>
      </c>
      <c r="AE197" s="145" t="s">
        <v>507</v>
      </c>
      <c r="AF197" s="145" t="s">
        <v>340</v>
      </c>
    </row>
    <row r="198" spans="1:32">
      <c r="A198" s="145" t="s">
        <v>840</v>
      </c>
      <c r="B198" s="145" t="s">
        <v>564</v>
      </c>
      <c r="C198" s="145" t="s">
        <v>500</v>
      </c>
      <c r="D198" s="145" t="s">
        <v>501</v>
      </c>
      <c r="E198" s="145" t="s">
        <v>502</v>
      </c>
      <c r="F198" s="145" t="s">
        <v>503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565</v>
      </c>
      <c r="M198" s="145" t="s">
        <v>340</v>
      </c>
      <c r="N198" s="145" t="s">
        <v>340</v>
      </c>
      <c r="O198" s="146">
        <v>3455</v>
      </c>
      <c r="P198" s="145" t="s">
        <v>340</v>
      </c>
      <c r="Q198" s="146">
        <v>5025</v>
      </c>
      <c r="R198" s="146">
        <v>1200</v>
      </c>
      <c r="S198" s="147">
        <v>71.979166666666671</v>
      </c>
      <c r="T198" s="145" t="s">
        <v>507</v>
      </c>
      <c r="U198" s="145" t="s">
        <v>340</v>
      </c>
      <c r="V198" s="145" t="s">
        <v>507</v>
      </c>
      <c r="W198" s="145" t="s">
        <v>340</v>
      </c>
      <c r="X198" s="145" t="s">
        <v>340</v>
      </c>
      <c r="Y198" s="145" t="s">
        <v>340</v>
      </c>
      <c r="Z198" s="145" t="s">
        <v>340</v>
      </c>
      <c r="AA198" s="145" t="s">
        <v>547</v>
      </c>
      <c r="AB198" s="145" t="s">
        <v>548</v>
      </c>
      <c r="AC198" s="145" t="s">
        <v>340</v>
      </c>
      <c r="AD198" s="145" t="s">
        <v>340</v>
      </c>
      <c r="AE198" s="145" t="s">
        <v>507</v>
      </c>
      <c r="AF198" s="145" t="s">
        <v>506</v>
      </c>
    </row>
    <row r="199" spans="1:32">
      <c r="A199" s="145" t="s">
        <v>841</v>
      </c>
      <c r="B199" s="145" t="s">
        <v>564</v>
      </c>
      <c r="C199" s="145" t="s">
        <v>634</v>
      </c>
      <c r="D199" s="145" t="s">
        <v>669</v>
      </c>
      <c r="E199" s="145" t="s">
        <v>340</v>
      </c>
      <c r="F199" s="145" t="s">
        <v>340</v>
      </c>
      <c r="G199" s="145" t="s">
        <v>759</v>
      </c>
      <c r="H199" s="145">
        <v>47</v>
      </c>
      <c r="I199" s="145" t="s">
        <v>624</v>
      </c>
      <c r="J199" s="146">
        <v>285</v>
      </c>
      <c r="K199" s="145" t="s">
        <v>340</v>
      </c>
      <c r="L199" s="145" t="s">
        <v>637</v>
      </c>
      <c r="M199" s="145" t="s">
        <v>340</v>
      </c>
      <c r="N199" s="145" t="s">
        <v>340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340</v>
      </c>
      <c r="T199" s="145" t="s">
        <v>507</v>
      </c>
      <c r="U199" s="145" t="s">
        <v>340</v>
      </c>
      <c r="V199" s="145" t="s">
        <v>507</v>
      </c>
      <c r="W199" s="145" t="s">
        <v>340</v>
      </c>
      <c r="X199" s="145" t="s">
        <v>340</v>
      </c>
      <c r="Y199" s="145" t="s">
        <v>340</v>
      </c>
      <c r="Z199" s="145" t="s">
        <v>597</v>
      </c>
      <c r="AA199" s="145" t="s">
        <v>671</v>
      </c>
      <c r="AB199" s="145" t="s">
        <v>639</v>
      </c>
      <c r="AC199" s="145" t="s">
        <v>640</v>
      </c>
      <c r="AD199" s="145" t="s">
        <v>525</v>
      </c>
      <c r="AE199" s="145" t="s">
        <v>507</v>
      </c>
      <c r="AF199" s="145" t="s">
        <v>507</v>
      </c>
    </row>
    <row r="200" spans="1:32">
      <c r="A200" s="145" t="s">
        <v>842</v>
      </c>
      <c r="B200" s="145" t="s">
        <v>564</v>
      </c>
      <c r="C200" s="145" t="s">
        <v>680</v>
      </c>
      <c r="D200" s="145" t="s">
        <v>681</v>
      </c>
      <c r="E200" s="145" t="s">
        <v>340</v>
      </c>
      <c r="F200" s="145" t="s">
        <v>340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340</v>
      </c>
      <c r="L200" s="145" t="s">
        <v>637</v>
      </c>
      <c r="M200" s="145" t="s">
        <v>340</v>
      </c>
      <c r="N200" s="145" t="s">
        <v>340</v>
      </c>
      <c r="O200" s="146">
        <v>3340</v>
      </c>
      <c r="P200" s="145" t="s">
        <v>340</v>
      </c>
      <c r="Q200" s="146">
        <v>640</v>
      </c>
      <c r="R200" s="146">
        <v>2700</v>
      </c>
      <c r="S200" s="145" t="s">
        <v>340</v>
      </c>
      <c r="T200" s="145" t="s">
        <v>507</v>
      </c>
      <c r="U200" s="145" t="s">
        <v>340</v>
      </c>
      <c r="V200" s="145" t="s">
        <v>507</v>
      </c>
      <c r="W200" s="145" t="s">
        <v>515</v>
      </c>
      <c r="X200" s="145" t="s">
        <v>532</v>
      </c>
      <c r="Y200" s="145" t="s">
        <v>340</v>
      </c>
      <c r="Z200" s="145" t="s">
        <v>597</v>
      </c>
      <c r="AA200" s="145" t="s">
        <v>707</v>
      </c>
      <c r="AB200" s="145" t="s">
        <v>683</v>
      </c>
      <c r="AC200" s="145" t="s">
        <v>640</v>
      </c>
      <c r="AD200" s="145" t="s">
        <v>513</v>
      </c>
      <c r="AE200" s="145" t="s">
        <v>507</v>
      </c>
      <c r="AF200" s="145" t="s">
        <v>506</v>
      </c>
    </row>
    <row r="201" spans="1:32">
      <c r="A201" s="145" t="s">
        <v>843</v>
      </c>
      <c r="B201" s="145" t="s">
        <v>19</v>
      </c>
      <c r="C201" s="145" t="s">
        <v>500</v>
      </c>
      <c r="D201" s="145" t="s">
        <v>501</v>
      </c>
      <c r="E201" s="145" t="s">
        <v>340</v>
      </c>
      <c r="F201" s="145" t="s">
        <v>589</v>
      </c>
      <c r="G201" s="145" t="s">
        <v>247</v>
      </c>
      <c r="H201" s="145">
        <v>2</v>
      </c>
      <c r="I201" s="145" t="s">
        <v>340</v>
      </c>
      <c r="J201" s="146">
        <v>1662.5</v>
      </c>
      <c r="K201" s="145">
        <v>15</v>
      </c>
      <c r="L201" s="145" t="s">
        <v>504</v>
      </c>
      <c r="M201" s="145">
        <v>15</v>
      </c>
      <c r="N201" s="145" t="s">
        <v>505</v>
      </c>
      <c r="O201" s="146">
        <v>3325</v>
      </c>
      <c r="P201" s="146">
        <v>965</v>
      </c>
      <c r="Q201" s="145" t="s">
        <v>340</v>
      </c>
      <c r="R201" s="146">
        <v>3325</v>
      </c>
      <c r="S201" s="147">
        <v>18.472222222222221</v>
      </c>
      <c r="T201" s="145" t="s">
        <v>507</v>
      </c>
      <c r="U201" s="145" t="s">
        <v>340</v>
      </c>
      <c r="V201" s="145" t="s">
        <v>507</v>
      </c>
      <c r="W201" s="145" t="s">
        <v>844</v>
      </c>
      <c r="X201" s="145" t="s">
        <v>527</v>
      </c>
      <c r="Y201" s="145" t="s">
        <v>340</v>
      </c>
      <c r="Z201" s="145" t="s">
        <v>509</v>
      </c>
      <c r="AA201" s="145" t="s">
        <v>717</v>
      </c>
      <c r="AB201" s="145" t="s">
        <v>654</v>
      </c>
      <c r="AC201" s="145" t="s">
        <v>568</v>
      </c>
      <c r="AD201" s="145" t="s">
        <v>718</v>
      </c>
      <c r="AE201" s="145" t="s">
        <v>507</v>
      </c>
      <c r="AF201" s="145" t="s">
        <v>340</v>
      </c>
    </row>
    <row r="202" spans="1:32">
      <c r="A202" s="145" t="s">
        <v>845</v>
      </c>
      <c r="B202" s="145" t="s">
        <v>499</v>
      </c>
      <c r="C202" s="145" t="s">
        <v>500</v>
      </c>
      <c r="D202" s="145" t="s">
        <v>501</v>
      </c>
      <c r="E202" s="145" t="s">
        <v>618</v>
      </c>
      <c r="F202" s="145" t="s">
        <v>589</v>
      </c>
      <c r="G202" s="145" t="s">
        <v>243</v>
      </c>
      <c r="H202" s="145">
        <v>6</v>
      </c>
      <c r="I202" s="145" t="s">
        <v>340</v>
      </c>
      <c r="J202" s="146">
        <v>585.33333333333337</v>
      </c>
      <c r="K202" s="145">
        <v>10</v>
      </c>
      <c r="L202" s="145" t="s">
        <v>504</v>
      </c>
      <c r="M202" s="145">
        <v>10</v>
      </c>
      <c r="N202" s="145" t="s">
        <v>505</v>
      </c>
      <c r="O202" s="146">
        <v>3278</v>
      </c>
      <c r="P202" s="146">
        <v>606</v>
      </c>
      <c r="Q202" s="145" t="s">
        <v>340</v>
      </c>
      <c r="R202" s="146">
        <v>3278</v>
      </c>
      <c r="S202" s="147">
        <v>27.31666666666667</v>
      </c>
      <c r="T202" s="145" t="s">
        <v>507</v>
      </c>
      <c r="U202" s="145" t="s">
        <v>340</v>
      </c>
      <c r="V202" s="145" t="s">
        <v>507</v>
      </c>
      <c r="W202" s="145" t="s">
        <v>508</v>
      </c>
      <c r="X202" s="145" t="s">
        <v>532</v>
      </c>
      <c r="Y202" s="145" t="s">
        <v>340</v>
      </c>
      <c r="Z202" s="145" t="s">
        <v>509</v>
      </c>
      <c r="AA202" s="145" t="s">
        <v>523</v>
      </c>
      <c r="AB202" s="145" t="s">
        <v>524</v>
      </c>
      <c r="AC202" s="145" t="s">
        <v>512</v>
      </c>
      <c r="AD202" s="145" t="s">
        <v>525</v>
      </c>
      <c r="AE202" s="145" t="s">
        <v>506</v>
      </c>
      <c r="AF202" s="145" t="s">
        <v>340</v>
      </c>
    </row>
    <row r="203" spans="1:32">
      <c r="A203" s="145" t="s">
        <v>846</v>
      </c>
      <c r="B203" s="145" t="s">
        <v>564</v>
      </c>
      <c r="C203" s="145" t="s">
        <v>634</v>
      </c>
      <c r="D203" s="145" t="s">
        <v>847</v>
      </c>
      <c r="E203" s="145" t="s">
        <v>340</v>
      </c>
      <c r="F203" s="145" t="s">
        <v>340</v>
      </c>
      <c r="G203" s="145" t="s">
        <v>636</v>
      </c>
      <c r="H203" s="145">
        <v>63</v>
      </c>
      <c r="I203" s="145" t="s">
        <v>624</v>
      </c>
      <c r="J203" s="146">
        <v>285</v>
      </c>
      <c r="K203" s="145" t="s">
        <v>340</v>
      </c>
      <c r="L203" s="145" t="s">
        <v>637</v>
      </c>
      <c r="M203" s="145" t="s">
        <v>340</v>
      </c>
      <c r="N203" s="145" t="s">
        <v>340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340</v>
      </c>
      <c r="T203" s="145" t="s">
        <v>507</v>
      </c>
      <c r="U203" s="145" t="s">
        <v>340</v>
      </c>
      <c r="V203" s="145" t="s">
        <v>507</v>
      </c>
      <c r="W203" s="145" t="s">
        <v>340</v>
      </c>
      <c r="X203" s="145" t="s">
        <v>340</v>
      </c>
      <c r="Y203" s="145" t="s">
        <v>340</v>
      </c>
      <c r="Z203" s="145" t="s">
        <v>597</v>
      </c>
      <c r="AA203" s="145" t="s">
        <v>638</v>
      </c>
      <c r="AB203" s="145" t="s">
        <v>639</v>
      </c>
      <c r="AC203" s="145" t="s">
        <v>640</v>
      </c>
      <c r="AD203" s="145" t="s">
        <v>525</v>
      </c>
      <c r="AE203" s="145" t="s">
        <v>507</v>
      </c>
      <c r="AF203" s="145" t="s">
        <v>507</v>
      </c>
    </row>
    <row r="204" spans="1:32">
      <c r="A204" s="145" t="s">
        <v>848</v>
      </c>
      <c r="B204" s="145" t="s">
        <v>499</v>
      </c>
      <c r="C204" s="145" t="s">
        <v>500</v>
      </c>
      <c r="D204" s="145" t="s">
        <v>501</v>
      </c>
      <c r="E204" s="145" t="s">
        <v>502</v>
      </c>
      <c r="F204" s="145" t="s">
        <v>503</v>
      </c>
      <c r="G204" s="145" t="s">
        <v>210</v>
      </c>
      <c r="H204" s="145">
        <v>9</v>
      </c>
      <c r="I204" s="145" t="s">
        <v>340</v>
      </c>
      <c r="J204" s="146">
        <v>400</v>
      </c>
      <c r="K204" s="145">
        <v>4</v>
      </c>
      <c r="L204" s="145" t="s">
        <v>557</v>
      </c>
      <c r="M204" s="145" t="s">
        <v>340</v>
      </c>
      <c r="N204" s="145" t="s">
        <v>340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507</v>
      </c>
      <c r="U204" s="145" t="s">
        <v>340</v>
      </c>
      <c r="V204" s="145" t="s">
        <v>507</v>
      </c>
      <c r="W204" s="145" t="s">
        <v>508</v>
      </c>
      <c r="X204" s="145" t="s">
        <v>532</v>
      </c>
      <c r="Y204" s="145" t="s">
        <v>340</v>
      </c>
      <c r="Z204" s="145" t="s">
        <v>509</v>
      </c>
      <c r="AA204" s="145" t="s">
        <v>645</v>
      </c>
      <c r="AB204" s="145" t="s">
        <v>548</v>
      </c>
      <c r="AC204" s="145" t="s">
        <v>535</v>
      </c>
      <c r="AD204" s="145" t="s">
        <v>525</v>
      </c>
      <c r="AE204" s="145" t="s">
        <v>506</v>
      </c>
      <c r="AF204" s="145" t="s">
        <v>340</v>
      </c>
    </row>
    <row r="205" spans="1:32">
      <c r="A205" s="145" t="s">
        <v>849</v>
      </c>
      <c r="B205" s="145" t="s">
        <v>499</v>
      </c>
      <c r="C205" s="145" t="s">
        <v>500</v>
      </c>
      <c r="D205" s="145" t="s">
        <v>501</v>
      </c>
      <c r="E205" s="145" t="s">
        <v>609</v>
      </c>
      <c r="F205" s="145" t="s">
        <v>596</v>
      </c>
      <c r="G205" s="145" t="s">
        <v>209</v>
      </c>
      <c r="H205" s="145">
        <v>10</v>
      </c>
      <c r="I205" s="145" t="s">
        <v>340</v>
      </c>
      <c r="J205" s="146">
        <v>350</v>
      </c>
      <c r="K205" s="145">
        <v>10</v>
      </c>
      <c r="L205" s="145" t="s">
        <v>557</v>
      </c>
      <c r="M205" s="145" t="s">
        <v>340</v>
      </c>
      <c r="N205" s="145" t="s">
        <v>340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507</v>
      </c>
      <c r="U205" s="145" t="s">
        <v>340</v>
      </c>
      <c r="V205" s="145" t="s">
        <v>507</v>
      </c>
      <c r="W205" s="145" t="s">
        <v>508</v>
      </c>
      <c r="X205" s="145" t="s">
        <v>516</v>
      </c>
      <c r="Y205" s="145" t="s">
        <v>340</v>
      </c>
      <c r="Z205" s="145" t="s">
        <v>509</v>
      </c>
      <c r="AA205" s="145" t="s">
        <v>558</v>
      </c>
      <c r="AB205" s="145" t="s">
        <v>559</v>
      </c>
      <c r="AC205" s="145" t="s">
        <v>512</v>
      </c>
      <c r="AD205" s="145" t="s">
        <v>560</v>
      </c>
      <c r="AE205" s="145" t="s">
        <v>506</v>
      </c>
      <c r="AF205" s="145" t="s">
        <v>340</v>
      </c>
    </row>
    <row r="206" spans="1:32">
      <c r="A206" s="145" t="s">
        <v>850</v>
      </c>
      <c r="B206" s="145" t="s">
        <v>499</v>
      </c>
      <c r="C206" s="145" t="s">
        <v>500</v>
      </c>
      <c r="D206" s="145" t="s">
        <v>501</v>
      </c>
      <c r="E206" s="145" t="s">
        <v>609</v>
      </c>
      <c r="F206" s="145" t="s">
        <v>596</v>
      </c>
      <c r="G206" s="145" t="s">
        <v>242</v>
      </c>
      <c r="H206" s="145">
        <v>7</v>
      </c>
      <c r="I206" s="145" t="s">
        <v>340</v>
      </c>
      <c r="J206" s="146">
        <v>420</v>
      </c>
      <c r="K206" s="145">
        <v>12</v>
      </c>
      <c r="L206" s="145" t="s">
        <v>557</v>
      </c>
      <c r="M206" s="145">
        <v>12</v>
      </c>
      <c r="N206" s="145" t="s">
        <v>581</v>
      </c>
      <c r="O206" s="146">
        <v>3220</v>
      </c>
      <c r="P206" s="146">
        <v>420</v>
      </c>
      <c r="Q206" s="145" t="s">
        <v>340</v>
      </c>
      <c r="R206" s="146">
        <v>3220</v>
      </c>
      <c r="S206" s="147">
        <v>22.361111111111111</v>
      </c>
      <c r="T206" s="145" t="s">
        <v>507</v>
      </c>
      <c r="U206" s="145" t="s">
        <v>340</v>
      </c>
      <c r="V206" s="145" t="s">
        <v>507</v>
      </c>
      <c r="W206" s="145" t="s">
        <v>508</v>
      </c>
      <c r="X206" s="145" t="s">
        <v>516</v>
      </c>
      <c r="Y206" s="145" t="s">
        <v>340</v>
      </c>
      <c r="Z206" s="145" t="s">
        <v>509</v>
      </c>
      <c r="AA206" s="145" t="s">
        <v>666</v>
      </c>
      <c r="AB206" s="145" t="s">
        <v>667</v>
      </c>
      <c r="AC206" s="145" t="s">
        <v>519</v>
      </c>
      <c r="AD206" s="145" t="s">
        <v>560</v>
      </c>
      <c r="AE206" s="145" t="s">
        <v>506</v>
      </c>
      <c r="AF206" s="145" t="s">
        <v>340</v>
      </c>
    </row>
    <row r="207" spans="1:32">
      <c r="A207" s="145" t="s">
        <v>851</v>
      </c>
      <c r="B207" s="145" t="s">
        <v>564</v>
      </c>
      <c r="C207" s="145" t="s">
        <v>500</v>
      </c>
      <c r="D207" s="145" t="s">
        <v>501</v>
      </c>
      <c r="E207" s="145" t="s">
        <v>618</v>
      </c>
      <c r="F207" s="145" t="s">
        <v>589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565</v>
      </c>
      <c r="M207" s="145" t="s">
        <v>340</v>
      </c>
      <c r="N207" s="145" t="s">
        <v>340</v>
      </c>
      <c r="O207" s="146">
        <v>3123</v>
      </c>
      <c r="P207" s="145" t="s">
        <v>340</v>
      </c>
      <c r="Q207" s="146">
        <v>973</v>
      </c>
      <c r="R207" s="146">
        <v>2150</v>
      </c>
      <c r="S207" s="147">
        <v>28.916666666666668</v>
      </c>
      <c r="T207" s="145" t="s">
        <v>507</v>
      </c>
      <c r="U207" s="145" t="s">
        <v>340</v>
      </c>
      <c r="V207" s="145" t="s">
        <v>507</v>
      </c>
      <c r="W207" s="145" t="s">
        <v>844</v>
      </c>
      <c r="X207" s="145" t="s">
        <v>340</v>
      </c>
      <c r="Y207" s="145" t="s">
        <v>340</v>
      </c>
      <c r="Z207" s="145" t="s">
        <v>509</v>
      </c>
      <c r="AA207" s="145" t="s">
        <v>555</v>
      </c>
      <c r="AB207" s="145" t="s">
        <v>538</v>
      </c>
      <c r="AC207" s="145" t="s">
        <v>568</v>
      </c>
      <c r="AD207" s="145" t="s">
        <v>520</v>
      </c>
      <c r="AE207" s="145" t="s">
        <v>507</v>
      </c>
      <c r="AF207" s="145" t="s">
        <v>506</v>
      </c>
    </row>
    <row r="208" spans="1:32">
      <c r="A208" s="145" t="s">
        <v>852</v>
      </c>
      <c r="B208" s="145" t="s">
        <v>564</v>
      </c>
      <c r="C208" s="145" t="s">
        <v>500</v>
      </c>
      <c r="D208" s="145" t="s">
        <v>501</v>
      </c>
      <c r="E208" s="145" t="s">
        <v>618</v>
      </c>
      <c r="F208" s="145" t="s">
        <v>589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565</v>
      </c>
      <c r="M208" s="145" t="s">
        <v>340</v>
      </c>
      <c r="N208" s="145" t="s">
        <v>340</v>
      </c>
      <c r="O208" s="146">
        <v>3035</v>
      </c>
      <c r="P208" s="145" t="s">
        <v>340</v>
      </c>
      <c r="Q208" s="145" t="s">
        <v>340</v>
      </c>
      <c r="R208" s="146">
        <v>3035</v>
      </c>
      <c r="S208" s="147">
        <v>31.614583333333332</v>
      </c>
      <c r="T208" s="145" t="s">
        <v>507</v>
      </c>
      <c r="U208" s="145" t="s">
        <v>340</v>
      </c>
      <c r="V208" s="145" t="s">
        <v>507</v>
      </c>
      <c r="W208" s="145" t="s">
        <v>340</v>
      </c>
      <c r="X208" s="145" t="s">
        <v>340</v>
      </c>
      <c r="Y208" s="145" t="s">
        <v>340</v>
      </c>
      <c r="Z208" s="145" t="s">
        <v>340</v>
      </c>
      <c r="AA208" s="145" t="s">
        <v>853</v>
      </c>
      <c r="AB208" s="145" t="s">
        <v>854</v>
      </c>
      <c r="AC208" s="145" t="s">
        <v>340</v>
      </c>
      <c r="AD208" s="145" t="s">
        <v>340</v>
      </c>
      <c r="AE208" s="145" t="s">
        <v>507</v>
      </c>
      <c r="AF208" s="145" t="s">
        <v>506</v>
      </c>
    </row>
    <row r="209" spans="1:32">
      <c r="A209" s="145" t="s">
        <v>855</v>
      </c>
      <c r="B209" s="145" t="s">
        <v>564</v>
      </c>
      <c r="C209" s="145" t="s">
        <v>659</v>
      </c>
      <c r="D209" s="145" t="s">
        <v>340</v>
      </c>
      <c r="E209" s="145" t="s">
        <v>340</v>
      </c>
      <c r="F209" s="145" t="s">
        <v>340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340</v>
      </c>
      <c r="L209" s="145" t="s">
        <v>637</v>
      </c>
      <c r="M209" s="145" t="s">
        <v>340</v>
      </c>
      <c r="N209" s="145" t="s">
        <v>340</v>
      </c>
      <c r="O209" s="146">
        <v>2982.5</v>
      </c>
      <c r="P209" s="145" t="s">
        <v>340</v>
      </c>
      <c r="Q209" s="146">
        <v>4737.5</v>
      </c>
      <c r="R209" s="146">
        <v>90</v>
      </c>
      <c r="S209" s="145" t="s">
        <v>340</v>
      </c>
      <c r="T209" s="145" t="s">
        <v>340</v>
      </c>
      <c r="U209" s="145" t="s">
        <v>340</v>
      </c>
      <c r="V209" s="145" t="s">
        <v>340</v>
      </c>
      <c r="W209" s="145" t="s">
        <v>340</v>
      </c>
      <c r="X209" s="145" t="s">
        <v>340</v>
      </c>
      <c r="Y209" s="145" t="s">
        <v>340</v>
      </c>
      <c r="Z209" s="145" t="s">
        <v>340</v>
      </c>
      <c r="AA209" s="145" t="s">
        <v>340</v>
      </c>
      <c r="AB209" s="145" t="s">
        <v>340</v>
      </c>
      <c r="AC209" s="145" t="s">
        <v>340</v>
      </c>
      <c r="AD209" s="145" t="s">
        <v>340</v>
      </c>
      <c r="AE209" s="145" t="s">
        <v>340</v>
      </c>
      <c r="AF209" s="145" t="s">
        <v>506</v>
      </c>
    </row>
    <row r="210" spans="1:32">
      <c r="A210" s="145" t="s">
        <v>856</v>
      </c>
      <c r="B210" s="145" t="s">
        <v>564</v>
      </c>
      <c r="C210" s="145" t="s">
        <v>500</v>
      </c>
      <c r="D210" s="145" t="s">
        <v>501</v>
      </c>
      <c r="E210" s="145" t="s">
        <v>502</v>
      </c>
      <c r="F210" s="145" t="s">
        <v>503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565</v>
      </c>
      <c r="M210" s="145" t="s">
        <v>340</v>
      </c>
      <c r="N210" s="145" t="s">
        <v>340</v>
      </c>
      <c r="O210" s="146">
        <v>2926</v>
      </c>
      <c r="P210" s="145" t="s">
        <v>340</v>
      </c>
      <c r="Q210" s="145" t="s">
        <v>340</v>
      </c>
      <c r="R210" s="146">
        <v>2926</v>
      </c>
      <c r="S210" s="147">
        <v>48.766666666666666</v>
      </c>
      <c r="T210" s="145" t="s">
        <v>507</v>
      </c>
      <c r="U210" s="145" t="s">
        <v>340</v>
      </c>
      <c r="V210" s="145" t="s">
        <v>507</v>
      </c>
      <c r="W210" s="145" t="s">
        <v>844</v>
      </c>
      <c r="X210" s="145" t="s">
        <v>340</v>
      </c>
      <c r="Y210" s="145" t="s">
        <v>340</v>
      </c>
      <c r="Z210" s="145" t="s">
        <v>509</v>
      </c>
      <c r="AA210" s="145" t="s">
        <v>555</v>
      </c>
      <c r="AB210" s="145" t="s">
        <v>538</v>
      </c>
      <c r="AC210" s="145" t="s">
        <v>568</v>
      </c>
      <c r="AD210" s="145" t="s">
        <v>520</v>
      </c>
      <c r="AE210" s="145" t="s">
        <v>507</v>
      </c>
      <c r="AF210" s="145" t="s">
        <v>506</v>
      </c>
    </row>
    <row r="211" spans="1:32">
      <c r="A211" s="145" t="s">
        <v>857</v>
      </c>
      <c r="B211" s="145" t="s">
        <v>564</v>
      </c>
      <c r="C211" s="145" t="s">
        <v>500</v>
      </c>
      <c r="D211" s="145" t="s">
        <v>501</v>
      </c>
      <c r="E211" s="145" t="s">
        <v>340</v>
      </c>
      <c r="F211" s="145" t="s">
        <v>340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565</v>
      </c>
      <c r="M211" s="145" t="s">
        <v>340</v>
      </c>
      <c r="N211" s="145" t="s">
        <v>340</v>
      </c>
      <c r="O211" s="146">
        <v>2875</v>
      </c>
      <c r="P211" s="145" t="s">
        <v>340</v>
      </c>
      <c r="Q211" s="146">
        <v>5171</v>
      </c>
      <c r="R211" s="146">
        <v>875</v>
      </c>
      <c r="S211" s="147">
        <v>59.895833333333336</v>
      </c>
      <c r="T211" s="145" t="s">
        <v>507</v>
      </c>
      <c r="U211" s="145" t="s">
        <v>340</v>
      </c>
      <c r="V211" s="145" t="s">
        <v>507</v>
      </c>
      <c r="W211" s="145" t="s">
        <v>340</v>
      </c>
      <c r="X211" s="145" t="s">
        <v>340</v>
      </c>
      <c r="Y211" s="145" t="s">
        <v>340</v>
      </c>
      <c r="Z211" s="145" t="s">
        <v>340</v>
      </c>
      <c r="AA211" s="145" t="s">
        <v>707</v>
      </c>
      <c r="AB211" s="145" t="s">
        <v>683</v>
      </c>
      <c r="AC211" s="145" t="s">
        <v>340</v>
      </c>
      <c r="AD211" s="145" t="s">
        <v>340</v>
      </c>
      <c r="AE211" s="145" t="s">
        <v>507</v>
      </c>
      <c r="AF211" s="145" t="s">
        <v>506</v>
      </c>
    </row>
    <row r="212" spans="1:32">
      <c r="A212" s="145" t="s">
        <v>858</v>
      </c>
      <c r="B212" s="145" t="s">
        <v>499</v>
      </c>
      <c r="C212" s="145" t="s">
        <v>500</v>
      </c>
      <c r="D212" s="145" t="s">
        <v>501</v>
      </c>
      <c r="E212" s="145" t="s">
        <v>618</v>
      </c>
      <c r="F212" s="145" t="s">
        <v>589</v>
      </c>
      <c r="G212" s="145" t="s">
        <v>243</v>
      </c>
      <c r="H212" s="145">
        <v>6</v>
      </c>
      <c r="I212" s="145" t="s">
        <v>340</v>
      </c>
      <c r="J212" s="146">
        <v>420</v>
      </c>
      <c r="K212" s="145">
        <v>6</v>
      </c>
      <c r="L212" s="145" t="s">
        <v>557</v>
      </c>
      <c r="M212" s="145" t="s">
        <v>340</v>
      </c>
      <c r="N212" s="145" t="s">
        <v>340</v>
      </c>
      <c r="O212" s="146">
        <v>2794</v>
      </c>
      <c r="P212" s="146">
        <v>420</v>
      </c>
      <c r="Q212" s="145" t="s">
        <v>340</v>
      </c>
      <c r="R212" s="146">
        <v>2794</v>
      </c>
      <c r="S212" s="147">
        <v>38.805555555555557</v>
      </c>
      <c r="T212" s="145" t="s">
        <v>507</v>
      </c>
      <c r="U212" s="145" t="s">
        <v>340</v>
      </c>
      <c r="V212" s="145" t="s">
        <v>507</v>
      </c>
      <c r="W212" s="145" t="s">
        <v>508</v>
      </c>
      <c r="X212" s="145" t="s">
        <v>516</v>
      </c>
      <c r="Y212" s="145" t="s">
        <v>340</v>
      </c>
      <c r="Z212" s="145" t="s">
        <v>509</v>
      </c>
      <c r="AA212" s="145" t="s">
        <v>666</v>
      </c>
      <c r="AB212" s="145" t="s">
        <v>667</v>
      </c>
      <c r="AC212" s="145" t="s">
        <v>519</v>
      </c>
      <c r="AD212" s="145" t="s">
        <v>560</v>
      </c>
      <c r="AE212" s="145" t="s">
        <v>506</v>
      </c>
      <c r="AF212" s="145" t="s">
        <v>340</v>
      </c>
    </row>
    <row r="213" spans="1:32">
      <c r="A213" s="145" t="s">
        <v>859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340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340</v>
      </c>
      <c r="L213" s="145" t="s">
        <v>637</v>
      </c>
      <c r="M213" s="145" t="s">
        <v>340</v>
      </c>
      <c r="N213" s="145" t="s">
        <v>340</v>
      </c>
      <c r="O213" s="146">
        <v>2775</v>
      </c>
      <c r="P213" s="145" t="s">
        <v>340</v>
      </c>
      <c r="Q213" s="146">
        <v>7455</v>
      </c>
      <c r="R213" s="145" t="s">
        <v>340</v>
      </c>
      <c r="S213" s="145" t="s">
        <v>340</v>
      </c>
      <c r="T213" s="145" t="s">
        <v>340</v>
      </c>
      <c r="U213" s="145" t="s">
        <v>340</v>
      </c>
      <c r="V213" s="145" t="s">
        <v>340</v>
      </c>
      <c r="W213" s="145" t="s">
        <v>340</v>
      </c>
      <c r="X213" s="145" t="s">
        <v>340</v>
      </c>
      <c r="Y213" s="145" t="s">
        <v>340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5" t="s">
        <v>340</v>
      </c>
      <c r="AE213" s="145" t="s">
        <v>340</v>
      </c>
      <c r="AF213" s="145" t="s">
        <v>507</v>
      </c>
    </row>
    <row r="214" spans="1:32">
      <c r="A214" s="145" t="s">
        <v>860</v>
      </c>
      <c r="B214" s="145" t="s">
        <v>499</v>
      </c>
      <c r="C214" s="145" t="s">
        <v>680</v>
      </c>
      <c r="D214" s="145" t="s">
        <v>681</v>
      </c>
      <c r="E214" s="145" t="s">
        <v>340</v>
      </c>
      <c r="F214" s="145" t="s">
        <v>340</v>
      </c>
      <c r="G214" s="145" t="s">
        <v>243</v>
      </c>
      <c r="H214" s="145">
        <v>6</v>
      </c>
      <c r="I214" s="145" t="s">
        <v>340</v>
      </c>
      <c r="J214" s="146">
        <v>418</v>
      </c>
      <c r="K214" s="145">
        <v>5</v>
      </c>
      <c r="L214" s="145" t="s">
        <v>504</v>
      </c>
      <c r="M214" s="145">
        <v>5</v>
      </c>
      <c r="N214" s="145" t="s">
        <v>505</v>
      </c>
      <c r="O214" s="146">
        <v>2621</v>
      </c>
      <c r="P214" s="146">
        <v>418</v>
      </c>
      <c r="Q214" s="145" t="s">
        <v>340</v>
      </c>
      <c r="R214" s="146">
        <v>2621</v>
      </c>
      <c r="S214" s="147">
        <v>43.68333333333333</v>
      </c>
      <c r="T214" s="145" t="s">
        <v>507</v>
      </c>
      <c r="U214" s="145" t="s">
        <v>340</v>
      </c>
      <c r="V214" s="145" t="s">
        <v>507</v>
      </c>
      <c r="W214" s="145" t="s">
        <v>515</v>
      </c>
      <c r="X214" s="145" t="s">
        <v>527</v>
      </c>
      <c r="Y214" s="145" t="s">
        <v>340</v>
      </c>
      <c r="Z214" s="145" t="s">
        <v>597</v>
      </c>
      <c r="AA214" s="145" t="s">
        <v>768</v>
      </c>
      <c r="AB214" s="145" t="s">
        <v>683</v>
      </c>
      <c r="AC214" s="145" t="s">
        <v>640</v>
      </c>
      <c r="AD214" s="145" t="s">
        <v>684</v>
      </c>
      <c r="AE214" s="145" t="s">
        <v>507</v>
      </c>
      <c r="AF214" s="145" t="s">
        <v>340</v>
      </c>
    </row>
    <row r="215" spans="1:32">
      <c r="A215" s="145" t="s">
        <v>861</v>
      </c>
      <c r="B215" s="145" t="s">
        <v>564</v>
      </c>
      <c r="C215" s="145" t="s">
        <v>659</v>
      </c>
      <c r="D215" s="145" t="s">
        <v>340</v>
      </c>
      <c r="E215" s="145" t="s">
        <v>340</v>
      </c>
      <c r="F215" s="145" t="s">
        <v>340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340</v>
      </c>
      <c r="L215" s="145" t="s">
        <v>637</v>
      </c>
      <c r="M215" s="145" t="s">
        <v>340</v>
      </c>
      <c r="N215" s="145" t="s">
        <v>340</v>
      </c>
      <c r="O215" s="146">
        <v>2590</v>
      </c>
      <c r="P215" s="145" t="s">
        <v>340</v>
      </c>
      <c r="Q215" s="146">
        <v>5411.25</v>
      </c>
      <c r="R215" s="145" t="s">
        <v>340</v>
      </c>
      <c r="S215" s="145" t="s">
        <v>340</v>
      </c>
      <c r="T215" s="145" t="s">
        <v>340</v>
      </c>
      <c r="U215" s="145" t="s">
        <v>340</v>
      </c>
      <c r="V215" s="145" t="s">
        <v>340</v>
      </c>
      <c r="W215" s="145" t="s">
        <v>340</v>
      </c>
      <c r="X215" s="145" t="s">
        <v>340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5" t="s">
        <v>340</v>
      </c>
      <c r="AE215" s="145" t="s">
        <v>340</v>
      </c>
      <c r="AF215" s="145" t="s">
        <v>506</v>
      </c>
    </row>
    <row r="216" spans="1:32">
      <c r="A216" s="145" t="s">
        <v>862</v>
      </c>
      <c r="B216" s="145" t="s">
        <v>499</v>
      </c>
      <c r="C216" s="145" t="s">
        <v>500</v>
      </c>
      <c r="D216" s="145" t="s">
        <v>501</v>
      </c>
      <c r="E216" s="145" t="s">
        <v>502</v>
      </c>
      <c r="F216" s="145" t="s">
        <v>503</v>
      </c>
      <c r="G216" s="145" t="s">
        <v>245</v>
      </c>
      <c r="H216" s="145">
        <v>4</v>
      </c>
      <c r="I216" s="145" t="s">
        <v>340</v>
      </c>
      <c r="J216" s="146">
        <v>547.66666666666663</v>
      </c>
      <c r="K216" s="145">
        <v>8</v>
      </c>
      <c r="L216" s="145" t="s">
        <v>557</v>
      </c>
      <c r="M216" s="145">
        <v>6</v>
      </c>
      <c r="N216" s="145" t="s">
        <v>581</v>
      </c>
      <c r="O216" s="146">
        <v>2581</v>
      </c>
      <c r="P216" s="146">
        <v>632</v>
      </c>
      <c r="Q216" s="145" t="s">
        <v>340</v>
      </c>
      <c r="R216" s="146">
        <v>2581</v>
      </c>
      <c r="S216" s="147">
        <v>26.885416666666668</v>
      </c>
      <c r="T216" s="145" t="s">
        <v>507</v>
      </c>
      <c r="U216" s="145" t="s">
        <v>340</v>
      </c>
      <c r="V216" s="145" t="s">
        <v>506</v>
      </c>
      <c r="W216" s="145" t="s">
        <v>508</v>
      </c>
      <c r="X216" s="145" t="s">
        <v>527</v>
      </c>
      <c r="Y216" s="145" t="s">
        <v>344</v>
      </c>
      <c r="Z216" s="145" t="s">
        <v>509</v>
      </c>
      <c r="AA216" s="145" t="s">
        <v>614</v>
      </c>
      <c r="AB216" s="145" t="s">
        <v>615</v>
      </c>
      <c r="AC216" s="145" t="s">
        <v>535</v>
      </c>
      <c r="AD216" s="145" t="s">
        <v>513</v>
      </c>
      <c r="AE216" s="145" t="s">
        <v>506</v>
      </c>
      <c r="AF216" s="145" t="s">
        <v>340</v>
      </c>
    </row>
    <row r="217" spans="1:32">
      <c r="A217" s="145" t="s">
        <v>863</v>
      </c>
      <c r="B217" s="145" t="s">
        <v>19</v>
      </c>
      <c r="C217" s="145" t="s">
        <v>500</v>
      </c>
      <c r="D217" s="145" t="s">
        <v>501</v>
      </c>
      <c r="E217" s="145" t="s">
        <v>340</v>
      </c>
      <c r="F217" s="145" t="s">
        <v>596</v>
      </c>
      <c r="G217" s="145" t="s">
        <v>248</v>
      </c>
      <c r="H217" s="145">
        <v>1</v>
      </c>
      <c r="I217" s="145" t="s">
        <v>340</v>
      </c>
      <c r="J217" s="146">
        <v>2460</v>
      </c>
      <c r="K217" s="145">
        <v>41</v>
      </c>
      <c r="L217" s="145" t="s">
        <v>557</v>
      </c>
      <c r="M217" s="145" t="s">
        <v>340</v>
      </c>
      <c r="N217" s="145" t="s">
        <v>340</v>
      </c>
      <c r="O217" s="146">
        <v>2460</v>
      </c>
      <c r="P217" s="146">
        <v>2460</v>
      </c>
      <c r="Q217" s="145" t="s">
        <v>340</v>
      </c>
      <c r="R217" s="146">
        <v>2460</v>
      </c>
      <c r="S217" s="147">
        <v>5</v>
      </c>
      <c r="T217" s="145" t="s">
        <v>507</v>
      </c>
      <c r="U217" s="145" t="s">
        <v>340</v>
      </c>
      <c r="V217" s="145" t="s">
        <v>507</v>
      </c>
      <c r="W217" s="145" t="s">
        <v>508</v>
      </c>
      <c r="X217" s="145" t="s">
        <v>516</v>
      </c>
      <c r="Y217" s="145" t="s">
        <v>340</v>
      </c>
      <c r="Z217" s="145" t="s">
        <v>509</v>
      </c>
      <c r="AA217" s="145" t="s">
        <v>864</v>
      </c>
      <c r="AB217" s="145" t="s">
        <v>654</v>
      </c>
      <c r="AC217" s="145" t="s">
        <v>568</v>
      </c>
      <c r="AD217" s="145" t="s">
        <v>655</v>
      </c>
      <c r="AE217" s="145" t="s">
        <v>506</v>
      </c>
      <c r="AF217" s="145" t="s">
        <v>340</v>
      </c>
    </row>
    <row r="218" spans="1:32">
      <c r="A218" s="145" t="s">
        <v>865</v>
      </c>
      <c r="B218" s="145" t="s">
        <v>564</v>
      </c>
      <c r="C218" s="145" t="s">
        <v>500</v>
      </c>
      <c r="D218" s="145" t="s">
        <v>501</v>
      </c>
      <c r="E218" s="145" t="s">
        <v>502</v>
      </c>
      <c r="F218" s="145" t="s">
        <v>503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565</v>
      </c>
      <c r="M218" s="145" t="s">
        <v>340</v>
      </c>
      <c r="N218" s="145" t="s">
        <v>340</v>
      </c>
      <c r="O218" s="146">
        <v>2360</v>
      </c>
      <c r="P218" s="145" t="s">
        <v>340</v>
      </c>
      <c r="Q218" s="145" t="s">
        <v>340</v>
      </c>
      <c r="R218" s="146">
        <v>2360</v>
      </c>
      <c r="S218" s="147">
        <v>24.583333333333332</v>
      </c>
      <c r="T218" s="145" t="s">
        <v>507</v>
      </c>
      <c r="U218" s="145" t="s">
        <v>340</v>
      </c>
      <c r="V218" s="145" t="s">
        <v>507</v>
      </c>
      <c r="W218" s="145" t="s">
        <v>516</v>
      </c>
      <c r="X218" s="145" t="s">
        <v>340</v>
      </c>
      <c r="Y218" s="145" t="s">
        <v>340</v>
      </c>
      <c r="Z218" s="145" t="s">
        <v>509</v>
      </c>
      <c r="AA218" s="145" t="s">
        <v>570</v>
      </c>
      <c r="AB218" s="145" t="s">
        <v>559</v>
      </c>
      <c r="AC218" s="145" t="s">
        <v>512</v>
      </c>
      <c r="AD218" s="145" t="s">
        <v>560</v>
      </c>
      <c r="AE218" s="145" t="s">
        <v>507</v>
      </c>
      <c r="AF218" s="145" t="s">
        <v>507</v>
      </c>
    </row>
    <row r="219" spans="1:32">
      <c r="A219" s="145" t="s">
        <v>866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340</v>
      </c>
      <c r="G219" s="145" t="s">
        <v>572</v>
      </c>
      <c r="H219" s="145">
        <v>23</v>
      </c>
      <c r="I219" s="145" t="s">
        <v>209</v>
      </c>
      <c r="J219" s="146">
        <v>1200</v>
      </c>
      <c r="K219" s="145" t="s">
        <v>340</v>
      </c>
      <c r="L219" s="145" t="s">
        <v>637</v>
      </c>
      <c r="M219" s="145" t="s">
        <v>340</v>
      </c>
      <c r="N219" s="145" t="s">
        <v>340</v>
      </c>
      <c r="O219" s="146">
        <v>2330</v>
      </c>
      <c r="P219" s="145" t="s">
        <v>340</v>
      </c>
      <c r="Q219" s="146">
        <v>10615</v>
      </c>
      <c r="R219" s="145" t="s">
        <v>340</v>
      </c>
      <c r="S219" s="145" t="s">
        <v>340</v>
      </c>
      <c r="T219" s="145" t="s">
        <v>340</v>
      </c>
      <c r="U219" s="145" t="s">
        <v>340</v>
      </c>
      <c r="V219" s="145" t="s">
        <v>340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5" t="s">
        <v>340</v>
      </c>
      <c r="AE219" s="145" t="s">
        <v>340</v>
      </c>
      <c r="AF219" s="145" t="s">
        <v>506</v>
      </c>
    </row>
    <row r="220" spans="1:32">
      <c r="A220" s="145" t="s">
        <v>867</v>
      </c>
      <c r="B220" s="145" t="s">
        <v>564</v>
      </c>
      <c r="C220" s="145" t="s">
        <v>634</v>
      </c>
      <c r="D220" s="145" t="s">
        <v>340</v>
      </c>
      <c r="E220" s="145" t="s">
        <v>340</v>
      </c>
      <c r="F220" s="145" t="s">
        <v>340</v>
      </c>
      <c r="G220" s="145" t="s">
        <v>636</v>
      </c>
      <c r="H220" s="145">
        <v>59</v>
      </c>
      <c r="I220" s="145" t="s">
        <v>245</v>
      </c>
      <c r="J220" s="146">
        <v>300</v>
      </c>
      <c r="K220" s="145" t="s">
        <v>340</v>
      </c>
      <c r="L220" s="145" t="s">
        <v>637</v>
      </c>
      <c r="M220" s="145" t="s">
        <v>340</v>
      </c>
      <c r="N220" s="145" t="s">
        <v>340</v>
      </c>
      <c r="O220" s="146">
        <v>2225</v>
      </c>
      <c r="P220" s="145" t="s">
        <v>340</v>
      </c>
      <c r="Q220" s="146">
        <v>3210</v>
      </c>
      <c r="R220" s="146">
        <v>900</v>
      </c>
      <c r="S220" s="145" t="s">
        <v>340</v>
      </c>
      <c r="T220" s="145" t="s">
        <v>507</v>
      </c>
      <c r="U220" s="145" t="s">
        <v>340</v>
      </c>
      <c r="V220" s="145" t="s">
        <v>507</v>
      </c>
      <c r="W220" s="145" t="s">
        <v>340</v>
      </c>
      <c r="X220" s="145" t="s">
        <v>340</v>
      </c>
      <c r="Y220" s="145" t="s">
        <v>340</v>
      </c>
      <c r="Z220" s="145" t="s">
        <v>340</v>
      </c>
      <c r="AA220" s="145" t="s">
        <v>671</v>
      </c>
      <c r="AB220" s="145" t="s">
        <v>639</v>
      </c>
      <c r="AC220" s="145" t="s">
        <v>340</v>
      </c>
      <c r="AD220" s="145" t="s">
        <v>340</v>
      </c>
      <c r="AE220" s="145" t="s">
        <v>507</v>
      </c>
      <c r="AF220" s="145" t="s">
        <v>506</v>
      </c>
    </row>
    <row r="221" spans="1:32">
      <c r="A221" s="145" t="s">
        <v>868</v>
      </c>
      <c r="B221" s="145" t="s">
        <v>564</v>
      </c>
      <c r="C221" s="145" t="s">
        <v>659</v>
      </c>
      <c r="D221" s="145" t="s">
        <v>340</v>
      </c>
      <c r="E221" s="145" t="s">
        <v>340</v>
      </c>
      <c r="F221" s="145" t="s">
        <v>340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340</v>
      </c>
      <c r="L221" s="145" t="s">
        <v>637</v>
      </c>
      <c r="M221" s="145" t="s">
        <v>340</v>
      </c>
      <c r="N221" s="145" t="s">
        <v>340</v>
      </c>
      <c r="O221" s="146">
        <v>2205</v>
      </c>
      <c r="P221" s="145" t="s">
        <v>340</v>
      </c>
      <c r="Q221" s="146">
        <v>3260</v>
      </c>
      <c r="R221" s="146">
        <v>375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5" t="s">
        <v>340</v>
      </c>
      <c r="AD221" s="145" t="s">
        <v>340</v>
      </c>
      <c r="AE221" s="145" t="s">
        <v>340</v>
      </c>
      <c r="AF221" s="145" t="s">
        <v>507</v>
      </c>
    </row>
    <row r="222" spans="1:32">
      <c r="A222" s="145" t="s">
        <v>869</v>
      </c>
      <c r="B222" s="145" t="s">
        <v>19</v>
      </c>
      <c r="C222" s="145" t="s">
        <v>500</v>
      </c>
      <c r="D222" s="145" t="s">
        <v>501</v>
      </c>
      <c r="E222" s="145" t="s">
        <v>340</v>
      </c>
      <c r="F222" s="145" t="s">
        <v>503</v>
      </c>
      <c r="G222" s="145" t="s">
        <v>248</v>
      </c>
      <c r="H222" s="145">
        <v>1</v>
      </c>
      <c r="I222" s="145" t="s">
        <v>340</v>
      </c>
      <c r="J222" s="146">
        <v>2198</v>
      </c>
      <c r="K222" s="145">
        <v>29</v>
      </c>
      <c r="L222" s="145" t="s">
        <v>557</v>
      </c>
      <c r="M222" s="145" t="s">
        <v>340</v>
      </c>
      <c r="N222" s="145" t="s">
        <v>340</v>
      </c>
      <c r="O222" s="146">
        <v>2198</v>
      </c>
      <c r="P222" s="146">
        <v>2198</v>
      </c>
      <c r="Q222" s="145" t="s">
        <v>340</v>
      </c>
      <c r="R222" s="146">
        <v>2198</v>
      </c>
      <c r="S222" s="147">
        <v>6.3160919540229878</v>
      </c>
      <c r="T222" s="145" t="s">
        <v>506</v>
      </c>
      <c r="U222" s="145" t="s">
        <v>340</v>
      </c>
      <c r="V222" s="145" t="s">
        <v>507</v>
      </c>
      <c r="W222" s="145" t="s">
        <v>508</v>
      </c>
      <c r="X222" s="145" t="s">
        <v>516</v>
      </c>
      <c r="Y222" s="145" t="s">
        <v>340</v>
      </c>
      <c r="Z222" s="145" t="s">
        <v>509</v>
      </c>
      <c r="AA222" s="145" t="s">
        <v>653</v>
      </c>
      <c r="AB222" s="145" t="s">
        <v>654</v>
      </c>
      <c r="AC222" s="145" t="s">
        <v>568</v>
      </c>
      <c r="AD222" s="145" t="s">
        <v>655</v>
      </c>
      <c r="AE222" s="145" t="s">
        <v>506</v>
      </c>
      <c r="AF222" s="145" t="s">
        <v>340</v>
      </c>
    </row>
    <row r="223" spans="1:32">
      <c r="A223" s="145" t="s">
        <v>870</v>
      </c>
      <c r="B223" s="145" t="s">
        <v>564</v>
      </c>
      <c r="C223" s="145" t="s">
        <v>500</v>
      </c>
      <c r="D223" s="145" t="s">
        <v>501</v>
      </c>
      <c r="E223" s="145" t="s">
        <v>340</v>
      </c>
      <c r="F223" s="145" t="s">
        <v>589</v>
      </c>
      <c r="G223" s="145" t="s">
        <v>246</v>
      </c>
      <c r="H223" s="145">
        <v>3</v>
      </c>
      <c r="I223" s="145" t="s">
        <v>340</v>
      </c>
      <c r="J223" s="146">
        <v>1097</v>
      </c>
      <c r="K223" s="145">
        <v>20</v>
      </c>
      <c r="L223" s="145" t="s">
        <v>504</v>
      </c>
      <c r="M223" s="145">
        <v>20</v>
      </c>
      <c r="N223" s="145" t="s">
        <v>505</v>
      </c>
      <c r="O223" s="146">
        <v>2194</v>
      </c>
      <c r="P223" s="146">
        <v>1097</v>
      </c>
      <c r="Q223" s="145" t="s">
        <v>340</v>
      </c>
      <c r="R223" s="146">
        <v>2194</v>
      </c>
      <c r="S223" s="147">
        <v>9.1416666666666675</v>
      </c>
      <c r="T223" s="145" t="s">
        <v>507</v>
      </c>
      <c r="U223" s="145" t="s">
        <v>340</v>
      </c>
      <c r="V223" s="145" t="s">
        <v>507</v>
      </c>
      <c r="W223" s="145" t="s">
        <v>844</v>
      </c>
      <c r="X223" s="145" t="s">
        <v>516</v>
      </c>
      <c r="Y223" s="145" t="s">
        <v>340</v>
      </c>
      <c r="Z223" s="145" t="s">
        <v>509</v>
      </c>
      <c r="AA223" s="145" t="s">
        <v>717</v>
      </c>
      <c r="AB223" s="145" t="s">
        <v>654</v>
      </c>
      <c r="AC223" s="145" t="s">
        <v>568</v>
      </c>
      <c r="AD223" s="145" t="s">
        <v>718</v>
      </c>
      <c r="AE223" s="145" t="s">
        <v>507</v>
      </c>
      <c r="AF223" s="145" t="s">
        <v>340</v>
      </c>
    </row>
    <row r="224" spans="1:32">
      <c r="A224" s="145" t="s">
        <v>871</v>
      </c>
      <c r="B224" s="145" t="s">
        <v>564</v>
      </c>
      <c r="C224" s="145" t="s">
        <v>659</v>
      </c>
      <c r="D224" s="145" t="s">
        <v>340</v>
      </c>
      <c r="E224" s="145" t="s">
        <v>340</v>
      </c>
      <c r="F224" s="145" t="s">
        <v>340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340</v>
      </c>
      <c r="L224" s="145" t="s">
        <v>637</v>
      </c>
      <c r="M224" s="145" t="s">
        <v>340</v>
      </c>
      <c r="N224" s="145" t="s">
        <v>340</v>
      </c>
      <c r="O224" s="146">
        <v>2185</v>
      </c>
      <c r="P224" s="145" t="s">
        <v>340</v>
      </c>
      <c r="Q224" s="146">
        <v>3508.75</v>
      </c>
      <c r="R224" s="146">
        <v>60</v>
      </c>
      <c r="S224" s="145" t="s">
        <v>340</v>
      </c>
      <c r="T224" s="145" t="s">
        <v>340</v>
      </c>
      <c r="U224" s="145" t="s">
        <v>340</v>
      </c>
      <c r="V224" s="145" t="s">
        <v>340</v>
      </c>
      <c r="W224" s="145" t="s">
        <v>340</v>
      </c>
      <c r="X224" s="145" t="s">
        <v>340</v>
      </c>
      <c r="Y224" s="145" t="s">
        <v>340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5" t="s">
        <v>340</v>
      </c>
      <c r="AE224" s="145" t="s">
        <v>340</v>
      </c>
      <c r="AF224" s="145" t="s">
        <v>506</v>
      </c>
    </row>
    <row r="225" spans="1:32">
      <c r="A225" s="145" t="s">
        <v>872</v>
      </c>
      <c r="B225" s="145" t="s">
        <v>499</v>
      </c>
      <c r="C225" s="145" t="s">
        <v>680</v>
      </c>
      <c r="D225" s="145" t="s">
        <v>681</v>
      </c>
      <c r="E225" s="145" t="s">
        <v>340</v>
      </c>
      <c r="F225" s="145" t="s">
        <v>340</v>
      </c>
      <c r="G225" s="145" t="s">
        <v>242</v>
      </c>
      <c r="H225" s="145">
        <v>7</v>
      </c>
      <c r="I225" s="145" t="s">
        <v>340</v>
      </c>
      <c r="J225" s="146">
        <v>300</v>
      </c>
      <c r="K225" s="145">
        <v>5</v>
      </c>
      <c r="L225" s="145" t="s">
        <v>504</v>
      </c>
      <c r="M225" s="145">
        <v>5</v>
      </c>
      <c r="N225" s="145" t="s">
        <v>505</v>
      </c>
      <c r="O225" s="146">
        <v>2165</v>
      </c>
      <c r="P225" s="146">
        <v>300</v>
      </c>
      <c r="Q225" s="145" t="s">
        <v>340</v>
      </c>
      <c r="R225" s="146">
        <v>2165</v>
      </c>
      <c r="S225" s="147">
        <v>36.083333333333329</v>
      </c>
      <c r="T225" s="145" t="s">
        <v>506</v>
      </c>
      <c r="U225" s="145" t="s">
        <v>340</v>
      </c>
      <c r="V225" s="145" t="s">
        <v>507</v>
      </c>
      <c r="W225" s="145" t="s">
        <v>515</v>
      </c>
      <c r="X225" s="145" t="s">
        <v>340</v>
      </c>
      <c r="Y225" s="145" t="s">
        <v>356</v>
      </c>
      <c r="Z225" s="145" t="s">
        <v>597</v>
      </c>
      <c r="AA225" s="145" t="s">
        <v>768</v>
      </c>
      <c r="AB225" s="145" t="s">
        <v>683</v>
      </c>
      <c r="AC225" s="145" t="s">
        <v>640</v>
      </c>
      <c r="AD225" s="145" t="s">
        <v>684</v>
      </c>
      <c r="AE225" s="145" t="s">
        <v>507</v>
      </c>
      <c r="AF225" s="145" t="s">
        <v>340</v>
      </c>
    </row>
    <row r="226" spans="1:32">
      <c r="A226" s="145" t="s">
        <v>873</v>
      </c>
      <c r="B226" s="145" t="s">
        <v>564</v>
      </c>
      <c r="C226" s="145" t="s">
        <v>874</v>
      </c>
      <c r="D226" s="145" t="s">
        <v>340</v>
      </c>
      <c r="E226" s="145" t="s">
        <v>340</v>
      </c>
      <c r="F226" s="145" t="s">
        <v>340</v>
      </c>
      <c r="G226" s="145" t="s">
        <v>875</v>
      </c>
      <c r="H226" s="145">
        <v>54</v>
      </c>
      <c r="I226" s="145" t="s">
        <v>244</v>
      </c>
      <c r="J226" s="146">
        <v>305</v>
      </c>
      <c r="K226" s="145" t="s">
        <v>340</v>
      </c>
      <c r="L226" s="145" t="s">
        <v>637</v>
      </c>
      <c r="M226" s="145" t="s">
        <v>340</v>
      </c>
      <c r="N226" s="145" t="s">
        <v>340</v>
      </c>
      <c r="O226" s="146">
        <v>2125</v>
      </c>
      <c r="P226" s="145" t="s">
        <v>340</v>
      </c>
      <c r="Q226" s="146">
        <v>3595</v>
      </c>
      <c r="R226" s="146">
        <v>610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5" t="s">
        <v>340</v>
      </c>
      <c r="AD226" s="145" t="s">
        <v>340</v>
      </c>
      <c r="AE226" s="145" t="s">
        <v>340</v>
      </c>
      <c r="AF226" s="145" t="s">
        <v>506</v>
      </c>
    </row>
    <row r="227" spans="1:32">
      <c r="A227" s="145" t="s">
        <v>876</v>
      </c>
      <c r="B227" s="145" t="s">
        <v>564</v>
      </c>
      <c r="C227" s="145" t="s">
        <v>874</v>
      </c>
      <c r="D227" s="145" t="s">
        <v>340</v>
      </c>
      <c r="E227" s="145" t="s">
        <v>340</v>
      </c>
      <c r="F227" s="145" t="s">
        <v>340</v>
      </c>
      <c r="G227" s="145" t="s">
        <v>734</v>
      </c>
      <c r="H227" s="145">
        <v>46</v>
      </c>
      <c r="I227" s="145" t="s">
        <v>243</v>
      </c>
      <c r="J227" s="146">
        <v>350</v>
      </c>
      <c r="K227" s="145" t="s">
        <v>340</v>
      </c>
      <c r="L227" s="145" t="s">
        <v>637</v>
      </c>
      <c r="M227" s="145" t="s">
        <v>340</v>
      </c>
      <c r="N227" s="145" t="s">
        <v>340</v>
      </c>
      <c r="O227" s="146">
        <v>2100</v>
      </c>
      <c r="P227" s="145" t="s">
        <v>340</v>
      </c>
      <c r="Q227" s="146">
        <v>4155</v>
      </c>
      <c r="R227" s="146">
        <v>350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5" t="s">
        <v>340</v>
      </c>
      <c r="AB227" s="145" t="s">
        <v>340</v>
      </c>
      <c r="AC227" s="145" t="s">
        <v>340</v>
      </c>
      <c r="AD227" s="145" t="s">
        <v>340</v>
      </c>
      <c r="AE227" s="145" t="s">
        <v>340</v>
      </c>
      <c r="AF227" s="145" t="s">
        <v>506</v>
      </c>
    </row>
    <row r="228" spans="1:32">
      <c r="A228" s="145" t="s">
        <v>877</v>
      </c>
      <c r="B228" s="145" t="s">
        <v>564</v>
      </c>
      <c r="C228" s="145" t="s">
        <v>500</v>
      </c>
      <c r="D228" s="145" t="s">
        <v>501</v>
      </c>
      <c r="E228" s="145" t="s">
        <v>502</v>
      </c>
      <c r="F228" s="145" t="s">
        <v>503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565</v>
      </c>
      <c r="M228" s="145" t="s">
        <v>340</v>
      </c>
      <c r="N228" s="145" t="s">
        <v>340</v>
      </c>
      <c r="O228" s="146">
        <v>2100</v>
      </c>
      <c r="P228" s="145" t="s">
        <v>340</v>
      </c>
      <c r="Q228" s="146">
        <v>3620</v>
      </c>
      <c r="R228" s="146">
        <v>-200</v>
      </c>
      <c r="S228" s="147">
        <v>43.75</v>
      </c>
      <c r="T228" s="145" t="s">
        <v>507</v>
      </c>
      <c r="U228" s="145" t="s">
        <v>340</v>
      </c>
      <c r="V228" s="145" t="s">
        <v>507</v>
      </c>
      <c r="W228" s="145" t="s">
        <v>340</v>
      </c>
      <c r="X228" s="145" t="s">
        <v>340</v>
      </c>
      <c r="Y228" s="145" t="s">
        <v>340</v>
      </c>
      <c r="Z228" s="145" t="s">
        <v>340</v>
      </c>
      <c r="AA228" s="145" t="s">
        <v>878</v>
      </c>
      <c r="AB228" s="145" t="s">
        <v>879</v>
      </c>
      <c r="AC228" s="145" t="s">
        <v>340</v>
      </c>
      <c r="AD228" s="145" t="s">
        <v>340</v>
      </c>
      <c r="AE228" s="145" t="s">
        <v>507</v>
      </c>
      <c r="AF228" s="145" t="s">
        <v>507</v>
      </c>
    </row>
    <row r="229" spans="1:32">
      <c r="A229" s="145" t="s">
        <v>880</v>
      </c>
      <c r="B229" s="145" t="s">
        <v>564</v>
      </c>
      <c r="C229" s="145" t="s">
        <v>659</v>
      </c>
      <c r="D229" s="145" t="s">
        <v>340</v>
      </c>
      <c r="E229" s="145" t="s">
        <v>340</v>
      </c>
      <c r="F229" s="145" t="s">
        <v>340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340</v>
      </c>
      <c r="L229" s="145" t="s">
        <v>637</v>
      </c>
      <c r="M229" s="145" t="s">
        <v>340</v>
      </c>
      <c r="N229" s="145" t="s">
        <v>340</v>
      </c>
      <c r="O229" s="146">
        <v>2065</v>
      </c>
      <c r="P229" s="145" t="s">
        <v>340</v>
      </c>
      <c r="Q229" s="146">
        <v>7271.25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5" t="s">
        <v>340</v>
      </c>
      <c r="X229" s="145" t="s">
        <v>340</v>
      </c>
      <c r="Y229" s="145" t="s">
        <v>340</v>
      </c>
      <c r="Z229" s="145" t="s">
        <v>340</v>
      </c>
      <c r="AA229" s="145" t="s">
        <v>340</v>
      </c>
      <c r="AB229" s="145" t="s">
        <v>340</v>
      </c>
      <c r="AC229" s="145" t="s">
        <v>340</v>
      </c>
      <c r="AD229" s="145" t="s">
        <v>340</v>
      </c>
      <c r="AE229" s="145" t="s">
        <v>340</v>
      </c>
      <c r="AF229" s="145" t="s">
        <v>507</v>
      </c>
    </row>
    <row r="230" spans="1:32">
      <c r="A230" s="145" t="s">
        <v>881</v>
      </c>
      <c r="B230" s="145" t="s">
        <v>499</v>
      </c>
      <c r="C230" s="145" t="s">
        <v>500</v>
      </c>
      <c r="D230" s="145" t="s">
        <v>501</v>
      </c>
      <c r="E230" s="145" t="s">
        <v>502</v>
      </c>
      <c r="F230" s="145" t="s">
        <v>503</v>
      </c>
      <c r="G230" s="145" t="s">
        <v>246</v>
      </c>
      <c r="H230" s="145">
        <v>3</v>
      </c>
      <c r="I230" s="145" t="s">
        <v>340</v>
      </c>
      <c r="J230" s="146">
        <v>680.66666666666663</v>
      </c>
      <c r="K230" s="145">
        <v>3</v>
      </c>
      <c r="L230" s="145" t="s">
        <v>504</v>
      </c>
      <c r="M230" s="145">
        <v>3</v>
      </c>
      <c r="N230" s="145" t="s">
        <v>505</v>
      </c>
      <c r="O230" s="146">
        <v>2042</v>
      </c>
      <c r="P230" s="146">
        <v>378</v>
      </c>
      <c r="Q230" s="145" t="s">
        <v>340</v>
      </c>
      <c r="R230" s="146">
        <v>2042</v>
      </c>
      <c r="S230" s="147">
        <v>56.722222222222221</v>
      </c>
      <c r="T230" s="145" t="s">
        <v>506</v>
      </c>
      <c r="U230" s="145" t="s">
        <v>340</v>
      </c>
      <c r="V230" s="145" t="s">
        <v>507</v>
      </c>
      <c r="W230" s="145" t="s">
        <v>508</v>
      </c>
      <c r="X230" s="145" t="s">
        <v>532</v>
      </c>
      <c r="Y230" s="145" t="s">
        <v>340</v>
      </c>
      <c r="Z230" s="145" t="s">
        <v>509</v>
      </c>
      <c r="AA230" s="145" t="s">
        <v>602</v>
      </c>
      <c r="AB230" s="145" t="s">
        <v>529</v>
      </c>
      <c r="AC230" s="145" t="s">
        <v>519</v>
      </c>
      <c r="AD230" s="145" t="s">
        <v>513</v>
      </c>
      <c r="AE230" s="145" t="s">
        <v>506</v>
      </c>
      <c r="AF230" s="145" t="s">
        <v>340</v>
      </c>
    </row>
    <row r="231" spans="1:32">
      <c r="A231" s="145" t="s">
        <v>882</v>
      </c>
      <c r="B231" s="145" t="s">
        <v>564</v>
      </c>
      <c r="C231" s="145" t="s">
        <v>680</v>
      </c>
      <c r="D231" s="145" t="s">
        <v>681</v>
      </c>
      <c r="E231" s="145" t="s">
        <v>340</v>
      </c>
      <c r="F231" s="145" t="s">
        <v>340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340</v>
      </c>
      <c r="L231" s="145" t="s">
        <v>637</v>
      </c>
      <c r="M231" s="145" t="s">
        <v>340</v>
      </c>
      <c r="N231" s="145" t="s">
        <v>340</v>
      </c>
      <c r="O231" s="146">
        <v>2000</v>
      </c>
      <c r="P231" s="145" t="s">
        <v>340</v>
      </c>
      <c r="Q231" s="146">
        <v>2432.5</v>
      </c>
      <c r="R231" s="146">
        <v>1000</v>
      </c>
      <c r="S231" s="145" t="s">
        <v>340</v>
      </c>
      <c r="T231" s="145" t="s">
        <v>507</v>
      </c>
      <c r="U231" s="145" t="s">
        <v>340</v>
      </c>
      <c r="V231" s="145" t="s">
        <v>507</v>
      </c>
      <c r="W231" s="145" t="s">
        <v>340</v>
      </c>
      <c r="X231" s="145" t="s">
        <v>516</v>
      </c>
      <c r="Y231" s="145" t="s">
        <v>340</v>
      </c>
      <c r="Z231" s="145" t="s">
        <v>597</v>
      </c>
      <c r="AA231" s="145" t="s">
        <v>682</v>
      </c>
      <c r="AB231" s="145" t="s">
        <v>683</v>
      </c>
      <c r="AC231" s="145" t="s">
        <v>640</v>
      </c>
      <c r="AD231" s="145" t="s">
        <v>513</v>
      </c>
      <c r="AE231" s="145" t="s">
        <v>507</v>
      </c>
      <c r="AF231" s="145" t="s">
        <v>506</v>
      </c>
    </row>
    <row r="232" spans="1:32">
      <c r="A232" s="145" t="s">
        <v>883</v>
      </c>
      <c r="B232" s="145" t="s">
        <v>564</v>
      </c>
      <c r="C232" s="145" t="s">
        <v>659</v>
      </c>
      <c r="D232" s="145" t="s">
        <v>340</v>
      </c>
      <c r="E232" s="145" t="s">
        <v>340</v>
      </c>
      <c r="F232" s="145" t="s">
        <v>340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340</v>
      </c>
      <c r="L232" s="145" t="s">
        <v>637</v>
      </c>
      <c r="M232" s="145" t="s">
        <v>340</v>
      </c>
      <c r="N232" s="145" t="s">
        <v>340</v>
      </c>
      <c r="O232" s="146">
        <v>2000</v>
      </c>
      <c r="P232" s="145" t="s">
        <v>340</v>
      </c>
      <c r="Q232" s="146">
        <v>2387.5</v>
      </c>
      <c r="R232" s="146">
        <v>1000</v>
      </c>
      <c r="S232" s="145" t="s">
        <v>340</v>
      </c>
      <c r="T232" s="145" t="s">
        <v>340</v>
      </c>
      <c r="U232" s="145" t="s">
        <v>340</v>
      </c>
      <c r="V232" s="145" t="s">
        <v>340</v>
      </c>
      <c r="W232" s="145" t="s">
        <v>340</v>
      </c>
      <c r="X232" s="145" t="s">
        <v>340</v>
      </c>
      <c r="Y232" s="145" t="s">
        <v>340</v>
      </c>
      <c r="Z232" s="145" t="s">
        <v>340</v>
      </c>
      <c r="AA232" s="145" t="s">
        <v>340</v>
      </c>
      <c r="AB232" s="145" t="s">
        <v>340</v>
      </c>
      <c r="AC232" s="145" t="s">
        <v>340</v>
      </c>
      <c r="AD232" s="145" t="s">
        <v>340</v>
      </c>
      <c r="AE232" s="145" t="s">
        <v>340</v>
      </c>
      <c r="AF232" s="145" t="s">
        <v>506</v>
      </c>
    </row>
    <row r="233" spans="1:32">
      <c r="A233" s="145" t="s">
        <v>884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340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340</v>
      </c>
      <c r="L233" s="145" t="s">
        <v>637</v>
      </c>
      <c r="M233" s="145" t="s">
        <v>340</v>
      </c>
      <c r="N233" s="145" t="s">
        <v>340</v>
      </c>
      <c r="O233" s="146">
        <v>1890</v>
      </c>
      <c r="P233" s="145" t="s">
        <v>340</v>
      </c>
      <c r="Q233" s="146">
        <v>8275</v>
      </c>
      <c r="R233" s="145" t="s">
        <v>340</v>
      </c>
      <c r="S233" s="145" t="s">
        <v>340</v>
      </c>
      <c r="T233" s="145" t="s">
        <v>340</v>
      </c>
      <c r="U233" s="145" t="s">
        <v>340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5" t="s">
        <v>340</v>
      </c>
      <c r="AE233" s="145" t="s">
        <v>340</v>
      </c>
      <c r="AF233" s="145" t="s">
        <v>506</v>
      </c>
    </row>
    <row r="234" spans="1:32">
      <c r="A234" s="145" t="s">
        <v>885</v>
      </c>
      <c r="B234" s="145" t="s">
        <v>564</v>
      </c>
      <c r="C234" s="145" t="s">
        <v>500</v>
      </c>
      <c r="D234" s="145" t="s">
        <v>501</v>
      </c>
      <c r="E234" s="145" t="s">
        <v>502</v>
      </c>
      <c r="F234" s="145" t="s">
        <v>503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565</v>
      </c>
      <c r="M234" s="145" t="s">
        <v>340</v>
      </c>
      <c r="N234" s="145" t="s">
        <v>340</v>
      </c>
      <c r="O234" s="146">
        <v>1794</v>
      </c>
      <c r="P234" s="145" t="s">
        <v>340</v>
      </c>
      <c r="Q234" s="145" t="s">
        <v>340</v>
      </c>
      <c r="R234" s="146">
        <v>1794</v>
      </c>
      <c r="S234" s="147">
        <v>16.611111111111111</v>
      </c>
      <c r="T234" s="145" t="s">
        <v>507</v>
      </c>
      <c r="U234" s="145" t="s">
        <v>340</v>
      </c>
      <c r="V234" s="145" t="s">
        <v>507</v>
      </c>
      <c r="W234" s="145" t="s">
        <v>516</v>
      </c>
      <c r="X234" s="145" t="s">
        <v>340</v>
      </c>
      <c r="Y234" s="145" t="s">
        <v>340</v>
      </c>
      <c r="Z234" s="145" t="s">
        <v>509</v>
      </c>
      <c r="AA234" s="145" t="s">
        <v>853</v>
      </c>
      <c r="AB234" s="145" t="s">
        <v>854</v>
      </c>
      <c r="AC234" s="145" t="s">
        <v>783</v>
      </c>
      <c r="AD234" s="145" t="s">
        <v>718</v>
      </c>
      <c r="AE234" s="145" t="s">
        <v>507</v>
      </c>
      <c r="AF234" s="145" t="s">
        <v>507</v>
      </c>
    </row>
    <row r="235" spans="1:32">
      <c r="A235" s="145" t="s">
        <v>886</v>
      </c>
      <c r="B235" s="145" t="s">
        <v>564</v>
      </c>
      <c r="C235" s="145" t="s">
        <v>730</v>
      </c>
      <c r="D235" s="145" t="s">
        <v>340</v>
      </c>
      <c r="E235" s="145" t="s">
        <v>340</v>
      </c>
      <c r="F235" s="145" t="s">
        <v>340</v>
      </c>
      <c r="G235" s="145" t="s">
        <v>133</v>
      </c>
      <c r="H235" s="145">
        <v>20</v>
      </c>
      <c r="I235" s="145" t="s">
        <v>340</v>
      </c>
      <c r="J235" s="146">
        <v>400</v>
      </c>
      <c r="K235" s="145" t="s">
        <v>340</v>
      </c>
      <c r="L235" s="145" t="s">
        <v>637</v>
      </c>
      <c r="M235" s="145" t="s">
        <v>340</v>
      </c>
      <c r="N235" s="145" t="s">
        <v>340</v>
      </c>
      <c r="O235" s="146">
        <v>1600</v>
      </c>
      <c r="P235" s="145" t="s">
        <v>340</v>
      </c>
      <c r="Q235" s="146">
        <v>4600</v>
      </c>
      <c r="R235" s="145" t="s">
        <v>340</v>
      </c>
      <c r="S235" s="145" t="s">
        <v>340</v>
      </c>
      <c r="T235" s="145" t="s">
        <v>340</v>
      </c>
      <c r="U235" s="145" t="s">
        <v>340</v>
      </c>
      <c r="V235" s="145" t="s">
        <v>340</v>
      </c>
      <c r="W235" s="145" t="s">
        <v>340</v>
      </c>
      <c r="X235" s="145" t="s">
        <v>340</v>
      </c>
      <c r="Y235" s="145" t="s">
        <v>340</v>
      </c>
      <c r="Z235" s="145" t="s">
        <v>340</v>
      </c>
      <c r="AA235" s="145" t="s">
        <v>340</v>
      </c>
      <c r="AB235" s="145" t="s">
        <v>340</v>
      </c>
      <c r="AC235" s="145" t="s">
        <v>340</v>
      </c>
      <c r="AD235" s="145" t="s">
        <v>340</v>
      </c>
      <c r="AE235" s="145" t="s">
        <v>340</v>
      </c>
      <c r="AF235" s="145" t="s">
        <v>340</v>
      </c>
    </row>
    <row r="236" spans="1:32">
      <c r="A236" s="145" t="s">
        <v>887</v>
      </c>
      <c r="B236" s="145" t="s">
        <v>499</v>
      </c>
      <c r="C236" s="145" t="s">
        <v>500</v>
      </c>
      <c r="D236" s="145" t="s">
        <v>501</v>
      </c>
      <c r="E236" s="145" t="s">
        <v>609</v>
      </c>
      <c r="F236" s="145" t="s">
        <v>596</v>
      </c>
      <c r="G236" s="145" t="s">
        <v>209</v>
      </c>
      <c r="H236" s="145">
        <v>10</v>
      </c>
      <c r="I236" s="145" t="s">
        <v>340</v>
      </c>
      <c r="J236" s="146">
        <v>333.33333333333331</v>
      </c>
      <c r="K236" s="145">
        <v>9</v>
      </c>
      <c r="L236" s="145" t="s">
        <v>557</v>
      </c>
      <c r="M236" s="145" t="s">
        <v>340</v>
      </c>
      <c r="N236" s="145" t="s">
        <v>340</v>
      </c>
      <c r="O236" s="146">
        <v>1600</v>
      </c>
      <c r="P236" s="146">
        <v>400</v>
      </c>
      <c r="Q236" s="145" t="s">
        <v>340</v>
      </c>
      <c r="R236" s="146">
        <v>1600</v>
      </c>
      <c r="S236" s="147">
        <v>14.814814814814817</v>
      </c>
      <c r="T236" s="145" t="s">
        <v>506</v>
      </c>
      <c r="U236" s="145" t="s">
        <v>340</v>
      </c>
      <c r="V236" s="145" t="s">
        <v>507</v>
      </c>
      <c r="W236" s="145" t="s">
        <v>508</v>
      </c>
      <c r="X236" s="145" t="s">
        <v>532</v>
      </c>
      <c r="Y236" s="145" t="s">
        <v>340</v>
      </c>
      <c r="Z236" s="145" t="s">
        <v>340</v>
      </c>
      <c r="AA236" s="145" t="s">
        <v>642</v>
      </c>
      <c r="AB236" s="145" t="s">
        <v>538</v>
      </c>
      <c r="AC236" s="145" t="s">
        <v>519</v>
      </c>
      <c r="AD236" s="145" t="s">
        <v>520</v>
      </c>
      <c r="AE236" s="145" t="s">
        <v>506</v>
      </c>
      <c r="AF236" s="145" t="s">
        <v>340</v>
      </c>
    </row>
    <row r="237" spans="1:32">
      <c r="A237" s="145" t="s">
        <v>888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340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340</v>
      </c>
      <c r="L237" s="145" t="s">
        <v>637</v>
      </c>
      <c r="M237" s="145" t="s">
        <v>340</v>
      </c>
      <c r="N237" s="145" t="s">
        <v>340</v>
      </c>
      <c r="O237" s="146">
        <v>1537</v>
      </c>
      <c r="P237" s="145" t="s">
        <v>340</v>
      </c>
      <c r="Q237" s="146">
        <v>5194</v>
      </c>
      <c r="R237" s="146">
        <v>225</v>
      </c>
      <c r="S237" s="145" t="s">
        <v>340</v>
      </c>
      <c r="T237" s="145" t="s">
        <v>340</v>
      </c>
      <c r="U237" s="145" t="s">
        <v>340</v>
      </c>
      <c r="V237" s="145" t="s">
        <v>340</v>
      </c>
      <c r="W237" s="145" t="s">
        <v>340</v>
      </c>
      <c r="X237" s="145" t="s">
        <v>340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5" t="s">
        <v>340</v>
      </c>
      <c r="AE237" s="145" t="s">
        <v>340</v>
      </c>
      <c r="AF237" s="145" t="s">
        <v>506</v>
      </c>
    </row>
    <row r="238" spans="1:32">
      <c r="A238" s="145" t="s">
        <v>889</v>
      </c>
      <c r="B238" s="145" t="s">
        <v>564</v>
      </c>
      <c r="C238" s="145" t="s">
        <v>730</v>
      </c>
      <c r="D238" s="145" t="s">
        <v>340</v>
      </c>
      <c r="E238" s="145" t="s">
        <v>340</v>
      </c>
      <c r="F238" s="145" t="s">
        <v>340</v>
      </c>
      <c r="G238" s="145" t="s">
        <v>209</v>
      </c>
      <c r="H238" s="145">
        <v>10</v>
      </c>
      <c r="I238" s="145" t="s">
        <v>340</v>
      </c>
      <c r="J238" s="146">
        <v>765</v>
      </c>
      <c r="K238" s="145" t="s">
        <v>340</v>
      </c>
      <c r="L238" s="145" t="s">
        <v>637</v>
      </c>
      <c r="M238" s="145" t="s">
        <v>340</v>
      </c>
      <c r="N238" s="145" t="s">
        <v>340</v>
      </c>
      <c r="O238" s="146">
        <v>1530</v>
      </c>
      <c r="P238" s="145" t="s">
        <v>340</v>
      </c>
      <c r="Q238" s="146">
        <v>765</v>
      </c>
      <c r="R238" s="146">
        <v>765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5" t="s">
        <v>340</v>
      </c>
      <c r="AA238" s="145" t="s">
        <v>340</v>
      </c>
      <c r="AB238" s="145" t="s">
        <v>340</v>
      </c>
      <c r="AC238" s="145" t="s">
        <v>340</v>
      </c>
      <c r="AD238" s="145" t="s">
        <v>340</v>
      </c>
      <c r="AE238" s="145" t="s">
        <v>340</v>
      </c>
      <c r="AF238" s="145" t="s">
        <v>340</v>
      </c>
    </row>
    <row r="239" spans="1:32">
      <c r="A239" s="145" t="s">
        <v>890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340</v>
      </c>
      <c r="G239" s="145" t="s">
        <v>209</v>
      </c>
      <c r="H239" s="145">
        <v>10</v>
      </c>
      <c r="I239" s="145" t="s">
        <v>340</v>
      </c>
      <c r="J239" s="146">
        <v>765</v>
      </c>
      <c r="K239" s="145" t="s">
        <v>340</v>
      </c>
      <c r="L239" s="145" t="s">
        <v>637</v>
      </c>
      <c r="M239" s="145" t="s">
        <v>340</v>
      </c>
      <c r="N239" s="145" t="s">
        <v>340</v>
      </c>
      <c r="O239" s="146">
        <v>1530</v>
      </c>
      <c r="P239" s="145" t="s">
        <v>340</v>
      </c>
      <c r="Q239" s="146">
        <v>765</v>
      </c>
      <c r="R239" s="146">
        <v>765</v>
      </c>
      <c r="S239" s="145" t="s">
        <v>340</v>
      </c>
      <c r="T239" s="145" t="s">
        <v>340</v>
      </c>
      <c r="U239" s="145" t="s">
        <v>340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5" t="s">
        <v>340</v>
      </c>
      <c r="AE239" s="145" t="s">
        <v>340</v>
      </c>
      <c r="AF239" s="145" t="s">
        <v>340</v>
      </c>
    </row>
    <row r="240" spans="1:32">
      <c r="A240" s="145" t="s">
        <v>891</v>
      </c>
      <c r="B240" s="145" t="s">
        <v>564</v>
      </c>
      <c r="C240" s="145" t="s">
        <v>730</v>
      </c>
      <c r="D240" s="145" t="s">
        <v>340</v>
      </c>
      <c r="E240" s="145" t="s">
        <v>340</v>
      </c>
      <c r="F240" s="145" t="s">
        <v>340</v>
      </c>
      <c r="G240" s="145" t="s">
        <v>209</v>
      </c>
      <c r="H240" s="145">
        <v>10</v>
      </c>
      <c r="I240" s="145" t="s">
        <v>340</v>
      </c>
      <c r="J240" s="146">
        <v>765</v>
      </c>
      <c r="K240" s="145" t="s">
        <v>340</v>
      </c>
      <c r="L240" s="145" t="s">
        <v>637</v>
      </c>
      <c r="M240" s="145" t="s">
        <v>340</v>
      </c>
      <c r="N240" s="145" t="s">
        <v>340</v>
      </c>
      <c r="O240" s="146">
        <v>1530</v>
      </c>
      <c r="P240" s="145" t="s">
        <v>340</v>
      </c>
      <c r="Q240" s="146">
        <v>765</v>
      </c>
      <c r="R240" s="146">
        <v>765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5" t="s">
        <v>340</v>
      </c>
      <c r="X240" s="145" t="s">
        <v>340</v>
      </c>
      <c r="Y240" s="145" t="s">
        <v>340</v>
      </c>
      <c r="Z240" s="145" t="s">
        <v>340</v>
      </c>
      <c r="AA240" s="145" t="s">
        <v>340</v>
      </c>
      <c r="AB240" s="145" t="s">
        <v>340</v>
      </c>
      <c r="AC240" s="145" t="s">
        <v>340</v>
      </c>
      <c r="AD240" s="145" t="s">
        <v>340</v>
      </c>
      <c r="AE240" s="145" t="s">
        <v>340</v>
      </c>
      <c r="AF240" s="145" t="s">
        <v>340</v>
      </c>
    </row>
    <row r="241" spans="1:32">
      <c r="A241" s="145" t="s">
        <v>892</v>
      </c>
      <c r="B241" s="145" t="s">
        <v>564</v>
      </c>
      <c r="C241" s="145" t="s">
        <v>730</v>
      </c>
      <c r="D241" s="145" t="s">
        <v>340</v>
      </c>
      <c r="E241" s="145" t="s">
        <v>340</v>
      </c>
      <c r="F241" s="145" t="s">
        <v>340</v>
      </c>
      <c r="G241" s="145" t="s">
        <v>209</v>
      </c>
      <c r="H241" s="145">
        <v>10</v>
      </c>
      <c r="I241" s="145" t="s">
        <v>340</v>
      </c>
      <c r="J241" s="146">
        <v>765</v>
      </c>
      <c r="K241" s="145" t="s">
        <v>340</v>
      </c>
      <c r="L241" s="145" t="s">
        <v>637</v>
      </c>
      <c r="M241" s="145" t="s">
        <v>340</v>
      </c>
      <c r="N241" s="145" t="s">
        <v>340</v>
      </c>
      <c r="O241" s="146">
        <v>1530</v>
      </c>
      <c r="P241" s="145" t="s">
        <v>340</v>
      </c>
      <c r="Q241" s="146">
        <v>765</v>
      </c>
      <c r="R241" s="146">
        <v>765</v>
      </c>
      <c r="S241" s="145" t="s">
        <v>340</v>
      </c>
      <c r="T241" s="145" t="s">
        <v>340</v>
      </c>
      <c r="U241" s="145" t="s">
        <v>340</v>
      </c>
      <c r="V241" s="145" t="s">
        <v>340</v>
      </c>
      <c r="W241" s="145" t="s">
        <v>340</v>
      </c>
      <c r="X241" s="145" t="s">
        <v>340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5" t="s">
        <v>340</v>
      </c>
      <c r="AE241" s="145" t="s">
        <v>340</v>
      </c>
      <c r="AF241" s="145" t="s">
        <v>340</v>
      </c>
    </row>
    <row r="242" spans="1:32">
      <c r="A242" s="145" t="s">
        <v>893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340</v>
      </c>
      <c r="G242" s="145" t="s">
        <v>209</v>
      </c>
      <c r="H242" s="145">
        <v>10</v>
      </c>
      <c r="I242" s="145" t="s">
        <v>340</v>
      </c>
      <c r="J242" s="146">
        <v>765</v>
      </c>
      <c r="K242" s="145" t="s">
        <v>340</v>
      </c>
      <c r="L242" s="145" t="s">
        <v>637</v>
      </c>
      <c r="M242" s="145" t="s">
        <v>340</v>
      </c>
      <c r="N242" s="145" t="s">
        <v>340</v>
      </c>
      <c r="O242" s="146">
        <v>1530</v>
      </c>
      <c r="P242" s="145" t="s">
        <v>340</v>
      </c>
      <c r="Q242" s="146">
        <v>765</v>
      </c>
      <c r="R242" s="146">
        <v>765</v>
      </c>
      <c r="S242" s="145" t="s">
        <v>340</v>
      </c>
      <c r="T242" s="145" t="s">
        <v>340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5" t="s">
        <v>340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5" t="s">
        <v>340</v>
      </c>
      <c r="AE242" s="145" t="s">
        <v>340</v>
      </c>
      <c r="AF242" s="145" t="s">
        <v>340</v>
      </c>
    </row>
    <row r="243" spans="1:32">
      <c r="A243" s="145" t="s">
        <v>894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340</v>
      </c>
      <c r="G243" s="145" t="s">
        <v>209</v>
      </c>
      <c r="H243" s="145">
        <v>10</v>
      </c>
      <c r="I243" s="145" t="s">
        <v>340</v>
      </c>
      <c r="J243" s="146">
        <v>765</v>
      </c>
      <c r="K243" s="145" t="s">
        <v>340</v>
      </c>
      <c r="L243" s="145" t="s">
        <v>637</v>
      </c>
      <c r="M243" s="145" t="s">
        <v>340</v>
      </c>
      <c r="N243" s="145" t="s">
        <v>340</v>
      </c>
      <c r="O243" s="146">
        <v>1530</v>
      </c>
      <c r="P243" s="145" t="s">
        <v>340</v>
      </c>
      <c r="Q243" s="146">
        <v>765</v>
      </c>
      <c r="R243" s="146">
        <v>765</v>
      </c>
      <c r="S243" s="145" t="s">
        <v>340</v>
      </c>
      <c r="T243" s="145" t="s">
        <v>340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5" t="s">
        <v>340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5" t="s">
        <v>340</v>
      </c>
      <c r="AE243" s="145" t="s">
        <v>340</v>
      </c>
      <c r="AF243" s="145" t="s">
        <v>340</v>
      </c>
    </row>
    <row r="244" spans="1:32">
      <c r="A244" s="145" t="s">
        <v>895</v>
      </c>
      <c r="B244" s="145" t="s">
        <v>564</v>
      </c>
      <c r="C244" s="145" t="s">
        <v>874</v>
      </c>
      <c r="D244" s="145" t="s">
        <v>340</v>
      </c>
      <c r="E244" s="145" t="s">
        <v>340</v>
      </c>
      <c r="F244" s="145" t="s">
        <v>340</v>
      </c>
      <c r="G244" s="145" t="s">
        <v>779</v>
      </c>
      <c r="H244" s="145">
        <v>36</v>
      </c>
      <c r="I244" s="145" t="s">
        <v>242</v>
      </c>
      <c r="J244" s="146">
        <v>305</v>
      </c>
      <c r="K244" s="145" t="s">
        <v>340</v>
      </c>
      <c r="L244" s="145" t="s">
        <v>637</v>
      </c>
      <c r="M244" s="145" t="s">
        <v>340</v>
      </c>
      <c r="N244" s="145" t="s">
        <v>340</v>
      </c>
      <c r="O244" s="146">
        <v>1525</v>
      </c>
      <c r="P244" s="145" t="s">
        <v>340</v>
      </c>
      <c r="Q244" s="146">
        <v>3735</v>
      </c>
      <c r="R244" s="145" t="s">
        <v>340</v>
      </c>
      <c r="S244" s="145" t="s">
        <v>340</v>
      </c>
      <c r="T244" s="145" t="s">
        <v>340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5" t="s">
        <v>340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5" t="s">
        <v>340</v>
      </c>
      <c r="AE244" s="145" t="s">
        <v>340</v>
      </c>
      <c r="AF244" s="145" t="s">
        <v>506</v>
      </c>
    </row>
    <row r="245" spans="1:32">
      <c r="A245" s="145" t="s">
        <v>896</v>
      </c>
      <c r="B245" s="145" t="s">
        <v>499</v>
      </c>
      <c r="C245" s="145" t="s">
        <v>680</v>
      </c>
      <c r="D245" s="145" t="s">
        <v>681</v>
      </c>
      <c r="E245" s="145" t="s">
        <v>340</v>
      </c>
      <c r="F245" s="145" t="s">
        <v>340</v>
      </c>
      <c r="G245" s="145" t="s">
        <v>244</v>
      </c>
      <c r="H245" s="145">
        <v>5</v>
      </c>
      <c r="I245" s="145" t="s">
        <v>340</v>
      </c>
      <c r="J245" s="146">
        <v>401.66666666666669</v>
      </c>
      <c r="K245" s="145">
        <v>0</v>
      </c>
      <c r="L245" s="145" t="s">
        <v>504</v>
      </c>
      <c r="M245" s="145">
        <v>0</v>
      </c>
      <c r="N245" s="145" t="s">
        <v>505</v>
      </c>
      <c r="O245" s="146">
        <v>1525</v>
      </c>
      <c r="P245" s="146">
        <v>260</v>
      </c>
      <c r="Q245" s="145" t="s">
        <v>340</v>
      </c>
      <c r="R245" s="146">
        <v>1525</v>
      </c>
      <c r="S245" s="145" t="s">
        <v>340</v>
      </c>
      <c r="T245" s="145" t="s">
        <v>507</v>
      </c>
      <c r="U245" s="145" t="s">
        <v>340</v>
      </c>
      <c r="V245" s="145" t="s">
        <v>507</v>
      </c>
      <c r="W245" s="145" t="s">
        <v>515</v>
      </c>
      <c r="X245" s="145" t="s">
        <v>532</v>
      </c>
      <c r="Y245" s="145" t="s">
        <v>340</v>
      </c>
      <c r="Z245" s="145" t="s">
        <v>340</v>
      </c>
      <c r="AA245" s="145" t="s">
        <v>707</v>
      </c>
      <c r="AB245" s="145" t="s">
        <v>683</v>
      </c>
      <c r="AC245" s="145" t="s">
        <v>568</v>
      </c>
      <c r="AD245" s="145" t="s">
        <v>684</v>
      </c>
      <c r="AE245" s="145" t="s">
        <v>507</v>
      </c>
      <c r="AF245" s="145" t="s">
        <v>340</v>
      </c>
    </row>
    <row r="246" spans="1:32">
      <c r="A246" s="145" t="s">
        <v>897</v>
      </c>
      <c r="B246" s="145" t="s">
        <v>499</v>
      </c>
      <c r="C246" s="145" t="s">
        <v>500</v>
      </c>
      <c r="D246" s="145" t="s">
        <v>501</v>
      </c>
      <c r="E246" s="145" t="s">
        <v>609</v>
      </c>
      <c r="F246" s="145" t="s">
        <v>596</v>
      </c>
      <c r="G246" s="145" t="s">
        <v>203</v>
      </c>
      <c r="H246" s="145">
        <v>16</v>
      </c>
      <c r="I246" s="145" t="s">
        <v>340</v>
      </c>
      <c r="J246" s="146">
        <v>116.66666666666667</v>
      </c>
      <c r="K246" s="145">
        <v>5</v>
      </c>
      <c r="L246" s="145" t="s">
        <v>504</v>
      </c>
      <c r="M246" s="145">
        <v>5</v>
      </c>
      <c r="N246" s="145" t="s">
        <v>505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507</v>
      </c>
      <c r="U246" s="145" t="s">
        <v>340</v>
      </c>
      <c r="V246" s="145" t="s">
        <v>507</v>
      </c>
      <c r="W246" s="145" t="s">
        <v>516</v>
      </c>
      <c r="X246" s="145" t="s">
        <v>516</v>
      </c>
      <c r="Y246" s="145" t="s">
        <v>340</v>
      </c>
      <c r="Z246" s="145" t="s">
        <v>509</v>
      </c>
      <c r="AA246" s="145" t="s">
        <v>591</v>
      </c>
      <c r="AB246" s="145" t="s">
        <v>583</v>
      </c>
      <c r="AC246" s="145" t="s">
        <v>512</v>
      </c>
      <c r="AD246" s="145" t="s">
        <v>525</v>
      </c>
      <c r="AE246" s="145" t="s">
        <v>507</v>
      </c>
      <c r="AF246" s="145" t="s">
        <v>340</v>
      </c>
    </row>
    <row r="247" spans="1:32">
      <c r="A247" s="145" t="s">
        <v>898</v>
      </c>
      <c r="B247" s="145" t="s">
        <v>499</v>
      </c>
      <c r="C247" s="145" t="s">
        <v>500</v>
      </c>
      <c r="D247" s="145" t="s">
        <v>501</v>
      </c>
      <c r="E247" s="145" t="s">
        <v>502</v>
      </c>
      <c r="F247" s="145" t="s">
        <v>596</v>
      </c>
      <c r="G247" s="145" t="s">
        <v>243</v>
      </c>
      <c r="H247" s="145">
        <v>6</v>
      </c>
      <c r="I247" s="145" t="s">
        <v>340</v>
      </c>
      <c r="J247" s="146">
        <v>120</v>
      </c>
      <c r="K247" s="145">
        <v>2</v>
      </c>
      <c r="L247" s="145" t="s">
        <v>557</v>
      </c>
      <c r="M247" s="145" t="s">
        <v>340</v>
      </c>
      <c r="N247" s="145" t="s">
        <v>340</v>
      </c>
      <c r="O247" s="146">
        <v>1502.5</v>
      </c>
      <c r="P247" s="146">
        <v>120</v>
      </c>
      <c r="Q247" s="145" t="s">
        <v>340</v>
      </c>
      <c r="R247" s="146">
        <v>1502.5</v>
      </c>
      <c r="S247" s="147">
        <v>62.604166666666664</v>
      </c>
      <c r="T247" s="145" t="s">
        <v>507</v>
      </c>
      <c r="U247" s="145" t="s">
        <v>340</v>
      </c>
      <c r="V247" s="145" t="s">
        <v>507</v>
      </c>
      <c r="W247" s="145" t="s">
        <v>508</v>
      </c>
      <c r="X247" s="145" t="s">
        <v>516</v>
      </c>
      <c r="Y247" s="145" t="s">
        <v>340</v>
      </c>
      <c r="Z247" s="145" t="s">
        <v>509</v>
      </c>
      <c r="AA247" s="145" t="s">
        <v>570</v>
      </c>
      <c r="AB247" s="145" t="s">
        <v>559</v>
      </c>
      <c r="AC247" s="145" t="s">
        <v>512</v>
      </c>
      <c r="AD247" s="145" t="s">
        <v>560</v>
      </c>
      <c r="AE247" s="145" t="s">
        <v>506</v>
      </c>
      <c r="AF247" s="145" t="s">
        <v>340</v>
      </c>
    </row>
    <row r="248" spans="1:32">
      <c r="A248" s="145" t="s">
        <v>899</v>
      </c>
      <c r="B248" s="145" t="s">
        <v>564</v>
      </c>
      <c r="C248" s="145" t="s">
        <v>659</v>
      </c>
      <c r="D248" s="145" t="s">
        <v>340</v>
      </c>
      <c r="E248" s="145" t="s">
        <v>340</v>
      </c>
      <c r="F248" s="145" t="s">
        <v>340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340</v>
      </c>
      <c r="L248" s="145" t="s">
        <v>637</v>
      </c>
      <c r="M248" s="145" t="s">
        <v>340</v>
      </c>
      <c r="N248" s="145" t="s">
        <v>340</v>
      </c>
      <c r="O248" s="146">
        <v>1450</v>
      </c>
      <c r="P248" s="145" t="s">
        <v>340</v>
      </c>
      <c r="Q248" s="146">
        <v>3200</v>
      </c>
      <c r="R248" s="145" t="s">
        <v>340</v>
      </c>
      <c r="S248" s="145" t="s">
        <v>340</v>
      </c>
      <c r="T248" s="145" t="s">
        <v>340</v>
      </c>
      <c r="U248" s="145" t="s">
        <v>340</v>
      </c>
      <c r="V248" s="145" t="s">
        <v>340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5" t="s">
        <v>340</v>
      </c>
      <c r="AE248" s="145" t="s">
        <v>340</v>
      </c>
      <c r="AF248" s="145" t="s">
        <v>506</v>
      </c>
    </row>
    <row r="249" spans="1:32">
      <c r="A249" s="145" t="s">
        <v>900</v>
      </c>
      <c r="B249" s="145" t="s">
        <v>564</v>
      </c>
      <c r="C249" s="145" t="s">
        <v>659</v>
      </c>
      <c r="D249" s="145" t="s">
        <v>340</v>
      </c>
      <c r="E249" s="145" t="s">
        <v>340</v>
      </c>
      <c r="F249" s="145" t="s">
        <v>340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340</v>
      </c>
      <c r="L249" s="145" t="s">
        <v>637</v>
      </c>
      <c r="M249" s="145" t="s">
        <v>340</v>
      </c>
      <c r="N249" s="145" t="s">
        <v>340</v>
      </c>
      <c r="O249" s="146">
        <v>1410</v>
      </c>
      <c r="P249" s="145" t="s">
        <v>340</v>
      </c>
      <c r="Q249" s="146">
        <v>1640</v>
      </c>
      <c r="R249" s="146">
        <v>120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5" t="s">
        <v>340</v>
      </c>
      <c r="Z249" s="145" t="s">
        <v>340</v>
      </c>
      <c r="AA249" s="145" t="s">
        <v>340</v>
      </c>
      <c r="AB249" s="145" t="s">
        <v>340</v>
      </c>
      <c r="AC249" s="145" t="s">
        <v>340</v>
      </c>
      <c r="AD249" s="145" t="s">
        <v>340</v>
      </c>
      <c r="AE249" s="145" t="s">
        <v>340</v>
      </c>
      <c r="AF249" s="145" t="s">
        <v>506</v>
      </c>
    </row>
    <row r="250" spans="1:32">
      <c r="A250" s="145" t="s">
        <v>901</v>
      </c>
      <c r="B250" s="145" t="s">
        <v>564</v>
      </c>
      <c r="C250" s="145" t="s">
        <v>680</v>
      </c>
      <c r="D250" s="145" t="s">
        <v>681</v>
      </c>
      <c r="E250" s="145" t="s">
        <v>340</v>
      </c>
      <c r="F250" s="145" t="s">
        <v>340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504</v>
      </c>
      <c r="M250" s="145">
        <v>4</v>
      </c>
      <c r="N250" s="145" t="s">
        <v>505</v>
      </c>
      <c r="O250" s="146">
        <v>1336.5</v>
      </c>
      <c r="P250" s="145" t="s">
        <v>340</v>
      </c>
      <c r="Q250" s="145" t="s">
        <v>340</v>
      </c>
      <c r="R250" s="146">
        <v>1336.5</v>
      </c>
      <c r="S250" s="147">
        <v>27.84375</v>
      </c>
      <c r="T250" s="145" t="s">
        <v>507</v>
      </c>
      <c r="U250" s="145" t="s">
        <v>340</v>
      </c>
      <c r="V250" s="145" t="s">
        <v>507</v>
      </c>
      <c r="W250" s="145" t="s">
        <v>515</v>
      </c>
      <c r="X250" s="145" t="s">
        <v>527</v>
      </c>
      <c r="Y250" s="145" t="s">
        <v>340</v>
      </c>
      <c r="Z250" s="145" t="s">
        <v>597</v>
      </c>
      <c r="AA250" s="145" t="s">
        <v>639</v>
      </c>
      <c r="AB250" s="145" t="s">
        <v>639</v>
      </c>
      <c r="AC250" s="145" t="s">
        <v>640</v>
      </c>
      <c r="AD250" s="145" t="s">
        <v>525</v>
      </c>
      <c r="AE250" s="145" t="s">
        <v>507</v>
      </c>
      <c r="AF250" s="145" t="s">
        <v>506</v>
      </c>
    </row>
    <row r="251" spans="1:32">
      <c r="A251" s="145" t="s">
        <v>902</v>
      </c>
      <c r="B251" s="145" t="s">
        <v>499</v>
      </c>
      <c r="C251" s="145" t="s">
        <v>680</v>
      </c>
      <c r="D251" s="145" t="s">
        <v>681</v>
      </c>
      <c r="E251" s="145" t="s">
        <v>340</v>
      </c>
      <c r="F251" s="145" t="s">
        <v>340</v>
      </c>
      <c r="G251" s="145" t="s">
        <v>245</v>
      </c>
      <c r="H251" s="145">
        <v>4</v>
      </c>
      <c r="I251" s="145" t="s">
        <v>340</v>
      </c>
      <c r="J251" s="146">
        <v>310</v>
      </c>
      <c r="K251" s="145" t="s">
        <v>340</v>
      </c>
      <c r="L251" s="145" t="s">
        <v>706</v>
      </c>
      <c r="M251" s="145" t="s">
        <v>340</v>
      </c>
      <c r="N251" s="145" t="s">
        <v>340</v>
      </c>
      <c r="O251" s="146">
        <v>1240</v>
      </c>
      <c r="P251" s="146">
        <v>310</v>
      </c>
      <c r="Q251" s="145" t="s">
        <v>340</v>
      </c>
      <c r="R251" s="146">
        <v>1240</v>
      </c>
      <c r="S251" s="145" t="s">
        <v>340</v>
      </c>
      <c r="T251" s="145" t="s">
        <v>507</v>
      </c>
      <c r="U251" s="145" t="s">
        <v>340</v>
      </c>
      <c r="V251" s="145" t="s">
        <v>507</v>
      </c>
      <c r="W251" s="145" t="s">
        <v>515</v>
      </c>
      <c r="X251" s="145" t="s">
        <v>516</v>
      </c>
      <c r="Y251" s="145" t="s">
        <v>340</v>
      </c>
      <c r="Z251" s="145" t="s">
        <v>340</v>
      </c>
      <c r="AA251" s="145" t="s">
        <v>768</v>
      </c>
      <c r="AB251" s="145" t="s">
        <v>683</v>
      </c>
      <c r="AC251" s="145" t="s">
        <v>568</v>
      </c>
      <c r="AD251" s="145" t="s">
        <v>684</v>
      </c>
      <c r="AE251" s="145" t="s">
        <v>507</v>
      </c>
      <c r="AF251" s="145" t="s">
        <v>340</v>
      </c>
    </row>
    <row r="252" spans="1:32">
      <c r="A252" s="145" t="s">
        <v>903</v>
      </c>
      <c r="B252" s="145" t="s">
        <v>499</v>
      </c>
      <c r="C252" s="145" t="s">
        <v>500</v>
      </c>
      <c r="D252" s="145" t="s">
        <v>501</v>
      </c>
      <c r="E252" s="145" t="s">
        <v>340</v>
      </c>
      <c r="F252" s="145" t="s">
        <v>503</v>
      </c>
      <c r="G252" s="145" t="s">
        <v>247</v>
      </c>
      <c r="H252" s="145">
        <v>2</v>
      </c>
      <c r="I252" s="145" t="s">
        <v>340</v>
      </c>
      <c r="J252" s="146">
        <v>614.5</v>
      </c>
      <c r="K252" s="145">
        <v>4</v>
      </c>
      <c r="L252" s="145" t="s">
        <v>504</v>
      </c>
      <c r="M252" s="145">
        <v>4</v>
      </c>
      <c r="N252" s="145" t="s">
        <v>505</v>
      </c>
      <c r="O252" s="146">
        <v>1229</v>
      </c>
      <c r="P252" s="146">
        <v>418</v>
      </c>
      <c r="Q252" s="145" t="s">
        <v>340</v>
      </c>
      <c r="R252" s="146">
        <v>1229</v>
      </c>
      <c r="S252" s="147">
        <v>25.604166666666668</v>
      </c>
      <c r="T252" s="145" t="s">
        <v>507</v>
      </c>
      <c r="U252" s="145" t="s">
        <v>340</v>
      </c>
      <c r="V252" s="145" t="s">
        <v>507</v>
      </c>
      <c r="W252" s="145" t="s">
        <v>508</v>
      </c>
      <c r="X252" s="145" t="s">
        <v>527</v>
      </c>
      <c r="Y252" s="145" t="s">
        <v>344</v>
      </c>
      <c r="Z252" s="145" t="s">
        <v>509</v>
      </c>
      <c r="AA252" s="145" t="s">
        <v>904</v>
      </c>
      <c r="AB252" s="145" t="s">
        <v>650</v>
      </c>
      <c r="AC252" s="145" t="s">
        <v>535</v>
      </c>
      <c r="AD252" s="145" t="s">
        <v>513</v>
      </c>
      <c r="AE252" s="145" t="s">
        <v>506</v>
      </c>
      <c r="AF252" s="145" t="s">
        <v>340</v>
      </c>
    </row>
    <row r="253" spans="1:32">
      <c r="A253" s="145" t="s">
        <v>905</v>
      </c>
      <c r="B253" s="145" t="s">
        <v>499</v>
      </c>
      <c r="C253" s="145" t="s">
        <v>680</v>
      </c>
      <c r="D253" s="145" t="s">
        <v>681</v>
      </c>
      <c r="E253" s="145" t="s">
        <v>340</v>
      </c>
      <c r="F253" s="145" t="s">
        <v>340</v>
      </c>
      <c r="G253" s="145" t="s">
        <v>211</v>
      </c>
      <c r="H253" s="145">
        <v>8</v>
      </c>
      <c r="I253" s="145" t="s">
        <v>340</v>
      </c>
      <c r="J253" s="146">
        <v>150</v>
      </c>
      <c r="K253" s="145">
        <v>0</v>
      </c>
      <c r="L253" s="145" t="s">
        <v>504</v>
      </c>
      <c r="M253" s="145">
        <v>0</v>
      </c>
      <c r="N253" s="145" t="s">
        <v>505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340</v>
      </c>
      <c r="T253" s="145" t="s">
        <v>507</v>
      </c>
      <c r="U253" s="145" t="s">
        <v>340</v>
      </c>
      <c r="V253" s="145" t="s">
        <v>507</v>
      </c>
      <c r="W253" s="145" t="s">
        <v>340</v>
      </c>
      <c r="X253" s="145" t="s">
        <v>340</v>
      </c>
      <c r="Y253" s="145" t="s">
        <v>340</v>
      </c>
      <c r="Z253" s="145" t="s">
        <v>597</v>
      </c>
      <c r="AA253" s="145" t="s">
        <v>768</v>
      </c>
      <c r="AB253" s="145" t="s">
        <v>683</v>
      </c>
      <c r="AC253" s="145" t="s">
        <v>640</v>
      </c>
      <c r="AD253" s="145" t="s">
        <v>684</v>
      </c>
      <c r="AE253" s="145" t="s">
        <v>507</v>
      </c>
      <c r="AF253" s="145" t="s">
        <v>340</v>
      </c>
    </row>
    <row r="254" spans="1:32">
      <c r="A254" s="145" t="s">
        <v>906</v>
      </c>
      <c r="B254" s="145" t="s">
        <v>499</v>
      </c>
      <c r="C254" s="145" t="s">
        <v>500</v>
      </c>
      <c r="D254" s="145" t="s">
        <v>501</v>
      </c>
      <c r="E254" s="145" t="s">
        <v>340</v>
      </c>
      <c r="F254" s="145" t="s">
        <v>589</v>
      </c>
      <c r="G254" s="145" t="s">
        <v>247</v>
      </c>
      <c r="H254" s="145">
        <v>2</v>
      </c>
      <c r="I254" s="145" t="s">
        <v>340</v>
      </c>
      <c r="J254" s="146">
        <v>603.25</v>
      </c>
      <c r="K254" s="145">
        <v>3</v>
      </c>
      <c r="L254" s="145" t="s">
        <v>504</v>
      </c>
      <c r="M254" s="145">
        <v>3</v>
      </c>
      <c r="N254" s="145" t="s">
        <v>505</v>
      </c>
      <c r="O254" s="146">
        <v>1206.5</v>
      </c>
      <c r="P254" s="146">
        <v>373</v>
      </c>
      <c r="Q254" s="145" t="s">
        <v>340</v>
      </c>
      <c r="R254" s="146">
        <v>1206.5</v>
      </c>
      <c r="S254" s="147">
        <v>33.513888888888893</v>
      </c>
      <c r="T254" s="145" t="s">
        <v>507</v>
      </c>
      <c r="U254" s="145" t="s">
        <v>340</v>
      </c>
      <c r="V254" s="145" t="s">
        <v>507</v>
      </c>
      <c r="W254" s="145" t="s">
        <v>508</v>
      </c>
      <c r="X254" s="145" t="s">
        <v>532</v>
      </c>
      <c r="Y254" s="145" t="s">
        <v>344</v>
      </c>
      <c r="Z254" s="145" t="s">
        <v>509</v>
      </c>
      <c r="AA254" s="145" t="s">
        <v>904</v>
      </c>
      <c r="AB254" s="145" t="s">
        <v>650</v>
      </c>
      <c r="AC254" s="145" t="s">
        <v>535</v>
      </c>
      <c r="AD254" s="145" t="s">
        <v>513</v>
      </c>
      <c r="AE254" s="145" t="s">
        <v>506</v>
      </c>
      <c r="AF254" s="145" t="s">
        <v>340</v>
      </c>
    </row>
    <row r="255" spans="1:32">
      <c r="A255" s="145" t="s">
        <v>907</v>
      </c>
      <c r="B255" s="145" t="s">
        <v>564</v>
      </c>
      <c r="C255" s="145" t="s">
        <v>730</v>
      </c>
      <c r="D255" s="145" t="s">
        <v>340</v>
      </c>
      <c r="E255" s="145" t="s">
        <v>340</v>
      </c>
      <c r="F255" s="145" t="s">
        <v>340</v>
      </c>
      <c r="G255" s="145" t="s">
        <v>242</v>
      </c>
      <c r="H255" s="145">
        <v>7</v>
      </c>
      <c r="I255" s="145" t="s">
        <v>340</v>
      </c>
      <c r="J255" s="146">
        <v>1125</v>
      </c>
      <c r="K255" s="145" t="s">
        <v>340</v>
      </c>
      <c r="L255" s="145" t="s">
        <v>637</v>
      </c>
      <c r="M255" s="145" t="s">
        <v>340</v>
      </c>
      <c r="N255" s="145" t="s">
        <v>340</v>
      </c>
      <c r="O255" s="146">
        <v>1125</v>
      </c>
      <c r="P255" s="145" t="s">
        <v>340</v>
      </c>
      <c r="Q255" s="145" t="s">
        <v>340</v>
      </c>
      <c r="R255" s="146">
        <v>1125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5" t="s">
        <v>340</v>
      </c>
      <c r="AA255" s="145" t="s">
        <v>340</v>
      </c>
      <c r="AB255" s="145" t="s">
        <v>340</v>
      </c>
      <c r="AC255" s="145" t="s">
        <v>340</v>
      </c>
      <c r="AD255" s="145" t="s">
        <v>340</v>
      </c>
      <c r="AE255" s="145" t="s">
        <v>340</v>
      </c>
      <c r="AF255" s="145" t="s">
        <v>340</v>
      </c>
    </row>
    <row r="256" spans="1:32">
      <c r="A256" s="145" t="s">
        <v>908</v>
      </c>
      <c r="B256" s="145" t="s">
        <v>19</v>
      </c>
      <c r="C256" s="145" t="s">
        <v>500</v>
      </c>
      <c r="D256" s="145" t="s">
        <v>501</v>
      </c>
      <c r="E256" s="145" t="s">
        <v>340</v>
      </c>
      <c r="F256" s="145" t="s">
        <v>503</v>
      </c>
      <c r="G256" s="145" t="s">
        <v>248</v>
      </c>
      <c r="H256" s="145">
        <v>1</v>
      </c>
      <c r="I256" s="145" t="s">
        <v>340</v>
      </c>
      <c r="J256" s="146">
        <v>1101</v>
      </c>
      <c r="K256" s="145">
        <v>6</v>
      </c>
      <c r="L256" s="145" t="s">
        <v>504</v>
      </c>
      <c r="M256" s="145">
        <v>6</v>
      </c>
      <c r="N256" s="145" t="s">
        <v>505</v>
      </c>
      <c r="O256" s="146">
        <v>1101</v>
      </c>
      <c r="P256" s="146">
        <v>1101</v>
      </c>
      <c r="Q256" s="145" t="s">
        <v>340</v>
      </c>
      <c r="R256" s="146">
        <v>1101</v>
      </c>
      <c r="S256" s="147">
        <v>15.291666666666666</v>
      </c>
      <c r="T256" s="145" t="s">
        <v>506</v>
      </c>
      <c r="U256" s="145" t="s">
        <v>340</v>
      </c>
      <c r="V256" s="145" t="s">
        <v>507</v>
      </c>
      <c r="W256" s="145" t="s">
        <v>508</v>
      </c>
      <c r="X256" s="145" t="s">
        <v>527</v>
      </c>
      <c r="Y256" s="145" t="s">
        <v>344</v>
      </c>
      <c r="Z256" s="145" t="s">
        <v>509</v>
      </c>
      <c r="AA256" s="145" t="s">
        <v>864</v>
      </c>
      <c r="AB256" s="145" t="s">
        <v>654</v>
      </c>
      <c r="AC256" s="145" t="s">
        <v>568</v>
      </c>
      <c r="AD256" s="145" t="s">
        <v>718</v>
      </c>
      <c r="AE256" s="145" t="s">
        <v>506</v>
      </c>
      <c r="AF256" s="145" t="s">
        <v>340</v>
      </c>
    </row>
    <row r="257" spans="1:32">
      <c r="A257" s="145" t="s">
        <v>909</v>
      </c>
      <c r="B257" s="145" t="s">
        <v>564</v>
      </c>
      <c r="C257" s="145" t="s">
        <v>730</v>
      </c>
      <c r="D257" s="145" t="s">
        <v>340</v>
      </c>
      <c r="E257" s="145" t="s">
        <v>340</v>
      </c>
      <c r="F257" s="145" t="s">
        <v>340</v>
      </c>
      <c r="G257" s="145" t="s">
        <v>208</v>
      </c>
      <c r="H257" s="145">
        <v>11</v>
      </c>
      <c r="I257" s="145" t="s">
        <v>340</v>
      </c>
      <c r="J257" s="146">
        <v>1080</v>
      </c>
      <c r="K257" s="145" t="s">
        <v>340</v>
      </c>
      <c r="L257" s="145" t="s">
        <v>637</v>
      </c>
      <c r="M257" s="145" t="s">
        <v>340</v>
      </c>
      <c r="N257" s="145" t="s">
        <v>340</v>
      </c>
      <c r="O257" s="146">
        <v>1080</v>
      </c>
      <c r="P257" s="145" t="s">
        <v>340</v>
      </c>
      <c r="Q257" s="146">
        <v>1080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5" t="s">
        <v>340</v>
      </c>
      <c r="W257" s="145" t="s">
        <v>340</v>
      </c>
      <c r="X257" s="145" t="s">
        <v>340</v>
      </c>
      <c r="Y257" s="145" t="s">
        <v>340</v>
      </c>
      <c r="Z257" s="145" t="s">
        <v>340</v>
      </c>
      <c r="AA257" s="145" t="s">
        <v>340</v>
      </c>
      <c r="AB257" s="145" t="s">
        <v>340</v>
      </c>
      <c r="AC257" s="145" t="s">
        <v>340</v>
      </c>
      <c r="AD257" s="145" t="s">
        <v>340</v>
      </c>
      <c r="AE257" s="145" t="s">
        <v>340</v>
      </c>
      <c r="AF257" s="145" t="s">
        <v>340</v>
      </c>
    </row>
    <row r="258" spans="1:32">
      <c r="A258" s="145" t="s">
        <v>910</v>
      </c>
      <c r="B258" s="145" t="s">
        <v>499</v>
      </c>
      <c r="C258" s="145" t="s">
        <v>680</v>
      </c>
      <c r="D258" s="145" t="s">
        <v>681</v>
      </c>
      <c r="E258" s="145" t="s">
        <v>340</v>
      </c>
      <c r="F258" s="145" t="s">
        <v>340</v>
      </c>
      <c r="G258" s="145" t="s">
        <v>245</v>
      </c>
      <c r="H258" s="145">
        <v>4</v>
      </c>
      <c r="I258" s="145" t="s">
        <v>340</v>
      </c>
      <c r="J258" s="146">
        <v>260</v>
      </c>
      <c r="K258" s="145" t="s">
        <v>340</v>
      </c>
      <c r="L258" s="145" t="s">
        <v>706</v>
      </c>
      <c r="M258" s="145" t="s">
        <v>340</v>
      </c>
      <c r="N258" s="145" t="s">
        <v>340</v>
      </c>
      <c r="O258" s="146">
        <v>1040</v>
      </c>
      <c r="P258" s="146">
        <v>260</v>
      </c>
      <c r="Q258" s="145" t="s">
        <v>340</v>
      </c>
      <c r="R258" s="146">
        <v>1040</v>
      </c>
      <c r="S258" s="145" t="s">
        <v>340</v>
      </c>
      <c r="T258" s="145" t="s">
        <v>507</v>
      </c>
      <c r="U258" s="145" t="s">
        <v>340</v>
      </c>
      <c r="V258" s="145" t="s">
        <v>507</v>
      </c>
      <c r="W258" s="145" t="s">
        <v>515</v>
      </c>
      <c r="X258" s="145" t="s">
        <v>532</v>
      </c>
      <c r="Y258" s="145" t="s">
        <v>340</v>
      </c>
      <c r="Z258" s="145" t="s">
        <v>597</v>
      </c>
      <c r="AA258" s="145" t="s">
        <v>707</v>
      </c>
      <c r="AB258" s="145" t="s">
        <v>683</v>
      </c>
      <c r="AC258" s="145" t="s">
        <v>568</v>
      </c>
      <c r="AD258" s="145" t="s">
        <v>684</v>
      </c>
      <c r="AE258" s="145" t="s">
        <v>507</v>
      </c>
      <c r="AF258" s="145" t="s">
        <v>340</v>
      </c>
    </row>
    <row r="259" spans="1:32">
      <c r="A259" s="145" t="s">
        <v>911</v>
      </c>
      <c r="B259" s="145" t="s">
        <v>564</v>
      </c>
      <c r="C259" s="145" t="s">
        <v>634</v>
      </c>
      <c r="D259" s="145" t="s">
        <v>340</v>
      </c>
      <c r="E259" s="145" t="s">
        <v>340</v>
      </c>
      <c r="F259" s="145" t="s">
        <v>340</v>
      </c>
      <c r="G259" s="145" t="s">
        <v>636</v>
      </c>
      <c r="H259" s="145">
        <v>56</v>
      </c>
      <c r="I259" s="145" t="s">
        <v>242</v>
      </c>
      <c r="J259" s="146">
        <v>148.33333333333334</v>
      </c>
      <c r="K259" s="145" t="s">
        <v>340</v>
      </c>
      <c r="L259" s="145" t="s">
        <v>637</v>
      </c>
      <c r="M259" s="145" t="s">
        <v>340</v>
      </c>
      <c r="N259" s="145" t="s">
        <v>340</v>
      </c>
      <c r="O259" s="146">
        <v>1000</v>
      </c>
      <c r="P259" s="145" t="s">
        <v>340</v>
      </c>
      <c r="Q259" s="146">
        <v>2325</v>
      </c>
      <c r="R259" s="146">
        <v>75</v>
      </c>
      <c r="S259" s="145" t="s">
        <v>340</v>
      </c>
      <c r="T259" s="145" t="s">
        <v>507</v>
      </c>
      <c r="U259" s="145" t="s">
        <v>340</v>
      </c>
      <c r="V259" s="145" t="s">
        <v>507</v>
      </c>
      <c r="W259" s="145" t="s">
        <v>340</v>
      </c>
      <c r="X259" s="145" t="s">
        <v>340</v>
      </c>
      <c r="Y259" s="145" t="s">
        <v>340</v>
      </c>
      <c r="Z259" s="145" t="s">
        <v>340</v>
      </c>
      <c r="AA259" s="145" t="s">
        <v>638</v>
      </c>
      <c r="AB259" s="145" t="s">
        <v>639</v>
      </c>
      <c r="AC259" s="145" t="s">
        <v>340</v>
      </c>
      <c r="AD259" s="145" t="s">
        <v>340</v>
      </c>
      <c r="AE259" s="145" t="s">
        <v>507</v>
      </c>
      <c r="AF259" s="145" t="s">
        <v>506</v>
      </c>
    </row>
    <row r="260" spans="1:32">
      <c r="A260" s="145" t="s">
        <v>912</v>
      </c>
      <c r="B260" s="145" t="s">
        <v>564</v>
      </c>
      <c r="C260" s="145" t="s">
        <v>659</v>
      </c>
      <c r="D260" s="145" t="s">
        <v>340</v>
      </c>
      <c r="E260" s="145" t="s">
        <v>340</v>
      </c>
      <c r="F260" s="145" t="s">
        <v>340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340</v>
      </c>
      <c r="L260" s="145" t="s">
        <v>637</v>
      </c>
      <c r="M260" s="145" t="s">
        <v>340</v>
      </c>
      <c r="N260" s="145" t="s">
        <v>340</v>
      </c>
      <c r="O260" s="146">
        <v>980</v>
      </c>
      <c r="P260" s="145" t="s">
        <v>340</v>
      </c>
      <c r="Q260" s="146">
        <v>980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5" t="s">
        <v>340</v>
      </c>
      <c r="AD260" s="145" t="s">
        <v>340</v>
      </c>
      <c r="AE260" s="145" t="s">
        <v>340</v>
      </c>
      <c r="AF260" s="145" t="s">
        <v>507</v>
      </c>
    </row>
    <row r="261" spans="1:32">
      <c r="A261" s="145" t="s">
        <v>913</v>
      </c>
      <c r="B261" s="145" t="s">
        <v>19</v>
      </c>
      <c r="C261" s="145" t="s">
        <v>680</v>
      </c>
      <c r="D261" s="145" t="s">
        <v>681</v>
      </c>
      <c r="E261" s="145" t="s">
        <v>340</v>
      </c>
      <c r="F261" s="145" t="s">
        <v>340</v>
      </c>
      <c r="G261" s="145" t="s">
        <v>243</v>
      </c>
      <c r="H261" s="145">
        <v>6</v>
      </c>
      <c r="I261" s="145" t="s">
        <v>340</v>
      </c>
      <c r="J261" s="146">
        <v>975</v>
      </c>
      <c r="K261" s="145" t="s">
        <v>340</v>
      </c>
      <c r="L261" s="145" t="s">
        <v>706</v>
      </c>
      <c r="M261" s="145" t="s">
        <v>340</v>
      </c>
      <c r="N261" s="145" t="s">
        <v>340</v>
      </c>
      <c r="O261" s="146">
        <v>975</v>
      </c>
      <c r="P261" s="145" t="s">
        <v>340</v>
      </c>
      <c r="Q261" s="145" t="s">
        <v>340</v>
      </c>
      <c r="R261" s="146">
        <v>975</v>
      </c>
      <c r="S261" s="145" t="s">
        <v>340</v>
      </c>
      <c r="T261" s="145" t="s">
        <v>507</v>
      </c>
      <c r="U261" s="145" t="s">
        <v>340</v>
      </c>
      <c r="V261" s="145" t="s">
        <v>507</v>
      </c>
      <c r="W261" s="145" t="s">
        <v>515</v>
      </c>
      <c r="X261" s="145" t="s">
        <v>340</v>
      </c>
      <c r="Y261" s="145" t="s">
        <v>340</v>
      </c>
      <c r="Z261" s="145" t="s">
        <v>340</v>
      </c>
      <c r="AA261" s="145" t="s">
        <v>653</v>
      </c>
      <c r="AB261" s="145" t="s">
        <v>654</v>
      </c>
      <c r="AC261" s="145" t="s">
        <v>568</v>
      </c>
      <c r="AD261" s="145" t="s">
        <v>718</v>
      </c>
      <c r="AE261" s="145" t="s">
        <v>506</v>
      </c>
      <c r="AF261" s="145" t="s">
        <v>340</v>
      </c>
    </row>
    <row r="262" spans="1:32">
      <c r="A262" s="145" t="s">
        <v>914</v>
      </c>
      <c r="B262" s="145" t="s">
        <v>564</v>
      </c>
      <c r="C262" s="145" t="s">
        <v>730</v>
      </c>
      <c r="D262" s="145" t="s">
        <v>340</v>
      </c>
      <c r="E262" s="145" t="s">
        <v>340</v>
      </c>
      <c r="F262" s="145" t="s">
        <v>340</v>
      </c>
      <c r="G262" s="145" t="s">
        <v>243</v>
      </c>
      <c r="H262" s="145">
        <v>6</v>
      </c>
      <c r="I262" s="145" t="s">
        <v>340</v>
      </c>
      <c r="J262" s="146">
        <v>975</v>
      </c>
      <c r="K262" s="145" t="s">
        <v>340</v>
      </c>
      <c r="L262" s="145" t="s">
        <v>637</v>
      </c>
      <c r="M262" s="145" t="s">
        <v>340</v>
      </c>
      <c r="N262" s="145" t="s">
        <v>340</v>
      </c>
      <c r="O262" s="146">
        <v>975</v>
      </c>
      <c r="P262" s="145" t="s">
        <v>340</v>
      </c>
      <c r="Q262" s="145" t="s">
        <v>340</v>
      </c>
      <c r="R262" s="146">
        <v>975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5" t="s">
        <v>340</v>
      </c>
      <c r="AA262" s="145" t="s">
        <v>340</v>
      </c>
      <c r="AB262" s="145" t="s">
        <v>340</v>
      </c>
      <c r="AC262" s="145" t="s">
        <v>340</v>
      </c>
      <c r="AD262" s="145" t="s">
        <v>340</v>
      </c>
      <c r="AE262" s="145" t="s">
        <v>340</v>
      </c>
      <c r="AF262" s="145" t="s">
        <v>340</v>
      </c>
    </row>
    <row r="263" spans="1:32">
      <c r="A263" s="145" t="s">
        <v>915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340</v>
      </c>
      <c r="G263" s="145" t="s">
        <v>916</v>
      </c>
      <c r="H263" s="145">
        <v>47</v>
      </c>
      <c r="I263" s="145" t="s">
        <v>245</v>
      </c>
      <c r="J263" s="146">
        <v>65.5</v>
      </c>
      <c r="K263" s="145" t="s">
        <v>340</v>
      </c>
      <c r="L263" s="145" t="s">
        <v>637</v>
      </c>
      <c r="M263" s="145" t="s">
        <v>340</v>
      </c>
      <c r="N263" s="145" t="s">
        <v>340</v>
      </c>
      <c r="O263" s="146">
        <v>956.5</v>
      </c>
      <c r="P263" s="145" t="s">
        <v>340</v>
      </c>
      <c r="Q263" s="146">
        <v>1895</v>
      </c>
      <c r="R263" s="146">
        <v>196.5</v>
      </c>
      <c r="S263" s="145" t="s">
        <v>340</v>
      </c>
      <c r="T263" s="145" t="s">
        <v>507</v>
      </c>
      <c r="U263" s="145" t="s">
        <v>340</v>
      </c>
      <c r="V263" s="145" t="s">
        <v>507</v>
      </c>
      <c r="W263" s="145" t="s">
        <v>340</v>
      </c>
      <c r="X263" s="145" t="s">
        <v>340</v>
      </c>
      <c r="Y263" s="145" t="s">
        <v>340</v>
      </c>
      <c r="Z263" s="145" t="s">
        <v>340</v>
      </c>
      <c r="AA263" s="145" t="s">
        <v>638</v>
      </c>
      <c r="AB263" s="145" t="s">
        <v>639</v>
      </c>
      <c r="AC263" s="145" t="s">
        <v>340</v>
      </c>
      <c r="AD263" s="145" t="s">
        <v>340</v>
      </c>
      <c r="AE263" s="145" t="s">
        <v>507</v>
      </c>
      <c r="AF263" s="145" t="s">
        <v>506</v>
      </c>
    </row>
    <row r="264" spans="1:32">
      <c r="A264" s="145" t="s">
        <v>917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340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340</v>
      </c>
      <c r="L264" s="145" t="s">
        <v>637</v>
      </c>
      <c r="M264" s="145" t="s">
        <v>340</v>
      </c>
      <c r="N264" s="145" t="s">
        <v>340</v>
      </c>
      <c r="O264" s="146">
        <v>900</v>
      </c>
      <c r="P264" s="145" t="s">
        <v>340</v>
      </c>
      <c r="Q264" s="146">
        <v>4050</v>
      </c>
      <c r="R264" s="145" t="s">
        <v>340</v>
      </c>
      <c r="S264" s="145" t="s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5" t="s">
        <v>340</v>
      </c>
      <c r="AE264" s="145" t="s">
        <v>340</v>
      </c>
      <c r="AF264" s="145" t="s">
        <v>506</v>
      </c>
    </row>
    <row r="265" spans="1:32">
      <c r="A265" s="145" t="s">
        <v>918</v>
      </c>
      <c r="B265" s="145" t="s">
        <v>564</v>
      </c>
      <c r="C265" s="145" t="s">
        <v>730</v>
      </c>
      <c r="D265" s="145" t="s">
        <v>340</v>
      </c>
      <c r="E265" s="145" t="s">
        <v>340</v>
      </c>
      <c r="F265" s="145" t="s">
        <v>340</v>
      </c>
      <c r="G265" s="145" t="s">
        <v>125</v>
      </c>
      <c r="H265" s="145">
        <v>28</v>
      </c>
      <c r="I265" s="145" t="s">
        <v>340</v>
      </c>
      <c r="J265" s="146">
        <v>425</v>
      </c>
      <c r="K265" s="145">
        <v>5</v>
      </c>
      <c r="L265" s="145" t="s">
        <v>565</v>
      </c>
      <c r="M265" s="145" t="s">
        <v>340</v>
      </c>
      <c r="N265" s="145" t="s">
        <v>340</v>
      </c>
      <c r="O265" s="146">
        <v>875</v>
      </c>
      <c r="P265" s="145" t="s">
        <v>340</v>
      </c>
      <c r="Q265" s="146">
        <v>3750</v>
      </c>
      <c r="R265" s="145" t="s">
        <v>340</v>
      </c>
      <c r="S265" s="147">
        <v>14.583333333333334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5" t="s">
        <v>340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5" t="s">
        <v>340</v>
      </c>
      <c r="AE265" s="145" t="s">
        <v>340</v>
      </c>
      <c r="AF265" s="145" t="s">
        <v>340</v>
      </c>
    </row>
    <row r="266" spans="1:32">
      <c r="A266" s="145" t="s">
        <v>919</v>
      </c>
      <c r="B266" s="145" t="s">
        <v>564</v>
      </c>
      <c r="C266" s="145" t="s">
        <v>680</v>
      </c>
      <c r="D266" s="145" t="s">
        <v>681</v>
      </c>
      <c r="E266" s="145" t="s">
        <v>340</v>
      </c>
      <c r="F266" s="145" t="s">
        <v>340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504</v>
      </c>
      <c r="M266" s="145">
        <v>0</v>
      </c>
      <c r="N266" s="145" t="s">
        <v>505</v>
      </c>
      <c r="O266" s="146">
        <v>800</v>
      </c>
      <c r="P266" s="145" t="s">
        <v>340</v>
      </c>
      <c r="Q266" s="145" t="s">
        <v>340</v>
      </c>
      <c r="R266" s="146">
        <v>800</v>
      </c>
      <c r="S266" s="145" t="s">
        <v>340</v>
      </c>
      <c r="T266" s="145" t="s">
        <v>507</v>
      </c>
      <c r="U266" s="145" t="s">
        <v>340</v>
      </c>
      <c r="V266" s="145" t="s">
        <v>507</v>
      </c>
      <c r="W266" s="145" t="s">
        <v>340</v>
      </c>
      <c r="X266" s="145" t="s">
        <v>340</v>
      </c>
      <c r="Y266" s="145" t="s">
        <v>340</v>
      </c>
      <c r="Z266" s="145" t="s">
        <v>597</v>
      </c>
      <c r="AA266" s="145" t="s">
        <v>768</v>
      </c>
      <c r="AB266" s="145" t="s">
        <v>683</v>
      </c>
      <c r="AC266" s="145" t="s">
        <v>640</v>
      </c>
      <c r="AD266" s="145" t="s">
        <v>513</v>
      </c>
      <c r="AE266" s="145" t="s">
        <v>507</v>
      </c>
      <c r="AF266" s="145" t="s">
        <v>506</v>
      </c>
    </row>
    <row r="267" spans="1:32">
      <c r="A267" s="145" t="s">
        <v>920</v>
      </c>
      <c r="B267" s="145" t="s">
        <v>564</v>
      </c>
      <c r="C267" s="145" t="s">
        <v>680</v>
      </c>
      <c r="D267" s="145" t="s">
        <v>681</v>
      </c>
      <c r="E267" s="145" t="s">
        <v>340</v>
      </c>
      <c r="F267" s="145" t="s">
        <v>340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504</v>
      </c>
      <c r="M267" s="145">
        <v>0</v>
      </c>
      <c r="N267" s="145" t="s">
        <v>505</v>
      </c>
      <c r="O267" s="146">
        <v>800</v>
      </c>
      <c r="P267" s="145" t="s">
        <v>340</v>
      </c>
      <c r="Q267" s="145" t="s">
        <v>340</v>
      </c>
      <c r="R267" s="146">
        <v>800</v>
      </c>
      <c r="S267" s="145" t="s">
        <v>340</v>
      </c>
      <c r="T267" s="145" t="s">
        <v>507</v>
      </c>
      <c r="U267" s="145" t="s">
        <v>340</v>
      </c>
      <c r="V267" s="145" t="s">
        <v>507</v>
      </c>
      <c r="W267" s="145" t="s">
        <v>340</v>
      </c>
      <c r="X267" s="145" t="s">
        <v>340</v>
      </c>
      <c r="Y267" s="145" t="s">
        <v>340</v>
      </c>
      <c r="Z267" s="145" t="s">
        <v>597</v>
      </c>
      <c r="AA267" s="145" t="s">
        <v>768</v>
      </c>
      <c r="AB267" s="145" t="s">
        <v>683</v>
      </c>
      <c r="AC267" s="145" t="s">
        <v>640</v>
      </c>
      <c r="AD267" s="145" t="s">
        <v>513</v>
      </c>
      <c r="AE267" s="145" t="s">
        <v>507</v>
      </c>
      <c r="AF267" s="145" t="s">
        <v>506</v>
      </c>
    </row>
    <row r="268" spans="1:32">
      <c r="A268" s="145" t="s">
        <v>921</v>
      </c>
      <c r="B268" s="145" t="s">
        <v>564</v>
      </c>
      <c r="C268" s="145" t="s">
        <v>874</v>
      </c>
      <c r="D268" s="145" t="s">
        <v>340</v>
      </c>
      <c r="E268" s="145" t="s">
        <v>340</v>
      </c>
      <c r="F268" s="145" t="s">
        <v>340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340</v>
      </c>
      <c r="L268" s="145" t="s">
        <v>637</v>
      </c>
      <c r="M268" s="145" t="s">
        <v>340</v>
      </c>
      <c r="N268" s="145" t="s">
        <v>340</v>
      </c>
      <c r="O268" s="146">
        <v>800</v>
      </c>
      <c r="P268" s="145" t="s">
        <v>340</v>
      </c>
      <c r="Q268" s="146">
        <v>800</v>
      </c>
      <c r="R268" s="145" t="s">
        <v>340</v>
      </c>
      <c r="S268" s="145" t="s">
        <v>340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5" t="s">
        <v>340</v>
      </c>
      <c r="AE268" s="145" t="s">
        <v>340</v>
      </c>
      <c r="AF268" s="145" t="s">
        <v>507</v>
      </c>
    </row>
    <row r="269" spans="1:32">
      <c r="A269" s="145" t="s">
        <v>922</v>
      </c>
      <c r="B269" s="145" t="s">
        <v>564</v>
      </c>
      <c r="C269" s="145" t="s">
        <v>659</v>
      </c>
      <c r="D269" s="145" t="s">
        <v>340</v>
      </c>
      <c r="E269" s="145" t="s">
        <v>340</v>
      </c>
      <c r="F269" s="145" t="s">
        <v>340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340</v>
      </c>
      <c r="L269" s="145" t="s">
        <v>637</v>
      </c>
      <c r="M269" s="145" t="s">
        <v>340</v>
      </c>
      <c r="N269" s="145" t="s">
        <v>340</v>
      </c>
      <c r="O269" s="146">
        <v>800</v>
      </c>
      <c r="P269" s="145" t="s">
        <v>340</v>
      </c>
      <c r="Q269" s="146">
        <v>800</v>
      </c>
      <c r="R269" s="145" t="s">
        <v>340</v>
      </c>
      <c r="S269" s="145" t="s">
        <v>340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5" t="s">
        <v>340</v>
      </c>
      <c r="AE269" s="145" t="s">
        <v>340</v>
      </c>
      <c r="AF269" s="145" t="s">
        <v>507</v>
      </c>
    </row>
    <row r="270" spans="1:32">
      <c r="A270" s="145" t="s">
        <v>923</v>
      </c>
      <c r="B270" s="145" t="s">
        <v>564</v>
      </c>
      <c r="C270" s="145" t="s">
        <v>634</v>
      </c>
      <c r="D270" s="145" t="s">
        <v>669</v>
      </c>
      <c r="E270" s="145" t="s">
        <v>340</v>
      </c>
      <c r="F270" s="145" t="s">
        <v>340</v>
      </c>
      <c r="G270" s="145" t="s">
        <v>636</v>
      </c>
      <c r="H270" s="145">
        <v>56</v>
      </c>
      <c r="I270" s="145" t="s">
        <v>242</v>
      </c>
      <c r="J270" s="146">
        <v>147</v>
      </c>
      <c r="K270" s="145" t="s">
        <v>340</v>
      </c>
      <c r="L270" s="145" t="s">
        <v>637</v>
      </c>
      <c r="M270" s="145" t="s">
        <v>340</v>
      </c>
      <c r="N270" s="145" t="s">
        <v>340</v>
      </c>
      <c r="O270" s="146">
        <v>735</v>
      </c>
      <c r="P270" s="145" t="s">
        <v>340</v>
      </c>
      <c r="Q270" s="146">
        <v>1809</v>
      </c>
      <c r="R270" s="145" t="s">
        <v>340</v>
      </c>
      <c r="S270" s="145" t="s">
        <v>340</v>
      </c>
      <c r="T270" s="145" t="s">
        <v>507</v>
      </c>
      <c r="U270" s="145" t="s">
        <v>340</v>
      </c>
      <c r="V270" s="145" t="s">
        <v>507</v>
      </c>
      <c r="W270" s="145" t="s">
        <v>340</v>
      </c>
      <c r="X270" s="145" t="s">
        <v>340</v>
      </c>
      <c r="Y270" s="145" t="s">
        <v>340</v>
      </c>
      <c r="Z270" s="145" t="s">
        <v>597</v>
      </c>
      <c r="AA270" s="145" t="s">
        <v>638</v>
      </c>
      <c r="AB270" s="145" t="s">
        <v>639</v>
      </c>
      <c r="AC270" s="145" t="s">
        <v>640</v>
      </c>
      <c r="AD270" s="145" t="s">
        <v>525</v>
      </c>
      <c r="AE270" s="145" t="s">
        <v>507</v>
      </c>
      <c r="AF270" s="145" t="s">
        <v>506</v>
      </c>
    </row>
    <row r="271" spans="1:32">
      <c r="A271" s="145" t="s">
        <v>924</v>
      </c>
      <c r="B271" s="145" t="s">
        <v>564</v>
      </c>
      <c r="C271" s="145" t="s">
        <v>659</v>
      </c>
      <c r="D271" s="145" t="s">
        <v>340</v>
      </c>
      <c r="E271" s="145" t="s">
        <v>340</v>
      </c>
      <c r="F271" s="145" t="s">
        <v>340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340</v>
      </c>
      <c r="L271" s="145" t="s">
        <v>637</v>
      </c>
      <c r="M271" s="145" t="s">
        <v>340</v>
      </c>
      <c r="N271" s="145" t="s">
        <v>340</v>
      </c>
      <c r="O271" s="146">
        <v>725</v>
      </c>
      <c r="P271" s="145" t="s">
        <v>340</v>
      </c>
      <c r="Q271" s="146">
        <v>725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5" t="s">
        <v>340</v>
      </c>
      <c r="X271" s="145" t="s">
        <v>340</v>
      </c>
      <c r="Y271" s="145" t="s">
        <v>340</v>
      </c>
      <c r="Z271" s="145" t="s">
        <v>340</v>
      </c>
      <c r="AA271" s="145" t="s">
        <v>340</v>
      </c>
      <c r="AB271" s="145" t="s">
        <v>340</v>
      </c>
      <c r="AC271" s="145" t="s">
        <v>340</v>
      </c>
      <c r="AD271" s="145" t="s">
        <v>340</v>
      </c>
      <c r="AE271" s="145" t="s">
        <v>340</v>
      </c>
      <c r="AF271" s="145" t="s">
        <v>507</v>
      </c>
    </row>
    <row r="272" spans="1:32">
      <c r="A272" s="145" t="s">
        <v>925</v>
      </c>
      <c r="B272" s="145" t="s">
        <v>564</v>
      </c>
      <c r="C272" s="145" t="s">
        <v>730</v>
      </c>
      <c r="D272" s="145" t="s">
        <v>340</v>
      </c>
      <c r="E272" s="145" t="s">
        <v>340</v>
      </c>
      <c r="F272" s="145" t="s">
        <v>340</v>
      </c>
      <c r="G272" s="145" t="s">
        <v>243</v>
      </c>
      <c r="H272" s="145">
        <v>6</v>
      </c>
      <c r="I272" s="145" t="s">
        <v>340</v>
      </c>
      <c r="J272" s="146">
        <v>650</v>
      </c>
      <c r="K272" s="145" t="s">
        <v>340</v>
      </c>
      <c r="L272" s="145" t="s">
        <v>637</v>
      </c>
      <c r="M272" s="145" t="s">
        <v>340</v>
      </c>
      <c r="N272" s="145" t="s">
        <v>340</v>
      </c>
      <c r="O272" s="146">
        <v>650</v>
      </c>
      <c r="P272" s="145" t="s">
        <v>340</v>
      </c>
      <c r="Q272" s="145" t="s">
        <v>340</v>
      </c>
      <c r="R272" s="146">
        <v>650</v>
      </c>
      <c r="S272" s="145" t="s">
        <v>340</v>
      </c>
      <c r="T272" s="145" t="s">
        <v>340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5" t="s">
        <v>340</v>
      </c>
      <c r="AE272" s="145" t="s">
        <v>340</v>
      </c>
      <c r="AF272" s="145" t="s">
        <v>340</v>
      </c>
    </row>
    <row r="273" spans="1:32">
      <c r="A273" s="145" t="s">
        <v>926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340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340</v>
      </c>
      <c r="L273" s="145" t="s">
        <v>637</v>
      </c>
      <c r="M273" s="145" t="s">
        <v>340</v>
      </c>
      <c r="N273" s="145" t="s">
        <v>340</v>
      </c>
      <c r="O273" s="146">
        <v>550</v>
      </c>
      <c r="P273" s="145" t="s">
        <v>340</v>
      </c>
      <c r="Q273" s="146">
        <v>4460</v>
      </c>
      <c r="R273" s="145" t="s">
        <v>340</v>
      </c>
      <c r="S273" s="145" t="s">
        <v>340</v>
      </c>
      <c r="T273" s="145" t="s">
        <v>340</v>
      </c>
      <c r="U273" s="145" t="s">
        <v>340</v>
      </c>
      <c r="V273" s="145" t="s">
        <v>340</v>
      </c>
      <c r="W273" s="145" t="s">
        <v>340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5" t="s">
        <v>340</v>
      </c>
      <c r="AE273" s="145" t="s">
        <v>340</v>
      </c>
      <c r="AF273" s="145" t="s">
        <v>506</v>
      </c>
    </row>
    <row r="274" spans="1:32">
      <c r="A274" s="145" t="s">
        <v>927</v>
      </c>
      <c r="B274" s="145" t="s">
        <v>564</v>
      </c>
      <c r="C274" s="145" t="s">
        <v>730</v>
      </c>
      <c r="D274" s="145" t="s">
        <v>340</v>
      </c>
      <c r="E274" s="145" t="s">
        <v>340</v>
      </c>
      <c r="F274" s="145" t="s">
        <v>340</v>
      </c>
      <c r="G274" s="145" t="s">
        <v>209</v>
      </c>
      <c r="H274" s="145">
        <v>10</v>
      </c>
      <c r="I274" s="145" t="s">
        <v>340</v>
      </c>
      <c r="J274" s="146">
        <v>495</v>
      </c>
      <c r="K274" s="145" t="s">
        <v>340</v>
      </c>
      <c r="L274" s="145" t="s">
        <v>637</v>
      </c>
      <c r="M274" s="145" t="s">
        <v>340</v>
      </c>
      <c r="N274" s="145" t="s">
        <v>340</v>
      </c>
      <c r="O274" s="146">
        <v>495</v>
      </c>
      <c r="P274" s="145" t="s">
        <v>340</v>
      </c>
      <c r="Q274" s="146">
        <v>495</v>
      </c>
      <c r="R274" s="145" t="s">
        <v>340</v>
      </c>
      <c r="S274" s="145" t="s">
        <v>340</v>
      </c>
      <c r="T274" s="145" t="s">
        <v>340</v>
      </c>
      <c r="U274" s="145" t="s">
        <v>340</v>
      </c>
      <c r="V274" s="145" t="s">
        <v>340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5" t="s">
        <v>340</v>
      </c>
      <c r="AE274" s="145" t="s">
        <v>340</v>
      </c>
      <c r="AF274" s="145" t="s">
        <v>340</v>
      </c>
    </row>
    <row r="275" spans="1:32">
      <c r="A275" s="145" t="s">
        <v>928</v>
      </c>
      <c r="B275" s="145" t="s">
        <v>19</v>
      </c>
      <c r="C275" s="145" t="s">
        <v>680</v>
      </c>
      <c r="D275" s="145" t="s">
        <v>681</v>
      </c>
      <c r="E275" s="145" t="s">
        <v>340</v>
      </c>
      <c r="F275" s="145" t="s">
        <v>340</v>
      </c>
      <c r="G275" s="145" t="s">
        <v>248</v>
      </c>
      <c r="H275" s="145">
        <v>1</v>
      </c>
      <c r="I275" s="145" t="s">
        <v>340</v>
      </c>
      <c r="J275" s="146">
        <v>418</v>
      </c>
      <c r="K275" s="145" t="s">
        <v>340</v>
      </c>
      <c r="L275" s="145" t="s">
        <v>706</v>
      </c>
      <c r="M275" s="145" t="s">
        <v>340</v>
      </c>
      <c r="N275" s="145" t="s">
        <v>340</v>
      </c>
      <c r="O275" s="146">
        <v>418</v>
      </c>
      <c r="P275" s="146">
        <v>418</v>
      </c>
      <c r="Q275" s="145" t="s">
        <v>340</v>
      </c>
      <c r="R275" s="146">
        <v>418</v>
      </c>
      <c r="S275" s="145" t="s">
        <v>340</v>
      </c>
      <c r="T275" s="145" t="s">
        <v>507</v>
      </c>
      <c r="U275" s="145" t="s">
        <v>340</v>
      </c>
      <c r="V275" s="145" t="s">
        <v>507</v>
      </c>
      <c r="W275" s="145" t="s">
        <v>515</v>
      </c>
      <c r="X275" s="145" t="s">
        <v>532</v>
      </c>
      <c r="Y275" s="145" t="s">
        <v>340</v>
      </c>
      <c r="Z275" s="145" t="s">
        <v>597</v>
      </c>
      <c r="AA275" s="145" t="s">
        <v>864</v>
      </c>
      <c r="AB275" s="145" t="s">
        <v>654</v>
      </c>
      <c r="AC275" s="145" t="s">
        <v>568</v>
      </c>
      <c r="AD275" s="145" t="s">
        <v>718</v>
      </c>
      <c r="AE275" s="145" t="s">
        <v>507</v>
      </c>
      <c r="AF275" s="145" t="s">
        <v>340</v>
      </c>
    </row>
    <row r="276" spans="1:32">
      <c r="A276" s="145" t="s">
        <v>929</v>
      </c>
      <c r="B276" s="145" t="s">
        <v>564</v>
      </c>
      <c r="C276" s="145" t="s">
        <v>659</v>
      </c>
      <c r="D276" s="145" t="s">
        <v>340</v>
      </c>
      <c r="E276" s="145" t="s">
        <v>340</v>
      </c>
      <c r="F276" s="145" t="s">
        <v>340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340</v>
      </c>
      <c r="L276" s="145" t="s">
        <v>637</v>
      </c>
      <c r="M276" s="145" t="s">
        <v>340</v>
      </c>
      <c r="N276" s="145" t="s">
        <v>340</v>
      </c>
      <c r="O276" s="146">
        <v>395</v>
      </c>
      <c r="P276" s="145" t="s">
        <v>340</v>
      </c>
      <c r="Q276" s="146">
        <v>3160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5" t="s">
        <v>340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5" t="s">
        <v>340</v>
      </c>
      <c r="AE276" s="145" t="s">
        <v>340</v>
      </c>
      <c r="AF276" s="145" t="s">
        <v>506</v>
      </c>
    </row>
    <row r="277" spans="1:32">
      <c r="A277" s="145" t="s">
        <v>930</v>
      </c>
      <c r="B277" s="145" t="s">
        <v>564</v>
      </c>
      <c r="C277" s="145" t="s">
        <v>730</v>
      </c>
      <c r="D277" s="145" t="s">
        <v>340</v>
      </c>
      <c r="E277" s="145" t="s">
        <v>340</v>
      </c>
      <c r="F277" s="145" t="s">
        <v>340</v>
      </c>
      <c r="G277" s="145" t="s">
        <v>209</v>
      </c>
      <c r="H277" s="145">
        <v>10</v>
      </c>
      <c r="I277" s="145" t="s">
        <v>340</v>
      </c>
      <c r="J277" s="146">
        <v>380.25</v>
      </c>
      <c r="K277" s="145" t="s">
        <v>340</v>
      </c>
      <c r="L277" s="145" t="s">
        <v>637</v>
      </c>
      <c r="M277" s="145" t="s">
        <v>340</v>
      </c>
      <c r="N277" s="145" t="s">
        <v>340</v>
      </c>
      <c r="O277" s="146">
        <v>380.25</v>
      </c>
      <c r="P277" s="145" t="s">
        <v>340</v>
      </c>
      <c r="Q277" s="146">
        <v>380.25</v>
      </c>
      <c r="R277" s="145" t="s">
        <v>340</v>
      </c>
      <c r="S277" s="145" t="s">
        <v>340</v>
      </c>
      <c r="T277" s="145" t="s">
        <v>340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5" t="s">
        <v>340</v>
      </c>
      <c r="AE277" s="145" t="s">
        <v>340</v>
      </c>
      <c r="AF277" s="145" t="s">
        <v>340</v>
      </c>
    </row>
    <row r="278" spans="1:32">
      <c r="A278" s="145" t="s">
        <v>931</v>
      </c>
      <c r="B278" s="145" t="s">
        <v>564</v>
      </c>
      <c r="C278" s="145" t="s">
        <v>659</v>
      </c>
      <c r="D278" s="145" t="s">
        <v>340</v>
      </c>
      <c r="E278" s="145" t="s">
        <v>340</v>
      </c>
      <c r="F278" s="145" t="s">
        <v>340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340</v>
      </c>
      <c r="L278" s="145" t="s">
        <v>637</v>
      </c>
      <c r="M278" s="145" t="s">
        <v>340</v>
      </c>
      <c r="N278" s="145" t="s">
        <v>340</v>
      </c>
      <c r="O278" s="146">
        <v>355</v>
      </c>
      <c r="P278" s="145" t="s">
        <v>340</v>
      </c>
      <c r="Q278" s="146">
        <v>355</v>
      </c>
      <c r="R278" s="145" t="s">
        <v>340</v>
      </c>
      <c r="S278" s="145" t="s">
        <v>340</v>
      </c>
      <c r="T278" s="145" t="s">
        <v>340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5" t="s">
        <v>340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5" t="s">
        <v>340</v>
      </c>
      <c r="AE278" s="145" t="s">
        <v>340</v>
      </c>
      <c r="AF278" s="145" t="s">
        <v>507</v>
      </c>
    </row>
    <row r="279" spans="1:32">
      <c r="A279" s="145" t="s">
        <v>932</v>
      </c>
      <c r="B279" s="145" t="s">
        <v>564</v>
      </c>
      <c r="C279" s="145" t="s">
        <v>659</v>
      </c>
      <c r="D279" s="145" t="s">
        <v>340</v>
      </c>
      <c r="E279" s="145" t="s">
        <v>340</v>
      </c>
      <c r="F279" s="145" t="s">
        <v>340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340</v>
      </c>
      <c r="L279" s="145" t="s">
        <v>637</v>
      </c>
      <c r="M279" s="145" t="s">
        <v>340</v>
      </c>
      <c r="N279" s="145" t="s">
        <v>340</v>
      </c>
      <c r="O279" s="146">
        <v>200</v>
      </c>
      <c r="P279" s="145" t="s">
        <v>340</v>
      </c>
      <c r="Q279" s="146">
        <v>200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5" t="s">
        <v>340</v>
      </c>
      <c r="AD279" s="145" t="s">
        <v>340</v>
      </c>
      <c r="AE279" s="145" t="s">
        <v>340</v>
      </c>
      <c r="AF279" s="145" t="s">
        <v>507</v>
      </c>
    </row>
    <row r="280" spans="1:32">
      <c r="A280" s="145" t="s">
        <v>933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340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340</v>
      </c>
      <c r="L280" s="145" t="s">
        <v>637</v>
      </c>
      <c r="M280" s="145" t="s">
        <v>340</v>
      </c>
      <c r="N280" s="145" t="s">
        <v>340</v>
      </c>
      <c r="O280" s="146">
        <v>90</v>
      </c>
      <c r="P280" s="145" t="s">
        <v>340</v>
      </c>
      <c r="Q280" s="146">
        <v>6488</v>
      </c>
      <c r="R280" s="146">
        <v>90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5" t="s">
        <v>340</v>
      </c>
      <c r="AE280" s="145" t="s">
        <v>340</v>
      </c>
      <c r="AF280" s="145" t="s">
        <v>506</v>
      </c>
    </row>
    <row r="281" spans="1:32">
      <c r="A281" s="145" t="s">
        <v>934</v>
      </c>
      <c r="B281" s="145" t="s">
        <v>564</v>
      </c>
      <c r="C281" s="145" t="s">
        <v>659</v>
      </c>
      <c r="D281" s="145" t="s">
        <v>340</v>
      </c>
      <c r="E281" s="145" t="s">
        <v>340</v>
      </c>
      <c r="F281" s="145" t="s">
        <v>340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340</v>
      </c>
      <c r="L281" s="145" t="s">
        <v>637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6">
        <v>6030</v>
      </c>
      <c r="R281" s="145" t="s">
        <v>340</v>
      </c>
      <c r="S281" s="145" t="s">
        <v>340</v>
      </c>
      <c r="T281" s="145" t="s">
        <v>340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5" t="s">
        <v>340</v>
      </c>
      <c r="AE281" s="145" t="s">
        <v>340</v>
      </c>
      <c r="AF281" s="145" t="s">
        <v>506</v>
      </c>
    </row>
    <row r="282" spans="1:32">
      <c r="A282" s="145" t="s">
        <v>935</v>
      </c>
      <c r="B282" s="145" t="s">
        <v>564</v>
      </c>
      <c r="C282" s="145" t="s">
        <v>874</v>
      </c>
      <c r="D282" s="145" t="s">
        <v>340</v>
      </c>
      <c r="E282" s="145" t="s">
        <v>340</v>
      </c>
      <c r="F282" s="145" t="s">
        <v>340</v>
      </c>
      <c r="G282" s="145" t="s">
        <v>636</v>
      </c>
      <c r="H282" s="145">
        <v>51</v>
      </c>
      <c r="I282" s="145" t="s">
        <v>207</v>
      </c>
      <c r="J282" s="146">
        <v>710</v>
      </c>
      <c r="K282" s="145" t="s">
        <v>340</v>
      </c>
      <c r="L282" s="145" t="s">
        <v>637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6">
        <v>5210</v>
      </c>
      <c r="R282" s="145" t="s">
        <v>340</v>
      </c>
      <c r="S282" s="145" t="s">
        <v>340</v>
      </c>
      <c r="T282" s="145" t="s">
        <v>340</v>
      </c>
      <c r="U282" s="145" t="s">
        <v>340</v>
      </c>
      <c r="V282" s="145" t="s">
        <v>340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5" t="s">
        <v>340</v>
      </c>
      <c r="AE282" s="145" t="s">
        <v>340</v>
      </c>
      <c r="AF282" s="145" t="s">
        <v>506</v>
      </c>
    </row>
    <row r="283" spans="1:32">
      <c r="A283" s="145" t="s">
        <v>936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340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340</v>
      </c>
      <c r="L283" s="145" t="s">
        <v>637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6">
        <v>5082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5" t="s">
        <v>340</v>
      </c>
      <c r="W283" s="145" t="s">
        <v>340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5" t="s">
        <v>340</v>
      </c>
      <c r="AE283" s="145" t="s">
        <v>340</v>
      </c>
      <c r="AF283" s="145" t="s">
        <v>506</v>
      </c>
    </row>
    <row r="284" spans="1:32">
      <c r="A284" s="145" t="s">
        <v>937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340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340</v>
      </c>
      <c r="L284" s="145" t="s">
        <v>637</v>
      </c>
      <c r="M284" s="145" t="s">
        <v>340</v>
      </c>
      <c r="N284" s="145" t="s">
        <v>340</v>
      </c>
      <c r="O284" s="145" t="s">
        <v>340</v>
      </c>
      <c r="P284" s="145" t="s">
        <v>340</v>
      </c>
      <c r="Q284" s="146">
        <v>2390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5" t="s">
        <v>340</v>
      </c>
      <c r="X284" s="145" t="s">
        <v>340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5" t="s">
        <v>340</v>
      </c>
      <c r="AE284" s="145" t="s">
        <v>340</v>
      </c>
      <c r="AF284" s="145" t="s">
        <v>507</v>
      </c>
    </row>
    <row r="285" spans="1:32">
      <c r="A285" s="145" t="s">
        <v>938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340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340</v>
      </c>
      <c r="L285" s="145" t="s">
        <v>637</v>
      </c>
      <c r="M285" s="145" t="s">
        <v>340</v>
      </c>
      <c r="N285" s="145" t="s">
        <v>340</v>
      </c>
      <c r="O285" s="145" t="s">
        <v>340</v>
      </c>
      <c r="P285" s="145" t="s">
        <v>340</v>
      </c>
      <c r="Q285" s="146">
        <v>2160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5" t="s">
        <v>340</v>
      </c>
      <c r="AE285" s="145" t="s">
        <v>340</v>
      </c>
      <c r="AF285" s="145" t="s">
        <v>506</v>
      </c>
    </row>
    <row r="286" spans="1:32">
      <c r="A286" s="145" t="s">
        <v>939</v>
      </c>
      <c r="B286" s="145" t="s">
        <v>564</v>
      </c>
      <c r="C286" s="145" t="s">
        <v>659</v>
      </c>
      <c r="D286" s="145" t="s">
        <v>340</v>
      </c>
      <c r="E286" s="145" t="s">
        <v>340</v>
      </c>
      <c r="F286" s="145" t="s">
        <v>340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340</v>
      </c>
      <c r="L286" s="145" t="s">
        <v>637</v>
      </c>
      <c r="M286" s="145" t="s">
        <v>340</v>
      </c>
      <c r="N286" s="145" t="s">
        <v>340</v>
      </c>
      <c r="O286" s="145" t="s">
        <v>340</v>
      </c>
      <c r="P286" s="145" t="s">
        <v>340</v>
      </c>
      <c r="Q286" s="146">
        <v>2061.25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5" t="s">
        <v>340</v>
      </c>
      <c r="AE286" s="145" t="s">
        <v>340</v>
      </c>
      <c r="AF286" s="145" t="s">
        <v>506</v>
      </c>
    </row>
    <row r="287" spans="1:32">
      <c r="A287" s="145" t="s">
        <v>940</v>
      </c>
      <c r="B287" s="145" t="s">
        <v>564</v>
      </c>
      <c r="C287" s="145" t="s">
        <v>874</v>
      </c>
      <c r="D287" s="145" t="s">
        <v>340</v>
      </c>
      <c r="E287" s="145" t="s">
        <v>340</v>
      </c>
      <c r="F287" s="145" t="s">
        <v>340</v>
      </c>
      <c r="G287" s="145" t="s">
        <v>941</v>
      </c>
      <c r="H287" s="145">
        <v>51</v>
      </c>
      <c r="I287" s="145" t="s">
        <v>206</v>
      </c>
      <c r="J287" s="146">
        <v>303.33333333333331</v>
      </c>
      <c r="K287" s="145" t="s">
        <v>340</v>
      </c>
      <c r="L287" s="145" t="s">
        <v>637</v>
      </c>
      <c r="M287" s="145" t="s">
        <v>340</v>
      </c>
      <c r="N287" s="145" t="s">
        <v>340</v>
      </c>
      <c r="O287" s="145" t="s">
        <v>340</v>
      </c>
      <c r="P287" s="145" t="s">
        <v>340</v>
      </c>
      <c r="Q287" s="146">
        <v>2035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5" t="s">
        <v>340</v>
      </c>
      <c r="AE287" s="145" t="s">
        <v>340</v>
      </c>
      <c r="AF287" s="145" t="s">
        <v>506</v>
      </c>
    </row>
    <row r="288" spans="1:32">
      <c r="A288" s="145" t="s">
        <v>942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340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340</v>
      </c>
      <c r="L288" s="145" t="s">
        <v>637</v>
      </c>
      <c r="M288" s="145" t="s">
        <v>340</v>
      </c>
      <c r="N288" s="145" t="s">
        <v>340</v>
      </c>
      <c r="O288" s="145" t="s">
        <v>340</v>
      </c>
      <c r="P288" s="145" t="s">
        <v>340</v>
      </c>
      <c r="Q288" s="146">
        <v>1870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5" t="s">
        <v>340</v>
      </c>
      <c r="AE288" s="145" t="s">
        <v>340</v>
      </c>
      <c r="AF288" s="145" t="s">
        <v>506</v>
      </c>
    </row>
    <row r="289" spans="1:32">
      <c r="A289" s="145" t="s">
        <v>943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340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340</v>
      </c>
      <c r="L289" s="145" t="s">
        <v>637</v>
      </c>
      <c r="M289" s="145" t="s">
        <v>340</v>
      </c>
      <c r="N289" s="145" t="s">
        <v>340</v>
      </c>
      <c r="O289" s="145" t="s">
        <v>340</v>
      </c>
      <c r="P289" s="145" t="s">
        <v>340</v>
      </c>
      <c r="Q289" s="146">
        <v>1735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5" t="s">
        <v>340</v>
      </c>
      <c r="AE289" s="145" t="s">
        <v>340</v>
      </c>
      <c r="AF289" s="145" t="s">
        <v>506</v>
      </c>
    </row>
    <row r="290" spans="1:32">
      <c r="A290" s="145" t="s">
        <v>944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340</v>
      </c>
      <c r="G290" s="145" t="s">
        <v>622</v>
      </c>
      <c r="H290" s="145">
        <v>35</v>
      </c>
      <c r="I290" s="145" t="s">
        <v>205</v>
      </c>
      <c r="J290" s="146">
        <v>335</v>
      </c>
      <c r="K290" s="145" t="s">
        <v>340</v>
      </c>
      <c r="L290" s="145" t="s">
        <v>637</v>
      </c>
      <c r="M290" s="145" t="s">
        <v>340</v>
      </c>
      <c r="N290" s="145" t="s">
        <v>340</v>
      </c>
      <c r="O290" s="145" t="s">
        <v>340</v>
      </c>
      <c r="P290" s="145" t="s">
        <v>340</v>
      </c>
      <c r="Q290" s="146">
        <v>1665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5" t="s">
        <v>340</v>
      </c>
      <c r="AE290" s="145" t="s">
        <v>340</v>
      </c>
      <c r="AF290" s="145" t="s">
        <v>507</v>
      </c>
    </row>
    <row r="291" spans="1:32">
      <c r="A291" s="145" t="s">
        <v>945</v>
      </c>
      <c r="B291" s="145" t="s">
        <v>564</v>
      </c>
      <c r="C291" s="145" t="s">
        <v>659</v>
      </c>
      <c r="D291" s="145" t="s">
        <v>340</v>
      </c>
      <c r="E291" s="145" t="s">
        <v>340</v>
      </c>
      <c r="F291" s="145" t="s">
        <v>340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340</v>
      </c>
      <c r="L291" s="145" t="s">
        <v>637</v>
      </c>
      <c r="M291" s="145" t="s">
        <v>340</v>
      </c>
      <c r="N291" s="145" t="s">
        <v>340</v>
      </c>
      <c r="O291" s="145" t="s">
        <v>340</v>
      </c>
      <c r="P291" s="145" t="s">
        <v>340</v>
      </c>
      <c r="Q291" s="146">
        <v>1655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5" t="s">
        <v>340</v>
      </c>
      <c r="AE291" s="145" t="s">
        <v>340</v>
      </c>
      <c r="AF291" s="145" t="s">
        <v>506</v>
      </c>
    </row>
    <row r="292" spans="1:32">
      <c r="A292" s="145" t="s">
        <v>946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340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340</v>
      </c>
      <c r="L292" s="145" t="s">
        <v>637</v>
      </c>
      <c r="M292" s="145" t="s">
        <v>340</v>
      </c>
      <c r="N292" s="145" t="s">
        <v>340</v>
      </c>
      <c r="O292" s="145" t="s">
        <v>340</v>
      </c>
      <c r="P292" s="145" t="s">
        <v>340</v>
      </c>
      <c r="Q292" s="146">
        <v>1580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5" t="s">
        <v>340</v>
      </c>
      <c r="AE292" s="145" t="s">
        <v>340</v>
      </c>
      <c r="AF292" s="145" t="s">
        <v>507</v>
      </c>
    </row>
    <row r="293" spans="1:32">
      <c r="A293" s="145" t="s">
        <v>947</v>
      </c>
      <c r="B293" s="145" t="s">
        <v>564</v>
      </c>
      <c r="C293" s="145" t="s">
        <v>874</v>
      </c>
      <c r="D293" s="145" t="s">
        <v>340</v>
      </c>
      <c r="E293" s="145" t="s">
        <v>340</v>
      </c>
      <c r="F293" s="145" t="s">
        <v>340</v>
      </c>
      <c r="G293" s="145" t="s">
        <v>636</v>
      </c>
      <c r="H293" s="145">
        <v>49</v>
      </c>
      <c r="I293" s="145" t="s">
        <v>205</v>
      </c>
      <c r="J293" s="146">
        <v>300</v>
      </c>
      <c r="K293" s="145" t="s">
        <v>340</v>
      </c>
      <c r="L293" s="145" t="s">
        <v>637</v>
      </c>
      <c r="M293" s="145" t="s">
        <v>340</v>
      </c>
      <c r="N293" s="145" t="s">
        <v>340</v>
      </c>
      <c r="O293" s="145" t="s">
        <v>340</v>
      </c>
      <c r="P293" s="145" t="s">
        <v>340</v>
      </c>
      <c r="Q293" s="146">
        <v>1545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5" t="s">
        <v>340</v>
      </c>
      <c r="AE293" s="145" t="s">
        <v>340</v>
      </c>
      <c r="AF293" s="145" t="s">
        <v>506</v>
      </c>
    </row>
    <row r="294" spans="1:32">
      <c r="A294" s="145" t="s">
        <v>948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340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340</v>
      </c>
      <c r="L294" s="145" t="s">
        <v>637</v>
      </c>
      <c r="M294" s="145" t="s">
        <v>340</v>
      </c>
      <c r="N294" s="145" t="s">
        <v>340</v>
      </c>
      <c r="O294" s="145" t="s">
        <v>340</v>
      </c>
      <c r="P294" s="145" t="s">
        <v>340</v>
      </c>
      <c r="Q294" s="146">
        <v>1185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5" t="s">
        <v>340</v>
      </c>
      <c r="AE294" s="145" t="s">
        <v>340</v>
      </c>
      <c r="AF294" s="145" t="s">
        <v>506</v>
      </c>
    </row>
    <row r="295" spans="1:32">
      <c r="A295" s="145" t="s">
        <v>949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340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340</v>
      </c>
      <c r="L295" s="145" t="s">
        <v>637</v>
      </c>
      <c r="M295" s="145" t="s">
        <v>340</v>
      </c>
      <c r="N295" s="145" t="s">
        <v>340</v>
      </c>
      <c r="O295" s="145" t="s">
        <v>340</v>
      </c>
      <c r="P295" s="145" t="s">
        <v>340</v>
      </c>
      <c r="Q295" s="146">
        <v>1125.75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5" t="s">
        <v>340</v>
      </c>
      <c r="AE295" s="145" t="s">
        <v>340</v>
      </c>
      <c r="AF295" s="145" t="s">
        <v>507</v>
      </c>
    </row>
    <row r="296" spans="1:32">
      <c r="A296" s="145" t="s">
        <v>950</v>
      </c>
      <c r="B296" s="145" t="s">
        <v>564</v>
      </c>
      <c r="C296" s="145" t="s">
        <v>874</v>
      </c>
      <c r="D296" s="145" t="s">
        <v>340</v>
      </c>
      <c r="E296" s="145" t="s">
        <v>340</v>
      </c>
      <c r="F296" s="145" t="s">
        <v>340</v>
      </c>
      <c r="G296" s="145" t="s">
        <v>574</v>
      </c>
      <c r="H296" s="145">
        <v>24</v>
      </c>
      <c r="I296" s="145" t="s">
        <v>201</v>
      </c>
      <c r="J296" s="146">
        <v>875</v>
      </c>
      <c r="K296" s="145" t="s">
        <v>340</v>
      </c>
      <c r="L296" s="145" t="s">
        <v>637</v>
      </c>
      <c r="M296" s="145" t="s">
        <v>340</v>
      </c>
      <c r="N296" s="145" t="s">
        <v>340</v>
      </c>
      <c r="O296" s="145" t="s">
        <v>340</v>
      </c>
      <c r="P296" s="145" t="s">
        <v>340</v>
      </c>
      <c r="Q296" s="146">
        <v>875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5" t="s">
        <v>340</v>
      </c>
      <c r="AE296" s="145" t="s">
        <v>340</v>
      </c>
      <c r="AF296" s="145" t="s">
        <v>506</v>
      </c>
    </row>
    <row r="297" spans="1:32">
      <c r="A297" s="145" t="s">
        <v>951</v>
      </c>
      <c r="B297" s="145" t="s">
        <v>564</v>
      </c>
      <c r="C297" s="145" t="s">
        <v>659</v>
      </c>
      <c r="D297" s="145" t="s">
        <v>340</v>
      </c>
      <c r="E297" s="145" t="s">
        <v>340</v>
      </c>
      <c r="F297" s="145" t="s">
        <v>340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340</v>
      </c>
      <c r="L297" s="145" t="s">
        <v>637</v>
      </c>
      <c r="M297" s="145" t="s">
        <v>340</v>
      </c>
      <c r="N297" s="145" t="s">
        <v>340</v>
      </c>
      <c r="O297" s="145" t="s">
        <v>340</v>
      </c>
      <c r="P297" s="145" t="s">
        <v>340</v>
      </c>
      <c r="Q297" s="146">
        <v>860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5" t="s">
        <v>340</v>
      </c>
      <c r="AE297" s="145" t="s">
        <v>340</v>
      </c>
      <c r="AF297" s="145" t="s">
        <v>506</v>
      </c>
    </row>
    <row r="298" spans="1:32">
      <c r="A298" s="145" t="s">
        <v>952</v>
      </c>
      <c r="B298" s="145" t="s">
        <v>564</v>
      </c>
      <c r="C298" s="145" t="s">
        <v>874</v>
      </c>
      <c r="D298" s="145" t="s">
        <v>340</v>
      </c>
      <c r="E298" s="145" t="s">
        <v>340</v>
      </c>
      <c r="F298" s="145" t="s">
        <v>340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340</v>
      </c>
      <c r="L298" s="145" t="s">
        <v>637</v>
      </c>
      <c r="M298" s="145" t="s">
        <v>340</v>
      </c>
      <c r="N298" s="145" t="s">
        <v>340</v>
      </c>
      <c r="O298" s="145" t="s">
        <v>340</v>
      </c>
      <c r="P298" s="145" t="s">
        <v>340</v>
      </c>
      <c r="Q298" s="146">
        <v>800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5" t="s">
        <v>340</v>
      </c>
      <c r="AE298" s="145" t="s">
        <v>340</v>
      </c>
      <c r="AF298" s="145" t="s">
        <v>507</v>
      </c>
    </row>
    <row r="299" spans="1:32">
      <c r="A299" s="145" t="s">
        <v>953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340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340</v>
      </c>
      <c r="L299" s="145" t="s">
        <v>637</v>
      </c>
      <c r="M299" s="145" t="s">
        <v>340</v>
      </c>
      <c r="N299" s="145" t="s">
        <v>340</v>
      </c>
      <c r="O299" s="145" t="s">
        <v>340</v>
      </c>
      <c r="P299" s="145" t="s">
        <v>340</v>
      </c>
      <c r="Q299" s="146">
        <v>790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5" t="s">
        <v>340</v>
      </c>
      <c r="AE299" s="145" t="s">
        <v>340</v>
      </c>
      <c r="AF299" s="145" t="s">
        <v>506</v>
      </c>
    </row>
    <row r="300" spans="1:32">
      <c r="A300" s="145" t="s">
        <v>954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340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340</v>
      </c>
      <c r="L300" s="145" t="s">
        <v>637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6">
        <v>760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5" t="s">
        <v>340</v>
      </c>
      <c r="AE300" s="145" t="s">
        <v>340</v>
      </c>
      <c r="AF300" s="145" t="s">
        <v>507</v>
      </c>
    </row>
    <row r="301" spans="1:32">
      <c r="A301" s="145" t="s">
        <v>955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340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340</v>
      </c>
      <c r="L301" s="145" t="s">
        <v>637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6">
        <v>660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5" t="s">
        <v>340</v>
      </c>
      <c r="AE301" s="145" t="s">
        <v>340</v>
      </c>
      <c r="AF301" s="145" t="s">
        <v>507</v>
      </c>
    </row>
    <row r="302" spans="1:32">
      <c r="A302" s="145" t="s">
        <v>956</v>
      </c>
      <c r="B302" s="145" t="s">
        <v>564</v>
      </c>
      <c r="C302" s="145" t="s">
        <v>659</v>
      </c>
      <c r="D302" s="145" t="s">
        <v>340</v>
      </c>
      <c r="E302" s="145" t="s">
        <v>340</v>
      </c>
      <c r="F302" s="145" t="s">
        <v>340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340</v>
      </c>
      <c r="L302" s="145" t="s">
        <v>637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6">
        <v>561.25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5" t="s">
        <v>340</v>
      </c>
      <c r="AE302" s="145" t="s">
        <v>340</v>
      </c>
      <c r="AF302" s="145" t="s">
        <v>507</v>
      </c>
    </row>
    <row r="303" spans="1:32">
      <c r="A303" s="145" t="s">
        <v>957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340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340</v>
      </c>
      <c r="L303" s="145" t="s">
        <v>637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6">
        <v>510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5" t="s">
        <v>340</v>
      </c>
      <c r="AE303" s="145" t="s">
        <v>340</v>
      </c>
      <c r="AF303" s="145" t="s">
        <v>507</v>
      </c>
    </row>
    <row r="304" spans="1:32">
      <c r="A304" s="145" t="s">
        <v>958</v>
      </c>
      <c r="B304" s="145" t="s">
        <v>564</v>
      </c>
      <c r="C304" s="145" t="s">
        <v>659</v>
      </c>
      <c r="D304" s="145" t="s">
        <v>340</v>
      </c>
      <c r="E304" s="145" t="s">
        <v>340</v>
      </c>
      <c r="F304" s="145" t="s">
        <v>340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340</v>
      </c>
      <c r="L304" s="145" t="s">
        <v>637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6">
        <v>375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5" t="s">
        <v>340</v>
      </c>
      <c r="AE304" s="145" t="s">
        <v>340</v>
      </c>
      <c r="AF304" s="145" t="s">
        <v>507</v>
      </c>
    </row>
    <row r="305" spans="1:32">
      <c r="A305" s="145" t="s">
        <v>959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340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340</v>
      </c>
      <c r="L305" s="145" t="s">
        <v>637</v>
      </c>
      <c r="M305" s="145" t="s">
        <v>340</v>
      </c>
      <c r="N305" s="145" t="s">
        <v>340</v>
      </c>
      <c r="O305" s="145" t="s">
        <v>340</v>
      </c>
      <c r="P305" s="145" t="s">
        <v>340</v>
      </c>
      <c r="Q305" s="146">
        <v>360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5" t="s">
        <v>340</v>
      </c>
      <c r="AE305" s="145" t="s">
        <v>340</v>
      </c>
      <c r="AF305" s="145" t="s">
        <v>507</v>
      </c>
    </row>
    <row r="306" spans="1:32">
      <c r="A306" s="145" t="s">
        <v>960</v>
      </c>
      <c r="B306" s="145" t="s">
        <v>564</v>
      </c>
      <c r="C306" s="145" t="s">
        <v>874</v>
      </c>
      <c r="D306" s="145" t="s">
        <v>340</v>
      </c>
      <c r="E306" s="145" t="s">
        <v>340</v>
      </c>
      <c r="F306" s="145" t="s">
        <v>340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340</v>
      </c>
      <c r="L306" s="145" t="s">
        <v>637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6">
        <v>350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5" t="s">
        <v>340</v>
      </c>
      <c r="AE306" s="145" t="s">
        <v>340</v>
      </c>
      <c r="AF306" s="145" t="s">
        <v>507</v>
      </c>
    </row>
    <row r="307" spans="1:32">
      <c r="A307" s="145" t="s">
        <v>961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340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340</v>
      </c>
      <c r="L307" s="145" t="s">
        <v>637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6">
        <v>229.5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5" t="s">
        <v>340</v>
      </c>
      <c r="AE307" s="145" t="s">
        <v>340</v>
      </c>
      <c r="AF307" s="145" t="s">
        <v>506</v>
      </c>
    </row>
    <row r="308" spans="1:32">
      <c r="A308" s="145" t="s">
        <v>962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340</v>
      </c>
      <c r="G308" s="145" t="s">
        <v>590</v>
      </c>
      <c r="H308" s="145">
        <v>13</v>
      </c>
      <c r="I308" s="145" t="s">
        <v>200</v>
      </c>
      <c r="J308" s="146">
        <v>210</v>
      </c>
      <c r="K308" s="145" t="s">
        <v>340</v>
      </c>
      <c r="L308" s="145" t="s">
        <v>637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6">
        <v>210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5" t="s">
        <v>340</v>
      </c>
      <c r="AE308" s="145" t="s">
        <v>340</v>
      </c>
      <c r="AF308" s="145" t="s">
        <v>506</v>
      </c>
    </row>
    <row r="309" spans="1:32">
      <c r="A309" s="145" t="s">
        <v>963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340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340</v>
      </c>
      <c r="L309" s="145" t="s">
        <v>637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6">
        <v>85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5" t="s">
        <v>340</v>
      </c>
      <c r="AE309" s="145" t="s">
        <v>340</v>
      </c>
      <c r="AF309" s="145" t="s">
        <v>507</v>
      </c>
    </row>
    <row r="310" spans="1:32">
      <c r="A310" s="145" t="s">
        <v>964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340</v>
      </c>
      <c r="G310" s="145" t="s">
        <v>810</v>
      </c>
      <c r="H310" s="145">
        <v>39</v>
      </c>
      <c r="I310" s="145" t="s">
        <v>200</v>
      </c>
      <c r="J310" s="146">
        <v>15</v>
      </c>
      <c r="K310" s="145" t="s">
        <v>340</v>
      </c>
      <c r="L310" s="145" t="s">
        <v>637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6">
        <v>15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5" t="s">
        <v>340</v>
      </c>
      <c r="AE310" s="145" t="s">
        <v>340</v>
      </c>
      <c r="AF310" s="145" t="s">
        <v>506</v>
      </c>
    </row>
    <row r="312" spans="1:32">
      <c r="A312" s="145" t="s">
        <v>451</v>
      </c>
      <c r="B312" s="145" t="s">
        <v>965</v>
      </c>
      <c r="C312" s="145" t="s">
        <v>340</v>
      </c>
      <c r="D312" s="145" t="s">
        <v>340</v>
      </c>
      <c r="E312" s="145" t="s">
        <v>340</v>
      </c>
      <c r="F312" s="145" t="s">
        <v>340</v>
      </c>
      <c r="G312" s="145" t="s">
        <v>340</v>
      </c>
      <c r="H312" s="145" t="s">
        <v>340</v>
      </c>
      <c r="I312" s="145" t="s">
        <v>340</v>
      </c>
      <c r="J312" s="146">
        <v>325078.2983333334</v>
      </c>
      <c r="K312" s="145">
        <v>4211</v>
      </c>
      <c r="L312" s="145" t="s">
        <v>340</v>
      </c>
      <c r="M312" s="145" t="s">
        <v>340</v>
      </c>
      <c r="N312" s="145" t="s">
        <v>340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5" t="s">
        <v>340</v>
      </c>
      <c r="AE312" s="145" t="s">
        <v>340</v>
      </c>
      <c r="AF312" s="145" t="s">
        <v>340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1300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1301</v>
      </c>
      <c r="C6" s="177" t="s">
        <v>1302</v>
      </c>
    </row>
    <row r="7" spans="2:7">
      <c r="B7" s="171" t="s">
        <v>500</v>
      </c>
      <c r="C7" s="171" t="s">
        <v>1303</v>
      </c>
    </row>
    <row r="8" spans="2:7">
      <c r="B8" s="171" t="s">
        <v>634</v>
      </c>
      <c r="C8" s="171" t="s">
        <v>1304</v>
      </c>
    </row>
    <row r="9" spans="2:7">
      <c r="B9" s="171" t="s">
        <v>659</v>
      </c>
      <c r="C9" s="171" t="s">
        <v>1305</v>
      </c>
    </row>
    <row r="10" spans="2:7">
      <c r="B10" s="171" t="s">
        <v>680</v>
      </c>
      <c r="C10" s="171" t="s">
        <v>1180</v>
      </c>
    </row>
    <row r="11" spans="2:7">
      <c r="B11" s="171" t="s">
        <v>730</v>
      </c>
      <c r="C11" s="171" t="s">
        <v>1306</v>
      </c>
    </row>
    <row r="12" spans="2:7">
      <c r="B12" s="171" t="s">
        <v>874</v>
      </c>
      <c r="C12" s="171" t="s">
        <v>1304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1006</v>
      </c>
    </row>
    <row r="2" spans="1:2">
      <c r="A2" s="145" t="s">
        <v>1007</v>
      </c>
    </row>
    <row r="4" spans="1:2">
      <c r="A4" s="145" t="s">
        <v>1008</v>
      </c>
    </row>
    <row r="5" spans="1:2">
      <c r="A5" s="145" t="s">
        <v>1009</v>
      </c>
      <c r="B5" s="145" t="s">
        <v>1010</v>
      </c>
    </row>
    <row r="6" spans="1:2">
      <c r="A6" s="145" t="s">
        <v>1011</v>
      </c>
      <c r="B6" s="145" t="s">
        <v>1012</v>
      </c>
    </row>
    <row r="7" spans="1:2">
      <c r="A7" s="145" t="s">
        <v>1013</v>
      </c>
      <c r="B7" s="145" t="s">
        <v>1014</v>
      </c>
    </row>
    <row r="9" spans="1:2">
      <c r="A9" s="145" t="s">
        <v>1015</v>
      </c>
    </row>
    <row r="10" spans="1:2">
      <c r="A10" s="145" t="s">
        <v>1016</v>
      </c>
    </row>
    <row r="11" spans="1:2">
      <c r="A11" s="145" t="s">
        <v>1017</v>
      </c>
    </row>
    <row r="12" spans="1:2">
      <c r="A12" s="145" t="s">
        <v>1018</v>
      </c>
    </row>
    <row r="13" spans="1:2">
      <c r="A13" s="145" t="s">
        <v>340</v>
      </c>
    </row>
    <row r="14" spans="1:2">
      <c r="A14" s="145" t="s">
        <v>1019</v>
      </c>
    </row>
    <row r="15" spans="1:2">
      <c r="A15" s="145" t="s">
        <v>1020</v>
      </c>
    </row>
    <row r="17" spans="1:2">
      <c r="A17" s="145" t="s">
        <v>1021</v>
      </c>
    </row>
    <row r="18" spans="1:2">
      <c r="A18" s="145" t="s">
        <v>1022</v>
      </c>
    </row>
    <row r="19" spans="1:2">
      <c r="A19" s="145" t="s">
        <v>1023</v>
      </c>
    </row>
    <row r="20" spans="1:2">
      <c r="A20" s="145" t="s">
        <v>1024</v>
      </c>
    </row>
    <row r="21" spans="1:2">
      <c r="A21" s="145" t="s">
        <v>1025</v>
      </c>
    </row>
    <row r="22" spans="1:2">
      <c r="A22" s="145" t="s">
        <v>1026</v>
      </c>
    </row>
    <row r="23" spans="1:2">
      <c r="A23" s="145" t="s">
        <v>1027</v>
      </c>
    </row>
    <row r="25" spans="1:2">
      <c r="A25" s="145" t="s">
        <v>1028</v>
      </c>
    </row>
    <row r="26" spans="1:2">
      <c r="A26" s="145" t="s">
        <v>1029</v>
      </c>
      <c r="B26" s="147">
        <v>1874906.59</v>
      </c>
    </row>
    <row r="27" spans="1:2">
      <c r="A27" s="145" t="s">
        <v>1030</v>
      </c>
      <c r="B27" s="147">
        <v>1667598.3199999998</v>
      </c>
    </row>
    <row r="28" spans="1:2">
      <c r="A28" s="145" t="s">
        <v>1031</v>
      </c>
      <c r="B28" s="147">
        <v>3542504.9099999992</v>
      </c>
    </row>
    <row r="29" spans="1:2">
      <c r="A29" s="145" t="s">
        <v>1032</v>
      </c>
      <c r="B29" s="147">
        <v>2561315.7599999998</v>
      </c>
    </row>
    <row r="30" spans="1:2">
      <c r="A30" s="145" t="s">
        <v>1033</v>
      </c>
      <c r="B30" s="147">
        <v>251179.65</v>
      </c>
    </row>
    <row r="31" spans="1:2">
      <c r="A31" s="145" t="s">
        <v>1034</v>
      </c>
      <c r="B31" s="147">
        <v>3014155.8</v>
      </c>
    </row>
    <row r="32" spans="1:2">
      <c r="A32" s="145" t="s">
        <v>1035</v>
      </c>
      <c r="B32" s="147">
        <v>0.69956865095787091</v>
      </c>
    </row>
    <row r="33" spans="1:2">
      <c r="A33" s="145" t="s">
        <v>1036</v>
      </c>
      <c r="B33" s="147">
        <v>195</v>
      </c>
    </row>
    <row r="34" spans="1:2">
      <c r="A34" s="145" t="s">
        <v>1037</v>
      </c>
      <c r="B34" s="147">
        <v>307</v>
      </c>
    </row>
    <row r="36" spans="1:2">
      <c r="A36" s="145" t="s">
        <v>1038</v>
      </c>
    </row>
    <row r="37" spans="1:2">
      <c r="A37" s="145" t="s">
        <v>1039</v>
      </c>
    </row>
    <row r="38" spans="1:2">
      <c r="A38" s="145" t="s">
        <v>1040</v>
      </c>
    </row>
    <row r="39" spans="1:2">
      <c r="A39" s="145" t="s">
        <v>1041</v>
      </c>
    </row>
    <row r="40" spans="1:2">
      <c r="A40" s="145" t="s">
        <v>1042</v>
      </c>
    </row>
    <row r="41" spans="1:2">
      <c r="A41" s="145" t="s">
        <v>1043</v>
      </c>
    </row>
    <row r="43" spans="1:2">
      <c r="A43" s="145" t="s">
        <v>1044</v>
      </c>
    </row>
    <row r="44" spans="1:2">
      <c r="A44" s="145" t="s">
        <v>1045</v>
      </c>
    </row>
    <row r="45" spans="1:2">
      <c r="A45" s="145" t="s">
        <v>1046</v>
      </c>
    </row>
    <row r="46" spans="1:2">
      <c r="A46" s="145" t="s">
        <v>1047</v>
      </c>
    </row>
    <row r="47" spans="1:2">
      <c r="A47" s="145" t="s">
        <v>1048</v>
      </c>
    </row>
    <row r="48" spans="1:2">
      <c r="A48" s="145" t="s">
        <v>1049</v>
      </c>
    </row>
    <row r="49" spans="1:1">
      <c r="A49" s="145" t="s">
        <v>1050</v>
      </c>
    </row>
    <row r="50" spans="1:1">
      <c r="A50" s="145" t="s">
        <v>1051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C68" sqref="C68:C6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1052</v>
      </c>
    </row>
    <row r="2" spans="1:2">
      <c r="A2" s="145" t="s">
        <v>1053</v>
      </c>
    </row>
    <row r="4" spans="1:2">
      <c r="A4" s="145" t="s">
        <v>1054</v>
      </c>
      <c r="B4" s="145" t="s">
        <v>1055</v>
      </c>
    </row>
    <row r="5" spans="1:2">
      <c r="A5" s="145" t="s">
        <v>4</v>
      </c>
      <c r="B5" s="146">
        <v>1874906.59</v>
      </c>
    </row>
    <row r="6" spans="1:2">
      <c r="A6" s="145" t="s">
        <v>1056</v>
      </c>
      <c r="B6" s="146">
        <v>1667598.3199999998</v>
      </c>
    </row>
    <row r="7" spans="1:2">
      <c r="A7" s="145" t="s">
        <v>1057</v>
      </c>
      <c r="B7" s="146">
        <v>2561315.7599999998</v>
      </c>
    </row>
    <row r="8" spans="1:2">
      <c r="A8" s="145" t="s">
        <v>1058</v>
      </c>
      <c r="B8" s="146">
        <v>251179.65</v>
      </c>
    </row>
    <row r="9" spans="1:2">
      <c r="A9" s="145" t="s">
        <v>1059</v>
      </c>
      <c r="B9" s="146">
        <v>3014155.8</v>
      </c>
    </row>
    <row r="11" spans="1:2">
      <c r="A11" s="145" t="s">
        <v>1060</v>
      </c>
      <c r="B11" s="145" t="s">
        <v>1061</v>
      </c>
    </row>
    <row r="12" spans="1:2">
      <c r="A12" s="145" t="s">
        <v>1062</v>
      </c>
      <c r="B12" s="170">
        <v>0.62418442297757926</v>
      </c>
    </row>
    <row r="13" spans="1:2">
      <c r="A13" s="145" t="s">
        <v>1063</v>
      </c>
      <c r="B13" s="170">
        <v>0.69956865095787091</v>
      </c>
    </row>
    <row r="14" spans="1:2">
      <c r="A14" s="145" t="s">
        <v>1064</v>
      </c>
      <c r="B14" s="170">
        <v>0.91686562499880764</v>
      </c>
    </row>
    <row r="16" spans="1:2">
      <c r="A16" s="145" t="s">
        <v>1065</v>
      </c>
      <c r="B16" s="145" t="s">
        <v>1066</v>
      </c>
    </row>
    <row r="17" spans="1:5">
      <c r="A17" s="145" t="s">
        <v>1067</v>
      </c>
      <c r="B17" s="146">
        <v>195</v>
      </c>
    </row>
    <row r="18" spans="1:5">
      <c r="A18" s="145" t="s">
        <v>1068</v>
      </c>
      <c r="B18" s="146">
        <v>171</v>
      </c>
    </row>
    <row r="19" spans="1:5">
      <c r="A19" s="145" t="s">
        <v>1069</v>
      </c>
      <c r="B19" s="146">
        <v>156</v>
      </c>
    </row>
    <row r="20" spans="1:5">
      <c r="A20" s="145" t="s">
        <v>1070</v>
      </c>
      <c r="B20" s="146">
        <v>307</v>
      </c>
    </row>
    <row r="21" spans="1:5">
      <c r="A21" s="145" t="s">
        <v>1071</v>
      </c>
      <c r="B21" s="146">
        <v>1288.1007692307692</v>
      </c>
    </row>
    <row r="22" spans="1:5">
      <c r="A22" s="145" t="s">
        <v>1072</v>
      </c>
      <c r="B22" s="146">
        <v>5552.5</v>
      </c>
    </row>
    <row r="24" spans="1:5">
      <c r="A24" s="145" t="s">
        <v>1073</v>
      </c>
      <c r="B24" s="145" t="s">
        <v>1074</v>
      </c>
    </row>
    <row r="25" spans="1:5">
      <c r="A25" s="145" t="s">
        <v>1075</v>
      </c>
      <c r="B25" s="170">
        <v>3.814703033725135E-2</v>
      </c>
    </row>
    <row r="26" spans="1:5">
      <c r="A26" s="145" t="s">
        <v>1076</v>
      </c>
      <c r="B26" s="170">
        <v>0.12870712590313346</v>
      </c>
    </row>
    <row r="27" spans="1:5">
      <c r="A27" s="145" t="s">
        <v>1077</v>
      </c>
      <c r="B27" s="170">
        <v>0.20009113206721532</v>
      </c>
    </row>
    <row r="28" spans="1:5">
      <c r="A28" s="145" t="s">
        <v>1078</v>
      </c>
      <c r="B28" s="170">
        <v>0.3054273519169694</v>
      </c>
    </row>
    <row r="29" spans="1:5">
      <c r="A29" s="145" t="s">
        <v>1079</v>
      </c>
      <c r="B29" s="170">
        <v>0.53592261111921624</v>
      </c>
    </row>
    <row r="31" spans="1:5">
      <c r="A31" s="145" t="s">
        <v>1080</v>
      </c>
    </row>
    <row r="32" spans="1:5">
      <c r="A32" s="145" t="s">
        <v>1081</v>
      </c>
      <c r="B32" s="145" t="s">
        <v>1082</v>
      </c>
      <c r="C32" s="145" t="s">
        <v>1083</v>
      </c>
      <c r="D32" s="145" t="s">
        <v>1084</v>
      </c>
      <c r="E32" s="145" t="s">
        <v>477</v>
      </c>
    </row>
    <row r="33" spans="1:5">
      <c r="A33" s="145" t="s">
        <v>1085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1086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1087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1088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1089</v>
      </c>
    </row>
    <row r="39" spans="1:5">
      <c r="A39" s="145" t="s">
        <v>1090</v>
      </c>
      <c r="B39" s="145" t="s">
        <v>1082</v>
      </c>
      <c r="C39" s="145" t="s">
        <v>1083</v>
      </c>
      <c r="D39" s="145" t="s">
        <v>1084</v>
      </c>
      <c r="E39" s="145" t="s">
        <v>477</v>
      </c>
    </row>
    <row r="40" spans="1:5">
      <c r="A40" s="145" t="s">
        <v>502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1087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618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609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1091</v>
      </c>
    </row>
    <row r="46" spans="1:5">
      <c r="A46" s="145" t="s">
        <v>489</v>
      </c>
      <c r="B46" s="145" t="s">
        <v>1082</v>
      </c>
      <c r="C46" s="145" t="s">
        <v>1083</v>
      </c>
      <c r="D46" s="145" t="s">
        <v>1084</v>
      </c>
      <c r="E46" s="145" t="s">
        <v>477</v>
      </c>
    </row>
    <row r="47" spans="1:5">
      <c r="A47" s="145" t="s">
        <v>516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1087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532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542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527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612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575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600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619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720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807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1092</v>
      </c>
    </row>
    <row r="60" spans="1:5">
      <c r="A60" s="145" t="s">
        <v>1093</v>
      </c>
      <c r="B60" s="145" t="s">
        <v>1082</v>
      </c>
      <c r="C60" s="145" t="s">
        <v>1083</v>
      </c>
      <c r="D60" s="145" t="s">
        <v>1084</v>
      </c>
      <c r="E60" s="145" t="s">
        <v>477</v>
      </c>
    </row>
    <row r="61" spans="1:5">
      <c r="A61" s="145" t="s">
        <v>1087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344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356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766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1094</v>
      </c>
    </row>
    <row r="67" spans="1:11">
      <c r="A67" s="145" t="s">
        <v>1095</v>
      </c>
      <c r="B67" s="145" t="s">
        <v>468</v>
      </c>
      <c r="C67" s="145" t="s">
        <v>1083</v>
      </c>
      <c r="D67" s="145" t="s">
        <v>1084</v>
      </c>
      <c r="E67" s="145" t="s">
        <v>4</v>
      </c>
      <c r="F67" s="145" t="s">
        <v>483</v>
      </c>
      <c r="G67" s="145" t="s">
        <v>1096</v>
      </c>
      <c r="H67" s="145" t="s">
        <v>1081</v>
      </c>
      <c r="I67" s="145" t="s">
        <v>1090</v>
      </c>
      <c r="J67" s="145" t="s">
        <v>1097</v>
      </c>
      <c r="K67" s="145" t="s">
        <v>1098</v>
      </c>
    </row>
    <row r="68" spans="1:11">
      <c r="A68" s="145">
        <v>1</v>
      </c>
      <c r="B68" s="145" t="s">
        <v>498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500</v>
      </c>
      <c r="I68" s="145" t="s">
        <v>502</v>
      </c>
      <c r="J68" s="145" t="s">
        <v>1099</v>
      </c>
      <c r="K68" s="145" t="s">
        <v>506</v>
      </c>
    </row>
    <row r="69" spans="1:11">
      <c r="A69" s="145">
        <v>2</v>
      </c>
      <c r="B69" s="145" t="s">
        <v>514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500</v>
      </c>
      <c r="I69" s="145" t="s">
        <v>502</v>
      </c>
      <c r="J69" s="145" t="s">
        <v>209</v>
      </c>
      <c r="K69" s="145" t="s">
        <v>506</v>
      </c>
    </row>
    <row r="70" spans="1:11">
      <c r="A70" s="145">
        <v>3</v>
      </c>
      <c r="B70" s="145" t="s">
        <v>521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500</v>
      </c>
      <c r="I70" s="145" t="s">
        <v>502</v>
      </c>
      <c r="J70" s="145" t="s">
        <v>1099</v>
      </c>
      <c r="K70" s="145" t="s">
        <v>506</v>
      </c>
    </row>
    <row r="71" spans="1:11">
      <c r="A71" s="145">
        <v>4</v>
      </c>
      <c r="B71" s="145" t="s">
        <v>526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500</v>
      </c>
      <c r="I71" s="145" t="s">
        <v>502</v>
      </c>
      <c r="J71" s="145" t="s">
        <v>202</v>
      </c>
      <c r="K71" s="145" t="s">
        <v>506</v>
      </c>
    </row>
    <row r="72" spans="1:11">
      <c r="A72" s="145">
        <v>5</v>
      </c>
      <c r="B72" s="145" t="s">
        <v>530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500</v>
      </c>
      <c r="I72" s="145" t="s">
        <v>502</v>
      </c>
      <c r="J72" s="145" t="s">
        <v>1099</v>
      </c>
      <c r="K72" s="145" t="s">
        <v>506</v>
      </c>
    </row>
    <row r="73" spans="1:11">
      <c r="A73" s="145">
        <v>6</v>
      </c>
      <c r="B73" s="145" t="s">
        <v>536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500</v>
      </c>
      <c r="I73" s="145" t="s">
        <v>502</v>
      </c>
      <c r="J73" s="145" t="s">
        <v>1099</v>
      </c>
      <c r="K73" s="145" t="s">
        <v>506</v>
      </c>
    </row>
    <row r="74" spans="1:11">
      <c r="A74" s="145">
        <v>7</v>
      </c>
      <c r="B74" s="145" t="s">
        <v>539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500</v>
      </c>
      <c r="I74" s="145" t="s">
        <v>502</v>
      </c>
      <c r="J74" s="145" t="s">
        <v>202</v>
      </c>
      <c r="K74" s="145" t="s">
        <v>506</v>
      </c>
    </row>
    <row r="75" spans="1:11">
      <c r="A75" s="145">
        <v>8</v>
      </c>
      <c r="B75" s="145" t="s">
        <v>541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500</v>
      </c>
      <c r="I75" s="145" t="s">
        <v>502</v>
      </c>
      <c r="J75" s="145" t="s">
        <v>1099</v>
      </c>
      <c r="K75" s="145" t="s">
        <v>506</v>
      </c>
    </row>
    <row r="76" spans="1:11">
      <c r="A76" s="145">
        <v>9</v>
      </c>
      <c r="B76" s="145" t="s">
        <v>544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500</v>
      </c>
      <c r="I76" s="145" t="s">
        <v>502</v>
      </c>
      <c r="J76" s="145" t="s">
        <v>1099</v>
      </c>
      <c r="K76" s="145" t="s">
        <v>506</v>
      </c>
    </row>
    <row r="77" spans="1:11">
      <c r="A77" s="145">
        <v>10</v>
      </c>
      <c r="B77" s="145" t="s">
        <v>546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500</v>
      </c>
      <c r="I77" s="145" t="s">
        <v>502</v>
      </c>
      <c r="J77" s="145" t="s">
        <v>1099</v>
      </c>
      <c r="K77" s="145" t="s">
        <v>506</v>
      </c>
    </row>
    <row r="78" spans="1:11">
      <c r="A78" s="145">
        <v>11</v>
      </c>
      <c r="B78" s="145" t="s">
        <v>549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500</v>
      </c>
      <c r="I78" s="145" t="s">
        <v>502</v>
      </c>
      <c r="J78" s="145" t="s">
        <v>1099</v>
      </c>
      <c r="K78" s="145" t="s">
        <v>506</v>
      </c>
    </row>
    <row r="79" spans="1:11">
      <c r="A79" s="145">
        <v>12</v>
      </c>
      <c r="B79" s="145" t="s">
        <v>553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500</v>
      </c>
      <c r="I79" s="145" t="s">
        <v>502</v>
      </c>
      <c r="J79" s="145" t="s">
        <v>1099</v>
      </c>
      <c r="K79" s="145" t="s">
        <v>506</v>
      </c>
    </row>
    <row r="80" spans="1:11">
      <c r="A80" s="145">
        <v>13</v>
      </c>
      <c r="B80" s="145" t="s">
        <v>554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500</v>
      </c>
      <c r="I80" s="145" t="s">
        <v>502</v>
      </c>
      <c r="J80" s="145" t="s">
        <v>1099</v>
      </c>
      <c r="K80" s="145" t="s">
        <v>506</v>
      </c>
    </row>
    <row r="81" spans="1:11">
      <c r="A81" s="145">
        <v>14</v>
      </c>
      <c r="B81" s="145" t="s">
        <v>556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500</v>
      </c>
      <c r="I81" s="145" t="s">
        <v>502</v>
      </c>
      <c r="J81" s="145" t="s">
        <v>1099</v>
      </c>
      <c r="K81" s="145" t="s">
        <v>506</v>
      </c>
    </row>
    <row r="82" spans="1:11">
      <c r="A82" s="145">
        <v>15</v>
      </c>
      <c r="B82" s="145" t="s">
        <v>561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500</v>
      </c>
      <c r="I82" s="145" t="s">
        <v>502</v>
      </c>
      <c r="J82" s="145" t="s">
        <v>204</v>
      </c>
      <c r="K82" s="145" t="s">
        <v>506</v>
      </c>
    </row>
    <row r="83" spans="1:11">
      <c r="A83" s="145">
        <v>16</v>
      </c>
      <c r="B83" s="145" t="s">
        <v>563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500</v>
      </c>
      <c r="I83" s="145" t="s">
        <v>502</v>
      </c>
      <c r="J83" s="145" t="s">
        <v>207</v>
      </c>
      <c r="K83" s="145" t="s">
        <v>507</v>
      </c>
    </row>
    <row r="84" spans="1:11">
      <c r="A84" s="145">
        <v>17</v>
      </c>
      <c r="B84" s="145" t="s">
        <v>569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500</v>
      </c>
      <c r="I84" s="145" t="s">
        <v>502</v>
      </c>
      <c r="J84" s="145" t="s">
        <v>206</v>
      </c>
      <c r="K84" s="145" t="s">
        <v>506</v>
      </c>
    </row>
    <row r="85" spans="1:11">
      <c r="A85" s="145">
        <v>18</v>
      </c>
      <c r="B85" s="145" t="s">
        <v>571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500</v>
      </c>
      <c r="I85" s="145" t="s">
        <v>502</v>
      </c>
      <c r="J85" s="145" t="s">
        <v>1099</v>
      </c>
      <c r="K85" s="145" t="s">
        <v>506</v>
      </c>
    </row>
    <row r="86" spans="1:11">
      <c r="A86" s="145">
        <v>19</v>
      </c>
      <c r="B86" s="145" t="s">
        <v>573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500</v>
      </c>
      <c r="I86" s="145" t="s">
        <v>502</v>
      </c>
      <c r="J86" s="145" t="s">
        <v>1099</v>
      </c>
      <c r="K86" s="145" t="s">
        <v>506</v>
      </c>
    </row>
    <row r="87" spans="1:11">
      <c r="A87" s="145">
        <v>20</v>
      </c>
      <c r="B87" s="145" t="s">
        <v>577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500</v>
      </c>
      <c r="I87" s="145" t="s">
        <v>502</v>
      </c>
      <c r="J87" s="145" t="s">
        <v>200</v>
      </c>
      <c r="K87" s="145" t="s">
        <v>506</v>
      </c>
    </row>
    <row r="88" spans="1:11">
      <c r="A88" s="145">
        <v>21</v>
      </c>
      <c r="B88" s="145" t="s">
        <v>579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500</v>
      </c>
      <c r="I88" s="145" t="s">
        <v>502</v>
      </c>
      <c r="J88" s="145" t="s">
        <v>1099</v>
      </c>
      <c r="K88" s="145" t="s">
        <v>506</v>
      </c>
    </row>
    <row r="89" spans="1:11">
      <c r="A89" s="145">
        <v>22</v>
      </c>
      <c r="B89" s="145" t="s">
        <v>580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500</v>
      </c>
      <c r="I89" s="145" t="s">
        <v>502</v>
      </c>
      <c r="J89" s="145" t="s">
        <v>1099</v>
      </c>
      <c r="K89" s="145" t="s">
        <v>506</v>
      </c>
    </row>
    <row r="90" spans="1:11">
      <c r="A90" s="145">
        <v>23</v>
      </c>
      <c r="B90" s="145" t="s">
        <v>584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500</v>
      </c>
      <c r="I90" s="145" t="s">
        <v>502</v>
      </c>
      <c r="J90" s="145" t="s">
        <v>1099</v>
      </c>
      <c r="K90" s="145" t="s">
        <v>506</v>
      </c>
    </row>
    <row r="91" spans="1:11">
      <c r="A91" s="145">
        <v>24</v>
      </c>
      <c r="B91" s="145" t="s">
        <v>587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500</v>
      </c>
      <c r="I91" s="145" t="s">
        <v>502</v>
      </c>
      <c r="J91" s="145" t="s">
        <v>204</v>
      </c>
      <c r="K91" s="145" t="s">
        <v>506</v>
      </c>
    </row>
    <row r="92" spans="1:11">
      <c r="A92" s="145">
        <v>25</v>
      </c>
      <c r="B92" s="145" t="s">
        <v>588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500</v>
      </c>
      <c r="I92" s="145" t="s">
        <v>502</v>
      </c>
      <c r="J92" s="145" t="s">
        <v>1099</v>
      </c>
      <c r="K92" s="145" t="s">
        <v>506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1110</v>
      </c>
    </row>
    <row r="2" spans="1:12">
      <c r="A2" s="145" t="s">
        <v>1111</v>
      </c>
    </row>
    <row r="3" spans="1:12">
      <c r="A3" s="145" t="s">
        <v>1112</v>
      </c>
    </row>
    <row r="5" spans="1:12">
      <c r="A5" s="145" t="s">
        <v>1113</v>
      </c>
      <c r="B5" s="145" t="s">
        <v>258</v>
      </c>
      <c r="C5" s="145" t="s">
        <v>1114</v>
      </c>
      <c r="D5" s="145" t="s">
        <v>1115</v>
      </c>
      <c r="E5" s="145" t="s">
        <v>1109</v>
      </c>
      <c r="F5" s="145" t="s">
        <v>1116</v>
      </c>
      <c r="G5" s="145" t="s">
        <v>1117</v>
      </c>
      <c r="H5" s="145" t="s">
        <v>1118</v>
      </c>
      <c r="I5" s="145" t="s">
        <v>1119</v>
      </c>
      <c r="J5" s="145" t="s">
        <v>1120</v>
      </c>
      <c r="K5" s="145" t="s">
        <v>1121</v>
      </c>
      <c r="L5" s="145" t="s">
        <v>1122</v>
      </c>
    </row>
    <row r="6" spans="1:12">
      <c r="A6" s="145" t="s">
        <v>200</v>
      </c>
      <c r="B6" s="146">
        <v>131036.65</v>
      </c>
      <c r="C6" s="145" t="s">
        <v>340</v>
      </c>
      <c r="D6" s="145" t="s">
        <v>340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340</v>
      </c>
      <c r="L6" s="145" t="s">
        <v>340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340</v>
      </c>
      <c r="L7" s="145" t="s">
        <v>340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340</v>
      </c>
      <c r="L8" s="145" t="s">
        <v>340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340</v>
      </c>
      <c r="L9" s="145" t="s">
        <v>340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340</v>
      </c>
      <c r="L10" s="145" t="s">
        <v>340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340</v>
      </c>
      <c r="L11" s="145" t="s">
        <v>340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340</v>
      </c>
      <c r="L12" s="145" t="s">
        <v>340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340</v>
      </c>
      <c r="L13" s="145" t="s">
        <v>340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340</v>
      </c>
      <c r="L14" s="145" t="s">
        <v>340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340</v>
      </c>
      <c r="L15" s="145" t="s">
        <v>340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340</v>
      </c>
      <c r="L16" s="145" t="s">
        <v>340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340</v>
      </c>
      <c r="L17" s="145" t="s">
        <v>340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1123</v>
      </c>
      <c r="B26" s="146">
        <v>1874906.59</v>
      </c>
    </row>
    <row r="27" spans="1:12">
      <c r="A27" s="145" t="s">
        <v>1056</v>
      </c>
      <c r="B27" s="146">
        <v>1667598.3199999998</v>
      </c>
    </row>
    <row r="28" spans="1:12">
      <c r="A28" s="145" t="s">
        <v>1124</v>
      </c>
      <c r="B28" s="146">
        <v>981189.14999999991</v>
      </c>
    </row>
    <row r="29" spans="1:12">
      <c r="A29" s="145" t="s">
        <v>1125</v>
      </c>
      <c r="B29" s="146">
        <v>3542504.9099999992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1126</v>
      </c>
    </row>
    <row r="2" spans="1:8">
      <c r="A2" s="145" t="s">
        <v>1127</v>
      </c>
    </row>
    <row r="3" spans="1:8">
      <c r="A3" s="145" t="s">
        <v>1128</v>
      </c>
    </row>
    <row r="4" spans="1:8">
      <c r="A4" s="145" t="s">
        <v>1129</v>
      </c>
    </row>
    <row r="5" spans="1:8">
      <c r="A5" s="145" t="s">
        <v>1130</v>
      </c>
    </row>
    <row r="7" spans="1:8">
      <c r="A7" s="145" t="s">
        <v>1113</v>
      </c>
      <c r="B7" s="145" t="s">
        <v>1117</v>
      </c>
      <c r="C7" s="145" t="s">
        <v>1131</v>
      </c>
      <c r="D7" s="145" t="s">
        <v>1132</v>
      </c>
      <c r="E7" s="145" t="s">
        <v>1119</v>
      </c>
      <c r="F7" s="145" t="s">
        <v>1133</v>
      </c>
      <c r="G7" s="145" t="s">
        <v>1134</v>
      </c>
      <c r="H7" s="145" t="s">
        <v>1135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1136</v>
      </c>
      <c r="B28" s="145">
        <v>58</v>
      </c>
      <c r="C28" s="145" t="s">
        <v>340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340</v>
      </c>
    </row>
    <row r="30" spans="1:9">
      <c r="A30" s="145" t="s">
        <v>1137</v>
      </c>
    </row>
    <row r="31" spans="1:9">
      <c r="A31" s="145" t="s">
        <v>1097</v>
      </c>
      <c r="B31" s="145" t="s">
        <v>468</v>
      </c>
      <c r="C31" s="145" t="s">
        <v>116</v>
      </c>
      <c r="D31" s="145" t="s">
        <v>469</v>
      </c>
      <c r="E31" s="145" t="s">
        <v>471</v>
      </c>
      <c r="F31" s="145" t="s">
        <v>1138</v>
      </c>
      <c r="G31" s="145" t="s">
        <v>1139</v>
      </c>
      <c r="H31" s="145" t="s">
        <v>1140</v>
      </c>
      <c r="I31" s="145" t="s">
        <v>1096</v>
      </c>
    </row>
    <row r="32" spans="1:9">
      <c r="A32" s="145" t="s">
        <v>242</v>
      </c>
      <c r="B32" s="145" t="s">
        <v>613</v>
      </c>
      <c r="C32" s="145" t="s">
        <v>1141</v>
      </c>
      <c r="D32" s="145" t="s">
        <v>500</v>
      </c>
      <c r="E32" s="145" t="s">
        <v>502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632</v>
      </c>
      <c r="C33" s="145" t="s">
        <v>1141</v>
      </c>
      <c r="D33" s="145" t="s">
        <v>500</v>
      </c>
      <c r="E33" s="145" t="s">
        <v>502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646</v>
      </c>
      <c r="C34" s="145" t="s">
        <v>1141</v>
      </c>
      <c r="D34" s="145" t="s">
        <v>500</v>
      </c>
      <c r="E34" s="145" t="s">
        <v>502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736</v>
      </c>
      <c r="C35" s="145" t="s">
        <v>1141</v>
      </c>
      <c r="D35" s="145" t="s">
        <v>500</v>
      </c>
      <c r="E35" s="145" t="s">
        <v>502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823</v>
      </c>
      <c r="C36" s="145" t="s">
        <v>1141</v>
      </c>
      <c r="D36" s="145" t="s">
        <v>500</v>
      </c>
      <c r="E36" s="145" t="s">
        <v>502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850</v>
      </c>
      <c r="C37" s="145" t="s">
        <v>1141</v>
      </c>
      <c r="D37" s="145" t="s">
        <v>500</v>
      </c>
      <c r="E37" s="145" t="s">
        <v>609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852</v>
      </c>
      <c r="C38" s="145" t="s">
        <v>1142</v>
      </c>
      <c r="D38" s="145" t="s">
        <v>500</v>
      </c>
      <c r="E38" s="145" t="s">
        <v>618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856</v>
      </c>
      <c r="C39" s="145" t="s">
        <v>1142</v>
      </c>
      <c r="D39" s="145" t="s">
        <v>500</v>
      </c>
      <c r="E39" s="145" t="s">
        <v>502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872</v>
      </c>
      <c r="C40" s="145" t="s">
        <v>1141</v>
      </c>
      <c r="D40" s="145" t="s">
        <v>680</v>
      </c>
      <c r="E40" s="145" t="s">
        <v>340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887</v>
      </c>
      <c r="C41" s="145" t="s">
        <v>1141</v>
      </c>
      <c r="D41" s="145" t="s">
        <v>500</v>
      </c>
      <c r="E41" s="145" t="s">
        <v>609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907</v>
      </c>
      <c r="C42" s="145" t="s">
        <v>1143</v>
      </c>
      <c r="D42" s="145" t="s">
        <v>730</v>
      </c>
      <c r="E42" s="145" t="s">
        <v>340</v>
      </c>
      <c r="F42" s="146">
        <v>1125</v>
      </c>
      <c r="G42" s="146">
        <v>1125</v>
      </c>
      <c r="H42" s="146">
        <v>1125</v>
      </c>
      <c r="I42" s="145" t="s">
        <v>340</v>
      </c>
    </row>
    <row r="43" spans="1:9">
      <c r="A43" s="145" t="s">
        <v>242</v>
      </c>
      <c r="B43" s="145" t="s">
        <v>919</v>
      </c>
      <c r="C43" s="145" t="s">
        <v>1142</v>
      </c>
      <c r="D43" s="145" t="s">
        <v>680</v>
      </c>
      <c r="E43" s="145" t="s">
        <v>340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920</v>
      </c>
      <c r="C44" s="145" t="s">
        <v>1142</v>
      </c>
      <c r="D44" s="145" t="s">
        <v>680</v>
      </c>
      <c r="E44" s="145" t="s">
        <v>340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607</v>
      </c>
      <c r="C45" s="145" t="s">
        <v>1141</v>
      </c>
      <c r="D45" s="145" t="s">
        <v>500</v>
      </c>
      <c r="E45" s="145" t="s">
        <v>502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672</v>
      </c>
      <c r="C46" s="145" t="s">
        <v>1141</v>
      </c>
      <c r="D46" s="145" t="s">
        <v>500</v>
      </c>
      <c r="E46" s="145" t="s">
        <v>618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676</v>
      </c>
      <c r="C47" s="145" t="s">
        <v>1141</v>
      </c>
      <c r="D47" s="145" t="s">
        <v>500</v>
      </c>
      <c r="E47" s="145" t="s">
        <v>502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834</v>
      </c>
      <c r="C48" s="145" t="s">
        <v>1142</v>
      </c>
      <c r="D48" s="145" t="s">
        <v>500</v>
      </c>
      <c r="E48" s="145" t="s">
        <v>618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845</v>
      </c>
      <c r="C49" s="145" t="s">
        <v>1141</v>
      </c>
      <c r="D49" s="145" t="s">
        <v>500</v>
      </c>
      <c r="E49" s="145" t="s">
        <v>618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858</v>
      </c>
      <c r="C50" s="145" t="s">
        <v>1141</v>
      </c>
      <c r="D50" s="145" t="s">
        <v>500</v>
      </c>
      <c r="E50" s="145" t="s">
        <v>618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860</v>
      </c>
      <c r="C51" s="145" t="s">
        <v>1141</v>
      </c>
      <c r="D51" s="145" t="s">
        <v>680</v>
      </c>
      <c r="E51" s="145" t="s">
        <v>340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901</v>
      </c>
      <c r="C52" s="145" t="s">
        <v>1142</v>
      </c>
      <c r="D52" s="145" t="s">
        <v>680</v>
      </c>
      <c r="E52" s="145" t="s">
        <v>340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913</v>
      </c>
      <c r="C53" s="145" t="s">
        <v>1144</v>
      </c>
      <c r="D53" s="145" t="s">
        <v>680</v>
      </c>
      <c r="E53" s="145" t="s">
        <v>340</v>
      </c>
      <c r="F53" s="146">
        <v>975</v>
      </c>
      <c r="G53" s="146">
        <v>975</v>
      </c>
      <c r="H53" s="146">
        <v>975</v>
      </c>
      <c r="I53" s="145" t="s">
        <v>340</v>
      </c>
    </row>
    <row r="54" spans="1:9">
      <c r="A54" s="145" t="s">
        <v>243</v>
      </c>
      <c r="B54" s="145" t="s">
        <v>914</v>
      </c>
      <c r="C54" s="145" t="s">
        <v>1143</v>
      </c>
      <c r="D54" s="145" t="s">
        <v>730</v>
      </c>
      <c r="E54" s="145" t="s">
        <v>340</v>
      </c>
      <c r="F54" s="146">
        <v>975</v>
      </c>
      <c r="G54" s="146">
        <v>975</v>
      </c>
      <c r="H54" s="146">
        <v>975</v>
      </c>
      <c r="I54" s="145" t="s">
        <v>340</v>
      </c>
    </row>
    <row r="55" spans="1:9">
      <c r="A55" s="145" t="s">
        <v>243</v>
      </c>
      <c r="B55" s="145" t="s">
        <v>925</v>
      </c>
      <c r="C55" s="145" t="s">
        <v>1143</v>
      </c>
      <c r="D55" s="145" t="s">
        <v>730</v>
      </c>
      <c r="E55" s="145" t="s">
        <v>340</v>
      </c>
      <c r="F55" s="146">
        <v>650</v>
      </c>
      <c r="G55" s="146">
        <v>650</v>
      </c>
      <c r="H55" s="146">
        <v>650</v>
      </c>
      <c r="I55" s="145" t="s">
        <v>340</v>
      </c>
    </row>
    <row r="56" spans="1:9">
      <c r="A56" s="145" t="s">
        <v>244</v>
      </c>
      <c r="B56" s="145" t="s">
        <v>652</v>
      </c>
      <c r="C56" s="145" t="s">
        <v>1144</v>
      </c>
      <c r="D56" s="145" t="s">
        <v>500</v>
      </c>
      <c r="E56" s="145" t="s">
        <v>618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665</v>
      </c>
      <c r="C57" s="145" t="s">
        <v>1141</v>
      </c>
      <c r="D57" s="145" t="s">
        <v>500</v>
      </c>
      <c r="E57" s="145" t="s">
        <v>502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773</v>
      </c>
      <c r="C58" s="145" t="s">
        <v>1141</v>
      </c>
      <c r="D58" s="145" t="s">
        <v>500</v>
      </c>
      <c r="E58" s="145" t="s">
        <v>502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827</v>
      </c>
      <c r="C59" s="145" t="s">
        <v>1141</v>
      </c>
      <c r="D59" s="145" t="s">
        <v>500</v>
      </c>
      <c r="E59" s="145" t="s">
        <v>618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865</v>
      </c>
      <c r="C60" s="145" t="s">
        <v>1142</v>
      </c>
      <c r="D60" s="145" t="s">
        <v>500</v>
      </c>
      <c r="E60" s="145" t="s">
        <v>502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896</v>
      </c>
      <c r="C61" s="145" t="s">
        <v>1141</v>
      </c>
      <c r="D61" s="145" t="s">
        <v>680</v>
      </c>
      <c r="E61" s="145" t="s">
        <v>340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898</v>
      </c>
      <c r="C62" s="145" t="s">
        <v>1141</v>
      </c>
      <c r="D62" s="145" t="s">
        <v>500</v>
      </c>
      <c r="E62" s="145" t="s">
        <v>502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649</v>
      </c>
      <c r="C63" s="145" t="s">
        <v>1141</v>
      </c>
      <c r="D63" s="145" t="s">
        <v>500</v>
      </c>
      <c r="E63" s="145" t="s">
        <v>502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703</v>
      </c>
      <c r="C64" s="145" t="s">
        <v>1141</v>
      </c>
      <c r="D64" s="145" t="s">
        <v>500</v>
      </c>
      <c r="E64" s="145" t="s">
        <v>502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716</v>
      </c>
      <c r="C65" s="145" t="s">
        <v>1144</v>
      </c>
      <c r="D65" s="145" t="s">
        <v>500</v>
      </c>
      <c r="E65" s="145" t="s">
        <v>609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747</v>
      </c>
      <c r="C66" s="145" t="s">
        <v>1144</v>
      </c>
      <c r="D66" s="145" t="s">
        <v>500</v>
      </c>
      <c r="E66" s="145" t="s">
        <v>618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752</v>
      </c>
      <c r="C67" s="145" t="s">
        <v>1143</v>
      </c>
      <c r="D67" s="145" t="s">
        <v>659</v>
      </c>
      <c r="E67" s="145" t="s">
        <v>340</v>
      </c>
      <c r="F67" s="146">
        <v>1500</v>
      </c>
      <c r="G67" s="146">
        <v>1500</v>
      </c>
      <c r="H67" s="146">
        <v>6000</v>
      </c>
      <c r="I67" s="145" t="s">
        <v>340</v>
      </c>
    </row>
    <row r="68" spans="1:9">
      <c r="A68" s="145" t="s">
        <v>245</v>
      </c>
      <c r="B68" s="145" t="s">
        <v>782</v>
      </c>
      <c r="C68" s="145" t="s">
        <v>1141</v>
      </c>
      <c r="D68" s="145" t="s">
        <v>500</v>
      </c>
      <c r="E68" s="145" t="s">
        <v>502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836</v>
      </c>
      <c r="C69" s="145" t="s">
        <v>1141</v>
      </c>
      <c r="D69" s="145" t="s">
        <v>500</v>
      </c>
      <c r="E69" s="145" t="s">
        <v>609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862</v>
      </c>
      <c r="C70" s="145" t="s">
        <v>1141</v>
      </c>
      <c r="D70" s="145" t="s">
        <v>500</v>
      </c>
      <c r="E70" s="145" t="s">
        <v>502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885</v>
      </c>
      <c r="C71" s="145" t="s">
        <v>1142</v>
      </c>
      <c r="D71" s="145" t="s">
        <v>500</v>
      </c>
      <c r="E71" s="145" t="s">
        <v>502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902</v>
      </c>
      <c r="C72" s="145" t="s">
        <v>1141</v>
      </c>
      <c r="D72" s="145" t="s">
        <v>680</v>
      </c>
      <c r="E72" s="145" t="s">
        <v>340</v>
      </c>
      <c r="F72" s="146">
        <v>310</v>
      </c>
      <c r="G72" s="146">
        <v>310</v>
      </c>
      <c r="H72" s="146">
        <v>1240</v>
      </c>
      <c r="I72" s="145" t="s">
        <v>340</v>
      </c>
    </row>
    <row r="73" spans="1:9">
      <c r="A73" s="145" t="s">
        <v>245</v>
      </c>
      <c r="B73" s="145" t="s">
        <v>910</v>
      </c>
      <c r="C73" s="145" t="s">
        <v>1141</v>
      </c>
      <c r="D73" s="145" t="s">
        <v>680</v>
      </c>
      <c r="E73" s="145" t="s">
        <v>340</v>
      </c>
      <c r="F73" s="146">
        <v>260</v>
      </c>
      <c r="G73" s="146">
        <v>260</v>
      </c>
      <c r="H73" s="146">
        <v>1040</v>
      </c>
      <c r="I73" s="145" t="s">
        <v>340</v>
      </c>
    </row>
    <row r="74" spans="1:9">
      <c r="A74" s="145" t="s">
        <v>246</v>
      </c>
      <c r="B74" s="145" t="s">
        <v>630</v>
      </c>
      <c r="C74" s="145" t="s">
        <v>1141</v>
      </c>
      <c r="D74" s="145" t="s">
        <v>500</v>
      </c>
      <c r="E74" s="145" t="s">
        <v>340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719</v>
      </c>
      <c r="C75" s="145" t="s">
        <v>1141</v>
      </c>
      <c r="D75" s="145" t="s">
        <v>500</v>
      </c>
      <c r="E75" s="145" t="s">
        <v>340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749</v>
      </c>
      <c r="C76" s="145" t="s">
        <v>1141</v>
      </c>
      <c r="D76" s="145" t="s">
        <v>500</v>
      </c>
      <c r="E76" s="145" t="s">
        <v>609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802</v>
      </c>
      <c r="C77" s="145" t="s">
        <v>1141</v>
      </c>
      <c r="D77" s="145" t="s">
        <v>500</v>
      </c>
      <c r="E77" s="145" t="s">
        <v>618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832</v>
      </c>
      <c r="C78" s="145" t="s">
        <v>1141</v>
      </c>
      <c r="D78" s="145" t="s">
        <v>500</v>
      </c>
      <c r="E78" s="145" t="s">
        <v>618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881</v>
      </c>
      <c r="C79" s="145" t="s">
        <v>1141</v>
      </c>
      <c r="D79" s="145" t="s">
        <v>500</v>
      </c>
      <c r="E79" s="145" t="s">
        <v>502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828</v>
      </c>
      <c r="C80" s="145" t="s">
        <v>1144</v>
      </c>
      <c r="D80" s="145" t="s">
        <v>500</v>
      </c>
      <c r="E80" s="145" t="s">
        <v>340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843</v>
      </c>
      <c r="C81" s="145" t="s">
        <v>1144</v>
      </c>
      <c r="D81" s="145" t="s">
        <v>500</v>
      </c>
      <c r="E81" s="145" t="s">
        <v>340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870</v>
      </c>
      <c r="C82" s="145" t="s">
        <v>1142</v>
      </c>
      <c r="D82" s="145" t="s">
        <v>500</v>
      </c>
      <c r="E82" s="145" t="s">
        <v>340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903</v>
      </c>
      <c r="C83" s="145" t="s">
        <v>1141</v>
      </c>
      <c r="D83" s="145" t="s">
        <v>500</v>
      </c>
      <c r="E83" s="145" t="s">
        <v>340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906</v>
      </c>
      <c r="C84" s="145" t="s">
        <v>1141</v>
      </c>
      <c r="D84" s="145" t="s">
        <v>500</v>
      </c>
      <c r="E84" s="145" t="s">
        <v>340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748</v>
      </c>
      <c r="C85" s="145" t="s">
        <v>1144</v>
      </c>
      <c r="D85" s="145" t="s">
        <v>500</v>
      </c>
      <c r="E85" s="145" t="s">
        <v>340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863</v>
      </c>
      <c r="C86" s="145" t="s">
        <v>1144</v>
      </c>
      <c r="D86" s="145" t="s">
        <v>500</v>
      </c>
      <c r="E86" s="145" t="s">
        <v>340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869</v>
      </c>
      <c r="C87" s="145" t="s">
        <v>1144</v>
      </c>
      <c r="D87" s="145" t="s">
        <v>500</v>
      </c>
      <c r="E87" s="145" t="s">
        <v>340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908</v>
      </c>
      <c r="C88" s="145" t="s">
        <v>1144</v>
      </c>
      <c r="D88" s="145" t="s">
        <v>500</v>
      </c>
      <c r="E88" s="145" t="s">
        <v>340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928</v>
      </c>
      <c r="C89" s="145" t="s">
        <v>1144</v>
      </c>
      <c r="D89" s="145" t="s">
        <v>680</v>
      </c>
      <c r="E89" s="145" t="s">
        <v>340</v>
      </c>
      <c r="F89" s="146">
        <v>418</v>
      </c>
      <c r="G89" s="146">
        <v>418</v>
      </c>
      <c r="H89" s="146">
        <v>418</v>
      </c>
      <c r="I89" s="145" t="s">
        <v>340</v>
      </c>
    </row>
    <row r="91" spans="1:9">
      <c r="A91" s="145" t="s">
        <v>1145</v>
      </c>
    </row>
    <row r="92" spans="1:9">
      <c r="A92" s="145" t="s">
        <v>1107</v>
      </c>
      <c r="B92" s="145" t="s">
        <v>468</v>
      </c>
      <c r="C92" s="145" t="s">
        <v>116</v>
      </c>
      <c r="D92" s="145" t="s">
        <v>469</v>
      </c>
      <c r="E92" s="145" t="s">
        <v>471</v>
      </c>
      <c r="F92" s="145" t="s">
        <v>1146</v>
      </c>
      <c r="G92" s="145" t="s">
        <v>1133</v>
      </c>
      <c r="H92" s="145" t="s">
        <v>1147</v>
      </c>
      <c r="I92" s="145" t="s">
        <v>1108</v>
      </c>
    </row>
    <row r="93" spans="1:9">
      <c r="A93" s="145" t="s">
        <v>242</v>
      </c>
      <c r="B93" s="145" t="s">
        <v>658</v>
      </c>
      <c r="C93" s="145" t="s">
        <v>1143</v>
      </c>
      <c r="D93" s="145" t="s">
        <v>659</v>
      </c>
      <c r="E93" s="145" t="s">
        <v>340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709</v>
      </c>
      <c r="C94" s="145" t="s">
        <v>1142</v>
      </c>
      <c r="D94" s="145" t="s">
        <v>500</v>
      </c>
      <c r="E94" s="145" t="s">
        <v>618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876</v>
      </c>
      <c r="C95" s="145" t="s">
        <v>1143</v>
      </c>
      <c r="D95" s="145" t="s">
        <v>874</v>
      </c>
      <c r="E95" s="145" t="s">
        <v>340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868</v>
      </c>
      <c r="C96" s="145" t="s">
        <v>1143</v>
      </c>
      <c r="D96" s="145" t="s">
        <v>659</v>
      </c>
      <c r="E96" s="145" t="s">
        <v>340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877</v>
      </c>
      <c r="C97" s="145" t="s">
        <v>1142</v>
      </c>
      <c r="D97" s="145" t="s">
        <v>500</v>
      </c>
      <c r="E97" s="145" t="s">
        <v>502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900</v>
      </c>
      <c r="C98" s="145" t="s">
        <v>1143</v>
      </c>
      <c r="D98" s="145" t="s">
        <v>659</v>
      </c>
      <c r="E98" s="145" t="s">
        <v>340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907</v>
      </c>
      <c r="C99" s="145" t="s">
        <v>1143</v>
      </c>
      <c r="D99" s="145" t="s">
        <v>730</v>
      </c>
      <c r="E99" s="145" t="s">
        <v>340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822</v>
      </c>
      <c r="C100" s="145" t="s">
        <v>1143</v>
      </c>
      <c r="D100" s="145" t="s">
        <v>659</v>
      </c>
      <c r="E100" s="145" t="s">
        <v>340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933</v>
      </c>
      <c r="C101" s="145" t="s">
        <v>1143</v>
      </c>
      <c r="D101" s="145" t="s">
        <v>659</v>
      </c>
      <c r="E101" s="145" t="s">
        <v>340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857</v>
      </c>
      <c r="C102" s="145" t="s">
        <v>1142</v>
      </c>
      <c r="D102" s="145" t="s">
        <v>500</v>
      </c>
      <c r="E102" s="145" t="s">
        <v>340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888</v>
      </c>
      <c r="C103" s="145" t="s">
        <v>1143</v>
      </c>
      <c r="D103" s="145" t="s">
        <v>659</v>
      </c>
      <c r="E103" s="145" t="s">
        <v>340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873</v>
      </c>
      <c r="C104" s="145" t="s">
        <v>1143</v>
      </c>
      <c r="D104" s="145" t="s">
        <v>874</v>
      </c>
      <c r="E104" s="145" t="s">
        <v>340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871</v>
      </c>
      <c r="C105" s="145" t="s">
        <v>1143</v>
      </c>
      <c r="D105" s="145" t="s">
        <v>659</v>
      </c>
      <c r="E105" s="145" t="s">
        <v>340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911</v>
      </c>
      <c r="C106" s="145" t="s">
        <v>1142</v>
      </c>
      <c r="D106" s="145" t="s">
        <v>634</v>
      </c>
      <c r="E106" s="145" t="s">
        <v>340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913</v>
      </c>
      <c r="C107" s="145" t="s">
        <v>1144</v>
      </c>
      <c r="D107" s="145" t="s">
        <v>680</v>
      </c>
      <c r="E107" s="145" t="s">
        <v>340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914</v>
      </c>
      <c r="C108" s="145" t="s">
        <v>1143</v>
      </c>
      <c r="D108" s="145" t="s">
        <v>730</v>
      </c>
      <c r="E108" s="145" t="s">
        <v>340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925</v>
      </c>
      <c r="C109" s="145" t="s">
        <v>1143</v>
      </c>
      <c r="D109" s="145" t="s">
        <v>730</v>
      </c>
      <c r="E109" s="145" t="s">
        <v>340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688</v>
      </c>
      <c r="C110" s="145" t="s">
        <v>1143</v>
      </c>
      <c r="D110" s="145" t="s">
        <v>659</v>
      </c>
      <c r="E110" s="145" t="s">
        <v>340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685</v>
      </c>
      <c r="C111" s="145" t="s">
        <v>1142</v>
      </c>
      <c r="D111" s="145" t="s">
        <v>500</v>
      </c>
      <c r="E111" s="145" t="s">
        <v>502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786</v>
      </c>
      <c r="C112" s="145" t="s">
        <v>1142</v>
      </c>
      <c r="D112" s="145" t="s">
        <v>500</v>
      </c>
      <c r="E112" s="145" t="s">
        <v>340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801</v>
      </c>
      <c r="C113" s="145" t="s">
        <v>1142</v>
      </c>
      <c r="D113" s="145" t="s">
        <v>680</v>
      </c>
      <c r="E113" s="145" t="s">
        <v>340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840</v>
      </c>
      <c r="C114" s="145" t="s">
        <v>1142</v>
      </c>
      <c r="D114" s="145" t="s">
        <v>500</v>
      </c>
      <c r="E114" s="145" t="s">
        <v>502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855</v>
      </c>
      <c r="C115" s="145" t="s">
        <v>1143</v>
      </c>
      <c r="D115" s="145" t="s">
        <v>659</v>
      </c>
      <c r="E115" s="145" t="s">
        <v>340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830</v>
      </c>
      <c r="C116" s="145" t="s">
        <v>1142</v>
      </c>
      <c r="D116" s="145" t="s">
        <v>500</v>
      </c>
      <c r="E116" s="145" t="s">
        <v>502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867</v>
      </c>
      <c r="C117" s="145" t="s">
        <v>1142</v>
      </c>
      <c r="D117" s="145" t="s">
        <v>634</v>
      </c>
      <c r="E117" s="145" t="s">
        <v>340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915</v>
      </c>
      <c r="C118" s="145" t="s">
        <v>1142</v>
      </c>
      <c r="D118" s="145" t="s">
        <v>634</v>
      </c>
      <c r="E118" s="145" t="s">
        <v>340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889</v>
      </c>
      <c r="C119" s="145" t="s">
        <v>1143</v>
      </c>
      <c r="D119" s="145" t="s">
        <v>730</v>
      </c>
      <c r="E119" s="145" t="s">
        <v>340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890</v>
      </c>
      <c r="C120" s="145" t="s">
        <v>1143</v>
      </c>
      <c r="D120" s="145" t="s">
        <v>730</v>
      </c>
      <c r="E120" s="145" t="s">
        <v>340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891</v>
      </c>
      <c r="C121" s="145" t="s">
        <v>1143</v>
      </c>
      <c r="D121" s="145" t="s">
        <v>730</v>
      </c>
      <c r="E121" s="145" t="s">
        <v>340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892</v>
      </c>
      <c r="C122" s="145" t="s">
        <v>1143</v>
      </c>
      <c r="D122" s="145" t="s">
        <v>730</v>
      </c>
      <c r="E122" s="145" t="s">
        <v>340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893</v>
      </c>
      <c r="C123" s="145" t="s">
        <v>1143</v>
      </c>
      <c r="D123" s="145" t="s">
        <v>730</v>
      </c>
      <c r="E123" s="145" t="s">
        <v>340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894</v>
      </c>
      <c r="C124" s="145" t="s">
        <v>1143</v>
      </c>
      <c r="D124" s="145" t="s">
        <v>680</v>
      </c>
      <c r="E124" s="145" t="s">
        <v>340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603</v>
      </c>
      <c r="C125" s="145" t="s">
        <v>1142</v>
      </c>
      <c r="D125" s="145" t="s">
        <v>500</v>
      </c>
      <c r="E125" s="145" t="s">
        <v>502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563</v>
      </c>
      <c r="C126" s="145" t="s">
        <v>1142</v>
      </c>
      <c r="D126" s="145" t="s">
        <v>500</v>
      </c>
      <c r="E126" s="145" t="s">
        <v>502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729</v>
      </c>
      <c r="C127" s="145" t="s">
        <v>1143</v>
      </c>
      <c r="D127" s="145" t="s">
        <v>730</v>
      </c>
      <c r="E127" s="145" t="s">
        <v>340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811</v>
      </c>
      <c r="C128" s="145" t="s">
        <v>1142</v>
      </c>
      <c r="D128" s="145" t="s">
        <v>500</v>
      </c>
      <c r="E128" s="145" t="s">
        <v>502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829</v>
      </c>
      <c r="C129" s="145" t="s">
        <v>1142</v>
      </c>
      <c r="D129" s="145" t="s">
        <v>680</v>
      </c>
      <c r="E129" s="145" t="s">
        <v>340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852</v>
      </c>
      <c r="C130" s="145" t="s">
        <v>1142</v>
      </c>
      <c r="D130" s="145" t="s">
        <v>500</v>
      </c>
      <c r="E130" s="145" t="s">
        <v>618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605</v>
      </c>
      <c r="C131" s="145" t="s">
        <v>1143</v>
      </c>
      <c r="D131" s="145" t="s">
        <v>500</v>
      </c>
      <c r="E131" s="145" t="s">
        <v>340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725</v>
      </c>
      <c r="C132" s="145" t="s">
        <v>1142</v>
      </c>
      <c r="D132" s="145" t="s">
        <v>500</v>
      </c>
      <c r="E132" s="145" t="s">
        <v>502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765</v>
      </c>
      <c r="C133" s="145" t="s">
        <v>1142</v>
      </c>
      <c r="D133" s="145" t="s">
        <v>500</v>
      </c>
      <c r="E133" s="145" t="s">
        <v>502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772</v>
      </c>
      <c r="C134" s="145" t="s">
        <v>1142</v>
      </c>
      <c r="D134" s="145" t="s">
        <v>680</v>
      </c>
      <c r="E134" s="145" t="s">
        <v>340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821</v>
      </c>
      <c r="C135" s="145" t="s">
        <v>1141</v>
      </c>
      <c r="D135" s="145" t="s">
        <v>634</v>
      </c>
      <c r="E135" s="145" t="s">
        <v>340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882</v>
      </c>
      <c r="C136" s="145" t="s">
        <v>1142</v>
      </c>
      <c r="D136" s="145" t="s">
        <v>680</v>
      </c>
      <c r="E136" s="145" t="s">
        <v>340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883</v>
      </c>
      <c r="C137" s="145" t="s">
        <v>1143</v>
      </c>
      <c r="D137" s="145" t="s">
        <v>659</v>
      </c>
      <c r="E137" s="145" t="s">
        <v>340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842</v>
      </c>
      <c r="C138" s="145" t="s">
        <v>1142</v>
      </c>
      <c r="D138" s="145" t="s">
        <v>680</v>
      </c>
      <c r="E138" s="145" t="s">
        <v>340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851</v>
      </c>
      <c r="C139" s="145" t="s">
        <v>1142</v>
      </c>
      <c r="D139" s="145" t="s">
        <v>500</v>
      </c>
      <c r="E139" s="145" t="s">
        <v>618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856</v>
      </c>
      <c r="C140" s="145" t="s">
        <v>1142</v>
      </c>
      <c r="D140" s="145" t="s">
        <v>500</v>
      </c>
      <c r="E140" s="145" t="s">
        <v>502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865</v>
      </c>
      <c r="C141" s="145" t="s">
        <v>1142</v>
      </c>
      <c r="D141" s="145" t="s">
        <v>500</v>
      </c>
      <c r="E141" s="145" t="s">
        <v>502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885</v>
      </c>
      <c r="C142" s="145" t="s">
        <v>1142</v>
      </c>
      <c r="D142" s="145" t="s">
        <v>500</v>
      </c>
      <c r="E142" s="145" t="s">
        <v>502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919</v>
      </c>
      <c r="C143" s="145" t="s">
        <v>1142</v>
      </c>
      <c r="D143" s="145" t="s">
        <v>680</v>
      </c>
      <c r="E143" s="145" t="s">
        <v>340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920</v>
      </c>
      <c r="C144" s="145" t="s">
        <v>1142</v>
      </c>
      <c r="D144" s="145" t="s">
        <v>680</v>
      </c>
      <c r="E144" s="145" t="s">
        <v>340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812</v>
      </c>
      <c r="C145" s="145" t="s">
        <v>1142</v>
      </c>
      <c r="D145" s="145" t="s">
        <v>500</v>
      </c>
      <c r="E145" s="145" t="s">
        <v>502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819</v>
      </c>
      <c r="C146" s="145" t="s">
        <v>1142</v>
      </c>
      <c r="D146" s="145" t="s">
        <v>680</v>
      </c>
      <c r="E146" s="145" t="s">
        <v>340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818</v>
      </c>
      <c r="C147" s="145" t="s">
        <v>1141</v>
      </c>
      <c r="D147" s="145" t="s">
        <v>680</v>
      </c>
      <c r="E147" s="145" t="s">
        <v>340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820</v>
      </c>
      <c r="C148" s="145" t="s">
        <v>1142</v>
      </c>
      <c r="D148" s="145" t="s">
        <v>500</v>
      </c>
      <c r="E148" s="145" t="s">
        <v>502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834</v>
      </c>
      <c r="C149" s="145" t="s">
        <v>1142</v>
      </c>
      <c r="D149" s="145" t="s">
        <v>500</v>
      </c>
      <c r="E149" s="145" t="s">
        <v>618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901</v>
      </c>
      <c r="C150" s="145" t="s">
        <v>1142</v>
      </c>
      <c r="D150" s="145" t="s">
        <v>680</v>
      </c>
      <c r="E150" s="145" t="s">
        <v>340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1148</v>
      </c>
    </row>
    <row r="2" spans="1:6">
      <c r="A2" s="145" t="s">
        <v>1149</v>
      </c>
    </row>
    <row r="3" spans="1:6">
      <c r="A3" s="145" t="s">
        <v>1150</v>
      </c>
    </row>
    <row r="4" spans="1:6">
      <c r="A4" s="145" t="s">
        <v>1151</v>
      </c>
    </row>
    <row r="5" spans="1:6">
      <c r="A5" s="145" t="s">
        <v>1152</v>
      </c>
    </row>
    <row r="6" spans="1:6">
      <c r="A6" s="145" t="s">
        <v>1153</v>
      </c>
    </row>
    <row r="8" spans="1:6">
      <c r="A8" s="145" t="s">
        <v>1113</v>
      </c>
      <c r="B8" s="145" t="s">
        <v>1154</v>
      </c>
      <c r="C8" s="145" t="s">
        <v>1155</v>
      </c>
      <c r="D8" s="145" t="s">
        <v>1156</v>
      </c>
      <c r="E8" s="145" t="s">
        <v>1157</v>
      </c>
      <c r="F8" s="145" t="s">
        <v>1109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1158</v>
      </c>
    </row>
    <row r="14" spans="1:6">
      <c r="A14" s="145" t="s">
        <v>1159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1160</v>
      </c>
    </row>
    <row r="3" spans="1:5">
      <c r="A3" s="145" t="s">
        <v>1161</v>
      </c>
    </row>
    <row r="4" spans="1:5">
      <c r="A4" s="145" t="s">
        <v>1162</v>
      </c>
      <c r="B4" s="145" t="s">
        <v>1163</v>
      </c>
      <c r="C4" s="145" t="s">
        <v>1164</v>
      </c>
      <c r="D4" s="145" t="s">
        <v>1165</v>
      </c>
      <c r="E4" s="145" t="s">
        <v>1166</v>
      </c>
    </row>
    <row r="5" spans="1:5">
      <c r="A5" s="145" t="s">
        <v>1167</v>
      </c>
      <c r="B5" s="145" t="s">
        <v>1168</v>
      </c>
      <c r="C5" s="145" t="s">
        <v>1169</v>
      </c>
      <c r="D5" s="145" t="s">
        <v>1170</v>
      </c>
      <c r="E5" s="145" t="s">
        <v>1171</v>
      </c>
    </row>
    <row r="6" spans="1:5">
      <c r="A6" s="145" t="s">
        <v>1172</v>
      </c>
      <c r="B6" s="145" t="s">
        <v>1168</v>
      </c>
      <c r="C6" s="145" t="s">
        <v>1173</v>
      </c>
      <c r="D6" s="145" t="s">
        <v>1174</v>
      </c>
      <c r="E6" s="145" t="s">
        <v>1175</v>
      </c>
    </row>
    <row r="7" spans="1:5">
      <c r="A7" s="145" t="s">
        <v>596</v>
      </c>
      <c r="B7" s="145" t="s">
        <v>1176</v>
      </c>
      <c r="C7" s="145" t="s">
        <v>1177</v>
      </c>
      <c r="D7" s="145" t="s">
        <v>1178</v>
      </c>
      <c r="E7" s="145" t="s">
        <v>1179</v>
      </c>
    </row>
    <row r="8" spans="1:5">
      <c r="A8" s="145" t="s">
        <v>1180</v>
      </c>
      <c r="B8" s="145" t="s">
        <v>1168</v>
      </c>
      <c r="C8" s="145" t="s">
        <v>1181</v>
      </c>
      <c r="D8" s="145" t="s">
        <v>1182</v>
      </c>
      <c r="E8" s="145" t="s">
        <v>1179</v>
      </c>
    </row>
    <row r="10" spans="1:5">
      <c r="A10" s="145" t="s">
        <v>1183</v>
      </c>
    </row>
    <row r="11" spans="1:5">
      <c r="A11" s="145" t="s">
        <v>1184</v>
      </c>
    </row>
    <row r="12" spans="1:5">
      <c r="A12" s="145" t="s">
        <v>1185</v>
      </c>
    </row>
    <row r="14" spans="1:5">
      <c r="A14" s="145" t="s">
        <v>1186</v>
      </c>
    </row>
    <row r="15" spans="1:5">
      <c r="A15" s="145" t="s">
        <v>1187</v>
      </c>
      <c r="B15" s="145" t="s">
        <v>1188</v>
      </c>
      <c r="C15" s="145" t="s">
        <v>1189</v>
      </c>
      <c r="D15" s="145" t="s">
        <v>1190</v>
      </c>
      <c r="E15" s="145" t="s">
        <v>1191</v>
      </c>
    </row>
    <row r="16" spans="1:5">
      <c r="A16" s="145" t="s">
        <v>1085</v>
      </c>
      <c r="B16" s="145" t="s">
        <v>1192</v>
      </c>
      <c r="C16" s="145" t="s">
        <v>1193</v>
      </c>
      <c r="D16" s="146">
        <v>142</v>
      </c>
      <c r="E16" s="146">
        <v>1588.6130985915488</v>
      </c>
    </row>
    <row r="17" spans="1:5">
      <c r="A17" s="145" t="s">
        <v>1086</v>
      </c>
      <c r="B17" s="145" t="s">
        <v>1194</v>
      </c>
      <c r="C17" s="145" t="s">
        <v>1195</v>
      </c>
      <c r="D17" s="146">
        <v>30</v>
      </c>
      <c r="E17" s="146">
        <v>443.24444444444441</v>
      </c>
    </row>
    <row r="18" spans="1:5">
      <c r="A18" s="145" t="s">
        <v>1088</v>
      </c>
      <c r="B18" s="145" t="s">
        <v>1196</v>
      </c>
      <c r="C18" s="145" t="s">
        <v>1197</v>
      </c>
      <c r="D18" s="146">
        <v>2</v>
      </c>
      <c r="E18" s="146">
        <v>675</v>
      </c>
    </row>
    <row r="20" spans="1:5">
      <c r="A20" s="145" t="s">
        <v>1198</v>
      </c>
    </row>
    <row r="21" spans="1:5">
      <c r="A21" s="145" t="s">
        <v>1199</v>
      </c>
      <c r="B21" s="145" t="s">
        <v>1200</v>
      </c>
    </row>
    <row r="22" spans="1:5">
      <c r="A22" s="145" t="s">
        <v>499</v>
      </c>
      <c r="B22" s="145" t="s">
        <v>1201</v>
      </c>
    </row>
    <row r="23" spans="1:5">
      <c r="A23" s="145" t="s">
        <v>19</v>
      </c>
      <c r="B23" s="145" t="s">
        <v>1202</v>
      </c>
    </row>
    <row r="24" spans="1:5">
      <c r="A24" s="145" t="s">
        <v>564</v>
      </c>
      <c r="B24" s="145" t="s">
        <v>1203</v>
      </c>
    </row>
    <row r="25" spans="1:5">
      <c r="A25" s="145" t="s">
        <v>340</v>
      </c>
      <c r="B25" s="145" t="s">
        <v>1204</v>
      </c>
    </row>
    <row r="27" spans="1:5">
      <c r="A27" s="145" t="s">
        <v>1205</v>
      </c>
    </row>
    <row r="28" spans="1:5">
      <c r="A28" s="145" t="s">
        <v>473</v>
      </c>
      <c r="B28" s="145" t="s">
        <v>1206</v>
      </c>
    </row>
    <row r="29" spans="1:5">
      <c r="A29" s="145" t="s">
        <v>340</v>
      </c>
      <c r="B29" s="145" t="s">
        <v>1207</v>
      </c>
    </row>
    <row r="30" spans="1:5">
      <c r="A30" s="145" t="s">
        <v>340</v>
      </c>
      <c r="B30" s="145" t="s">
        <v>1208</v>
      </c>
    </row>
    <row r="31" spans="1:5">
      <c r="A31" s="145" t="s">
        <v>1209</v>
      </c>
      <c r="B31" s="145" t="s">
        <v>1210</v>
      </c>
    </row>
    <row r="32" spans="1:5">
      <c r="A32" s="145" t="s">
        <v>340</v>
      </c>
      <c r="B32" s="145" t="s">
        <v>1211</v>
      </c>
    </row>
    <row r="33" spans="1:2">
      <c r="A33" s="145" t="s">
        <v>474</v>
      </c>
      <c r="B33" s="145" t="s">
        <v>1212</v>
      </c>
    </row>
    <row r="35" spans="1:2">
      <c r="A35" s="145" t="s">
        <v>1213</v>
      </c>
    </row>
    <row r="36" spans="1:2">
      <c r="A36" s="145" t="s">
        <v>1214</v>
      </c>
    </row>
    <row r="37" spans="1:2">
      <c r="A37" s="145" t="s">
        <v>565</v>
      </c>
      <c r="B37" s="145" t="s">
        <v>1215</v>
      </c>
    </row>
    <row r="38" spans="1:2">
      <c r="A38" s="145" t="s">
        <v>340</v>
      </c>
      <c r="B38" s="145" t="s">
        <v>1216</v>
      </c>
    </row>
    <row r="39" spans="1:2">
      <c r="A39" s="145" t="s">
        <v>504</v>
      </c>
      <c r="B39" s="145" t="s">
        <v>1217</v>
      </c>
    </row>
    <row r="40" spans="1:2">
      <c r="A40" s="145" t="s">
        <v>557</v>
      </c>
      <c r="B40" s="145" t="s">
        <v>1218</v>
      </c>
    </row>
    <row r="41" spans="1:2">
      <c r="A41" s="145" t="s">
        <v>340</v>
      </c>
      <c r="B41" s="145" t="s">
        <v>1219</v>
      </c>
    </row>
    <row r="43" spans="1:2">
      <c r="A43" s="145" t="s">
        <v>1220</v>
      </c>
    </row>
    <row r="44" spans="1:2">
      <c r="A44" s="145" t="s">
        <v>1221</v>
      </c>
      <c r="B44" s="145" t="s">
        <v>1222</v>
      </c>
    </row>
    <row r="45" spans="1:2">
      <c r="A45" s="145" t="s">
        <v>1223</v>
      </c>
      <c r="B45" s="145" t="s">
        <v>1224</v>
      </c>
    </row>
    <row r="46" spans="1:2">
      <c r="A46" s="145" t="s">
        <v>564</v>
      </c>
      <c r="B46" s="145" t="s">
        <v>1225</v>
      </c>
    </row>
    <row r="47" spans="1:2">
      <c r="A47" s="145" t="s">
        <v>1226</v>
      </c>
      <c r="B47" s="145" t="s">
        <v>1227</v>
      </c>
    </row>
    <row r="48" spans="1:2">
      <c r="A48" s="145" t="s">
        <v>340</v>
      </c>
      <c r="B48" s="145" t="s">
        <v>1228</v>
      </c>
    </row>
    <row r="50" spans="1:2">
      <c r="A50" s="145" t="s">
        <v>1054</v>
      </c>
    </row>
    <row r="51" spans="1:2">
      <c r="A51" s="145" t="s">
        <v>1229</v>
      </c>
      <c r="B51" s="145" t="s">
        <v>1230</v>
      </c>
    </row>
    <row r="52" spans="1:2">
      <c r="A52" s="145" t="s">
        <v>1231</v>
      </c>
      <c r="B52" s="145" t="s">
        <v>1232</v>
      </c>
    </row>
    <row r="53" spans="1:2">
      <c r="A53" s="145" t="s">
        <v>340</v>
      </c>
      <c r="B53" s="145" t="s">
        <v>1233</v>
      </c>
    </row>
    <row r="54" spans="1:2">
      <c r="A54" s="145" t="s">
        <v>340</v>
      </c>
      <c r="B54" s="145" t="s">
        <v>1234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327</v>
      </c>
    </row>
    <row r="2" spans="1:9">
      <c r="A2" s="131" t="s">
        <v>328</v>
      </c>
    </row>
    <row r="3" spans="1:9">
      <c r="A3" s="131" t="s">
        <v>329</v>
      </c>
    </row>
    <row r="5" spans="1:9" ht="30" customHeight="1">
      <c r="A5" s="132" t="s">
        <v>330</v>
      </c>
      <c r="B5" s="132" t="s">
        <v>331</v>
      </c>
      <c r="C5" s="132" t="s">
        <v>332</v>
      </c>
      <c r="D5" s="132" t="s">
        <v>994</v>
      </c>
      <c r="E5" s="132" t="s">
        <v>333</v>
      </c>
      <c r="F5" s="132" t="s">
        <v>334</v>
      </c>
      <c r="G5" s="132" t="s">
        <v>335</v>
      </c>
      <c r="H5" s="132" t="s">
        <v>336</v>
      </c>
      <c r="I5" s="132" t="s">
        <v>337</v>
      </c>
    </row>
    <row r="6" spans="1:9" ht="45">
      <c r="A6" s="133" t="s">
        <v>1001</v>
      </c>
      <c r="B6" s="134" t="s">
        <v>338</v>
      </c>
      <c r="C6" s="134" t="s">
        <v>339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341</v>
      </c>
      <c r="B7" s="134" t="s">
        <v>342</v>
      </c>
      <c r="C7" s="134" t="s">
        <v>343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340</v>
      </c>
    </row>
    <row r="8" spans="1:9">
      <c r="A8" s="133" t="s">
        <v>344</v>
      </c>
      <c r="B8" s="134" t="s">
        <v>338</v>
      </c>
      <c r="C8" s="134" t="s">
        <v>345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340</v>
      </c>
    </row>
    <row r="9" spans="1:9">
      <c r="A9" s="133" t="s">
        <v>346</v>
      </c>
      <c r="B9" s="134" t="s">
        <v>342</v>
      </c>
      <c r="C9" s="134" t="s">
        <v>347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340</v>
      </c>
    </row>
    <row r="10" spans="1:9" ht="30">
      <c r="A10" s="133" t="s">
        <v>348</v>
      </c>
      <c r="B10" s="134" t="s">
        <v>338</v>
      </c>
      <c r="C10" s="134" t="s">
        <v>349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340</v>
      </c>
    </row>
    <row r="11" spans="1:9">
      <c r="A11" s="133" t="s">
        <v>999</v>
      </c>
      <c r="B11" s="134" t="s">
        <v>338</v>
      </c>
      <c r="C11" s="134" t="s">
        <v>350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340</v>
      </c>
    </row>
    <row r="12" spans="1:9" ht="30">
      <c r="A12" s="133" t="s">
        <v>351</v>
      </c>
      <c r="B12" s="134" t="s">
        <v>338</v>
      </c>
      <c r="C12" s="134" t="s">
        <v>352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340</v>
      </c>
    </row>
    <row r="13" spans="1:9">
      <c r="A13" s="133" t="s">
        <v>353</v>
      </c>
      <c r="B13" s="134" t="s">
        <v>354</v>
      </c>
      <c r="C13" s="134" t="s">
        <v>355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340</v>
      </c>
    </row>
    <row r="14" spans="1:9">
      <c r="A14" s="133" t="s">
        <v>356</v>
      </c>
      <c r="B14" s="134" t="s">
        <v>338</v>
      </c>
      <c r="C14" s="134" t="s">
        <v>357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340</v>
      </c>
    </row>
    <row r="15" spans="1:9">
      <c r="A15" s="133" t="s">
        <v>358</v>
      </c>
      <c r="B15" s="134" t="s">
        <v>354</v>
      </c>
      <c r="C15" s="134" t="s">
        <v>359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340</v>
      </c>
    </row>
    <row r="16" spans="1:9">
      <c r="A16" s="133" t="s">
        <v>360</v>
      </c>
      <c r="B16" s="134" t="s">
        <v>354</v>
      </c>
      <c r="C16" s="134" t="s">
        <v>361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340</v>
      </c>
    </row>
    <row r="17" spans="1:9">
      <c r="A17" s="133" t="s">
        <v>362</v>
      </c>
      <c r="B17" s="134" t="s">
        <v>354</v>
      </c>
      <c r="C17" s="134" t="s">
        <v>363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340</v>
      </c>
    </row>
    <row r="18" spans="1:9">
      <c r="A18" s="133" t="s">
        <v>364</v>
      </c>
      <c r="B18" s="134" t="s">
        <v>365</v>
      </c>
      <c r="C18" s="134" t="s">
        <v>366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340</v>
      </c>
    </row>
    <row r="19" spans="1:9">
      <c r="A19" s="133" t="s">
        <v>367</v>
      </c>
      <c r="B19" s="134" t="s">
        <v>354</v>
      </c>
      <c r="C19" s="134" t="s">
        <v>368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340</v>
      </c>
    </row>
    <row r="20" spans="1:9" ht="30">
      <c r="A20" s="133" t="s">
        <v>369</v>
      </c>
      <c r="B20" s="134" t="s">
        <v>338</v>
      </c>
      <c r="C20" s="134" t="s">
        <v>370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340</v>
      </c>
    </row>
    <row r="21" spans="1:9">
      <c r="A21" s="133" t="s">
        <v>371</v>
      </c>
      <c r="B21" s="134" t="s">
        <v>372</v>
      </c>
      <c r="C21" s="134" t="s">
        <v>373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340</v>
      </c>
    </row>
    <row r="22" spans="1:9">
      <c r="A22" s="133" t="s">
        <v>374</v>
      </c>
      <c r="B22" s="134" t="s">
        <v>354</v>
      </c>
      <c r="C22" s="134" t="s">
        <v>375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340</v>
      </c>
    </row>
    <row r="23" spans="1:9">
      <c r="A23" s="133" t="s">
        <v>376</v>
      </c>
      <c r="B23" s="134" t="s">
        <v>338</v>
      </c>
      <c r="C23" s="134" t="s">
        <v>377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340</v>
      </c>
    </row>
    <row r="24" spans="1:9">
      <c r="A24" s="133" t="s">
        <v>378</v>
      </c>
      <c r="B24" s="134" t="s">
        <v>338</v>
      </c>
      <c r="C24" s="134" t="s">
        <v>379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340</v>
      </c>
    </row>
    <row r="25" spans="1:9">
      <c r="A25" s="133" t="s">
        <v>380</v>
      </c>
      <c r="B25" s="134" t="s">
        <v>381</v>
      </c>
      <c r="C25" s="134" t="s">
        <v>382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340</v>
      </c>
    </row>
    <row r="26" spans="1:9">
      <c r="A26" s="133" t="s">
        <v>383</v>
      </c>
      <c r="B26" s="134" t="s">
        <v>342</v>
      </c>
      <c r="C26" s="134" t="s">
        <v>384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385</v>
      </c>
      <c r="B27" s="134" t="s">
        <v>365</v>
      </c>
      <c r="C27" s="134" t="s">
        <v>386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340</v>
      </c>
    </row>
    <row r="28" spans="1:9">
      <c r="A28" s="133" t="s">
        <v>387</v>
      </c>
      <c r="B28" s="134" t="s">
        <v>342</v>
      </c>
      <c r="C28" s="134" t="s">
        <v>388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340</v>
      </c>
    </row>
    <row r="29" spans="1:9">
      <c r="A29" s="133" t="s">
        <v>389</v>
      </c>
      <c r="B29" s="134" t="s">
        <v>365</v>
      </c>
      <c r="C29" s="134" t="s">
        <v>390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340</v>
      </c>
    </row>
    <row r="30" spans="1:9">
      <c r="A30" s="133" t="s">
        <v>391</v>
      </c>
      <c r="B30" s="134" t="s">
        <v>372</v>
      </c>
      <c r="C30" s="134" t="s">
        <v>392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340</v>
      </c>
    </row>
    <row r="31" spans="1:9" ht="30">
      <c r="A31" s="133" t="s">
        <v>393</v>
      </c>
      <c r="B31" s="134" t="s">
        <v>365</v>
      </c>
      <c r="C31" s="134" t="s">
        <v>394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395</v>
      </c>
      <c r="B32" s="134" t="s">
        <v>342</v>
      </c>
      <c r="C32" s="134" t="s">
        <v>396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397</v>
      </c>
      <c r="B33" s="134" t="s">
        <v>365</v>
      </c>
      <c r="C33" s="134" t="s">
        <v>398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399</v>
      </c>
      <c r="B34" s="134" t="s">
        <v>354</v>
      </c>
      <c r="C34" s="134" t="s">
        <v>400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401</v>
      </c>
      <c r="B35" s="134" t="s">
        <v>372</v>
      </c>
      <c r="C35" s="134" t="s">
        <v>402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403</v>
      </c>
      <c r="B36" s="134" t="s">
        <v>354</v>
      </c>
      <c r="C36" s="134" t="s">
        <v>404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405</v>
      </c>
      <c r="B37" s="134" t="s">
        <v>372</v>
      </c>
      <c r="C37" s="134" t="s">
        <v>406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340</v>
      </c>
    </row>
    <row r="38" spans="1:9">
      <c r="A38" s="133" t="s">
        <v>407</v>
      </c>
      <c r="B38" s="134" t="s">
        <v>342</v>
      </c>
      <c r="C38" s="134" t="s">
        <v>408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340</v>
      </c>
    </row>
    <row r="39" spans="1:9">
      <c r="A39" s="133" t="s">
        <v>409</v>
      </c>
      <c r="B39" s="134" t="s">
        <v>338</v>
      </c>
      <c r="C39" s="134" t="s">
        <v>410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340</v>
      </c>
    </row>
    <row r="40" spans="1:9">
      <c r="A40" s="133" t="s">
        <v>411</v>
      </c>
      <c r="B40" s="134" t="s">
        <v>365</v>
      </c>
      <c r="C40" s="134" t="s">
        <v>412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340</v>
      </c>
    </row>
    <row r="41" spans="1:9">
      <c r="A41" s="133" t="s">
        <v>413</v>
      </c>
      <c r="B41" s="134" t="s">
        <v>342</v>
      </c>
      <c r="C41" s="134" t="s">
        <v>384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414</v>
      </c>
      <c r="B42" s="134" t="s">
        <v>342</v>
      </c>
      <c r="C42" s="134" t="s">
        <v>415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340</v>
      </c>
    </row>
    <row r="43" spans="1:9">
      <c r="A43" s="133" t="s">
        <v>416</v>
      </c>
      <c r="B43" s="134" t="s">
        <v>381</v>
      </c>
      <c r="C43" s="134" t="s">
        <v>417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340</v>
      </c>
    </row>
    <row r="44" spans="1:9">
      <c r="A44" s="133" t="s">
        <v>418</v>
      </c>
      <c r="B44" s="134" t="s">
        <v>372</v>
      </c>
      <c r="C44" s="134" t="s">
        <v>406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340</v>
      </c>
    </row>
    <row r="45" spans="1:9">
      <c r="A45" s="133" t="s">
        <v>419</v>
      </c>
      <c r="B45" s="134" t="s">
        <v>354</v>
      </c>
      <c r="C45" s="134" t="s">
        <v>420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340</v>
      </c>
    </row>
    <row r="46" spans="1:9">
      <c r="A46" s="133" t="s">
        <v>421</v>
      </c>
      <c r="B46" s="134" t="s">
        <v>338</v>
      </c>
      <c r="C46" s="134" t="s">
        <v>422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340</v>
      </c>
    </row>
    <row r="47" spans="1:9">
      <c r="A47" s="133" t="s">
        <v>423</v>
      </c>
      <c r="B47" s="134" t="s">
        <v>372</v>
      </c>
      <c r="C47" s="134" t="s">
        <v>424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340</v>
      </c>
    </row>
    <row r="48" spans="1:9">
      <c r="A48" s="133" t="s">
        <v>425</v>
      </c>
      <c r="B48" s="134" t="s">
        <v>354</v>
      </c>
      <c r="C48" s="134" t="s">
        <v>426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340</v>
      </c>
    </row>
    <row r="49" spans="1:9">
      <c r="A49" s="133" t="s">
        <v>427</v>
      </c>
      <c r="B49" s="134" t="s">
        <v>342</v>
      </c>
      <c r="C49" s="134" t="s">
        <v>428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429</v>
      </c>
      <c r="B50" s="134" t="s">
        <v>342</v>
      </c>
      <c r="C50" s="134" t="s">
        <v>430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340</v>
      </c>
    </row>
    <row r="51" spans="1:9">
      <c r="A51" s="133" t="s">
        <v>431</v>
      </c>
      <c r="B51" s="134" t="s">
        <v>365</v>
      </c>
      <c r="C51" s="134" t="s">
        <v>432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340</v>
      </c>
    </row>
    <row r="52" spans="1:9">
      <c r="A52" s="133" t="s">
        <v>433</v>
      </c>
      <c r="B52" s="134" t="s">
        <v>354</v>
      </c>
      <c r="C52" s="134" t="s">
        <v>434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340</v>
      </c>
    </row>
    <row r="53" spans="1:9">
      <c r="A53" s="133" t="s">
        <v>435</v>
      </c>
      <c r="B53" s="134" t="s">
        <v>381</v>
      </c>
      <c r="C53" s="134" t="s">
        <v>436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340</v>
      </c>
    </row>
    <row r="54" spans="1:9">
      <c r="A54" s="133" t="s">
        <v>437</v>
      </c>
      <c r="B54" s="134" t="s">
        <v>338</v>
      </c>
      <c r="C54" s="134" t="s">
        <v>438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340</v>
      </c>
    </row>
    <row r="55" spans="1:9">
      <c r="A55" s="133" t="s">
        <v>439</v>
      </c>
      <c r="B55" s="134" t="s">
        <v>381</v>
      </c>
      <c r="C55" s="134" t="s">
        <v>440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340</v>
      </c>
    </row>
    <row r="56" spans="1:9">
      <c r="A56" s="133" t="s">
        <v>441</v>
      </c>
      <c r="B56" s="134" t="s">
        <v>381</v>
      </c>
      <c r="C56" s="134" t="s">
        <v>442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340</v>
      </c>
    </row>
    <row r="57" spans="1:9">
      <c r="A57" s="133" t="s">
        <v>443</v>
      </c>
      <c r="B57" s="134" t="s">
        <v>372</v>
      </c>
      <c r="C57" s="134" t="s">
        <v>444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340</v>
      </c>
    </row>
    <row r="58" spans="1:9">
      <c r="A58" s="133" t="s">
        <v>445</v>
      </c>
      <c r="B58" s="134" t="s">
        <v>354</v>
      </c>
      <c r="C58" s="134" t="s">
        <v>446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340</v>
      </c>
    </row>
    <row r="59" spans="1:9">
      <c r="A59" s="133" t="s">
        <v>447</v>
      </c>
      <c r="B59" s="134" t="s">
        <v>354</v>
      </c>
      <c r="C59" s="134" t="s">
        <v>448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340</v>
      </c>
    </row>
    <row r="60" spans="1:9">
      <c r="A60" s="133" t="s">
        <v>449</v>
      </c>
      <c r="B60" s="134" t="s">
        <v>372</v>
      </c>
      <c r="C60" s="134" t="s">
        <v>450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340</v>
      </c>
    </row>
    <row r="61" spans="1:9">
      <c r="A61" s="138" t="s">
        <v>451</v>
      </c>
      <c r="B61" s="138" t="s">
        <v>340</v>
      </c>
      <c r="C61" s="138" t="s">
        <v>340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340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29</vt:i4>
      </vt:variant>
    </vt:vector>
  </HeadingPairs>
  <TitlesOfParts>
    <vt:vector size="75" baseType="lpstr">
      <vt:lpstr>Cover</vt:lpstr>
      <vt:lpstr>P&amp;L Overview</vt:lpstr>
      <vt:lpstr>P&amp;L Overview (Target Version)</vt:lpstr>
      <vt:lpstr>P&amp;L Forecast</vt:lpstr>
      <vt:lpstr>Expense Charts</vt:lpstr>
      <vt:lpstr>Tech Stack</vt:lpstr>
      <vt:lpstr>Combined P&amp;L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Employee Overview</vt:lpstr>
      <vt:lpstr>Employee Retention</vt:lpstr>
      <vt:lpstr>Tenure Charts</vt:lpstr>
      <vt:lpstr>Employee Retention Charts</vt:lpstr>
      <vt:lpstr>Yearly Employee Wins &amp; Losses</vt:lpstr>
      <vt:lpstr>scrap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'Tenure Charts'!Print_Area</vt:lpstr>
      <vt:lpstr>'Yearly Employee Wins &amp; Losses'!Print_Area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2026-09-14T21:34:09Z</cp:lastPrinted>
  <dcterms:created xsi:type="dcterms:W3CDTF">2015-06-05T18:17:20Z</dcterms:created>
  <dcterms:modified xsi:type="dcterms:W3CDTF">2026-09-15T14:42:25Z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