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D092CB91-7F00-4D16-844E-8E5CCAE41AA6}" xr6:coauthVersionLast="47" xr6:coauthVersionMax="47" xr10:uidLastSave="{00000000-0000-0000-0000-000000000000}"/>
  <bookViews>
    <workbookView xWindow="-120" yWindow="-120" windowWidth="51840" windowHeight="21840" firstSheet="1" activeTab="2" xr2:uid="{00000000-000D-0000-FFFF-FFFF00000000}"/>
  </bookViews>
  <sheets>
    <sheet name="Cover" sheetId="1" r:id="rId1"/>
    <sheet name="Offer Overview" sheetId="60" r:id="rId2"/>
    <sheet name="Valuation Growth" sheetId="61" r:id="rId3"/>
    <sheet name="Valuation Growth Tables" sheetId="62" r:id="rId4"/>
    <sheet name="P&amp;L Overview" sheetId="8" r:id="rId5"/>
    <sheet name="Software Overview" sheetId="55" r:id="rId6"/>
    <sheet name="Earnings Sensitivity Table" sheetId="56" r:id="rId7"/>
    <sheet name="P&amp;L Overview (Target Version)" sheetId="18" r:id="rId8"/>
    <sheet name="P&amp;L Forecast" sheetId="11" r:id="rId9"/>
    <sheet name="Expense Charts" sheetId="16" r:id="rId10"/>
    <sheet name="Tech Stack" sheetId="19" r:id="rId11"/>
    <sheet name="Revenue Analysis" sheetId="9" r:id="rId12"/>
    <sheet name="Revenue Charts" sheetId="10" r:id="rId13"/>
    <sheet name="Expense Analysis" sheetId="17" r:id="rId14"/>
    <sheet name="Client Overview" sheetId="31" r:id="rId15"/>
    <sheet name="Client Retention" sheetId="33" r:id="rId16"/>
    <sheet name="Customer Retention Charts" sheetId="37" r:id="rId17"/>
    <sheet name="Client Retention $" sheetId="38" r:id="rId18"/>
    <sheet name="Client Retention Charts $" sheetId="39" r:id="rId19"/>
    <sheet name="Client Concentration" sheetId="51" r:id="rId20"/>
    <sheet name="Employee Overview" sheetId="35" r:id="rId21"/>
    <sheet name="Employee Retention" sheetId="46" r:id="rId22"/>
    <sheet name="Adj. Employee Retention" sheetId="59" r:id="rId23"/>
    <sheet name="Steady-State Staffing" sheetId="52" r:id="rId24"/>
    <sheet name="Tenure Charts" sheetId="47" r:id="rId25"/>
    <sheet name="Employee Retention Charts" sheetId="48" r:id="rId26"/>
    <sheet name="Yearly Employee Wins &amp; Losses" sheetId="49" r:id="rId27"/>
    <sheet name="Raw Data" sheetId="57" r:id="rId28"/>
    <sheet name="Employee Data --&gt;" sheetId="41" r:id="rId29"/>
    <sheet name="Combined Employee Worksheet" sheetId="45" r:id="rId30"/>
    <sheet name="Headcount &amp; Compensation" sheetId="34" r:id="rId31"/>
    <sheet name="Inactive Employees" sheetId="42" r:id="rId32"/>
    <sheet name="Employee Mapping" sheetId="44" r:id="rId33"/>
    <sheet name="Employee Summary" sheetId="43" r:id="rId34"/>
    <sheet name="Owner Mapped P&amp;L" sheetId="40" r:id="rId35"/>
    <sheet name="Customer Data --&gt;" sheetId="20" r:id="rId36"/>
    <sheet name="Full Customer List" sheetId="30" r:id="rId37"/>
    <sheet name="Missing End Dates" sheetId="36" r:id="rId38"/>
    <sheet name="Client Departures" sheetId="29" r:id="rId39"/>
    <sheet name="Revenue by Customer" sheetId="23" r:id="rId40"/>
    <sheet name="Customer List w Software" sheetId="27" r:id="rId41"/>
    <sheet name="Customer List Mapping" sheetId="32" r:id="rId42"/>
    <sheet name="README" sheetId="21" r:id="rId43"/>
    <sheet name="Summary" sheetId="22" r:id="rId44"/>
    <sheet name="Monthly Trend" sheetId="24" r:id="rId45"/>
    <sheet name="New &amp; Lost Revenue" sheetId="25" r:id="rId46"/>
    <sheet name="Recurring vs Total" sheetId="26" r:id="rId47"/>
    <sheet name="Definitions" sheetId="28" r:id="rId48"/>
    <sheet name="Financial Data --&gt;" sheetId="6" r:id="rId49"/>
    <sheet name="Combined P&amp;L" sheetId="2" r:id="rId50"/>
    <sheet name="Software" sheetId="12" r:id="rId51"/>
    <sheet name="Raw - 2024 PL" sheetId="3" r:id="rId52"/>
    <sheet name="Raw - 2025 PL" sheetId="4" r:id="rId53"/>
    <sheet name="Raw - 2026 PL" sheetId="5" r:id="rId54"/>
  </sheets>
  <definedNames>
    <definedName name="_xlnm._FilterDatabase" localSheetId="30">'Headcount &amp; Compensation'!A1:L91</definedName>
    <definedName name="_xlnm._FilterDatabase" localSheetId="31" hidden="1">'Inactive Employees'!$A$1:$T$57</definedName>
    <definedName name="_xlnm._FilterDatabase" localSheetId="37" hidden="1">'Missing End Dates'!$B$6:$AA$320</definedName>
    <definedName name="_xlnm._FilterDatabase" localSheetId="50">Software!A5:H67</definedName>
    <definedName name="_xlnm.Print_Area" localSheetId="22">'Adj. Employee Retention'!$B$2:$AB$60,'Adj. Employee Retention'!$B$62:$AB$105</definedName>
    <definedName name="_xlnm.Print_Area" localSheetId="19">'Client Concentration'!$B$2:$J$29</definedName>
    <definedName name="_xlnm.Print_Area" localSheetId="14">'Client Overview'!$B$2:$J$46</definedName>
    <definedName name="_xlnm.Print_Area" localSheetId="15">'Client Retention'!$B$2:$AD$48,'Client Retention'!$B$50:$AD$93</definedName>
    <definedName name="_xlnm.Print_Area" localSheetId="17">'Client Retention $'!$B$2:$AD$51,'Client Retention $'!$B$53:$AD$99</definedName>
    <definedName name="_xlnm.Print_Area" localSheetId="18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6">'Customer Retention Charts'!$B$32:$L$56,'Customer Retention Charts'!$B$2:$L$30,'Customer Retention Charts'!$B$58:$L$83,'Customer Retention Charts'!$B$85:$L$109</definedName>
    <definedName name="_xlnm.Print_Area" localSheetId="20">'Employee Overview'!$B$2:$T$40</definedName>
    <definedName name="_xlnm.Print_Area" localSheetId="21">'Employee Retention'!$B$2:$AB$60,'Employee Retention'!$B$62:$AB$105</definedName>
    <definedName name="_xlnm.Print_Area" localSheetId="25">'Employee Retention Charts'!$B$32:$L$56,'Employee Retention Charts'!$B$2:$L$30,'Employee Retention Charts'!$B$58:$L$83,'Employee Retention Charts'!$B$85:$L$109</definedName>
    <definedName name="_xlnm.Print_Area" localSheetId="13">'Expense Analysis'!$B$2:$S$40,'Expense Analysis'!$B$42:$S$83</definedName>
    <definedName name="_xlnm.Print_Area" localSheetId="9">'Expense Charts'!$B$2:$L$84</definedName>
    <definedName name="_xlnm.Print_Area" localSheetId="37">'Missing End Dates'!$B$2:$AA$280</definedName>
    <definedName name="_xlnm.Print_Area" localSheetId="1">'Offer Overview'!$B$2:$E$57</definedName>
    <definedName name="_xlnm.Print_Area" localSheetId="4">'P&amp;L Overview'!$B$2:$N$73</definedName>
    <definedName name="_xlnm.Print_Area" localSheetId="7">'P&amp;L Overview (Target Version)'!$B$2:$N$48</definedName>
    <definedName name="_xlnm.Print_Area" localSheetId="11">'Revenue Analysis'!$B$2:$R$46</definedName>
    <definedName name="_xlnm.Print_Area" localSheetId="12">'Revenue Charts'!$B$2:$L$44</definedName>
    <definedName name="_xlnm.Print_Area" localSheetId="5">'Software Overview'!$B$2:$M$36</definedName>
    <definedName name="_xlnm.Print_Area" localSheetId="23">'Steady-State Staffing'!$B$2:$AB$35</definedName>
    <definedName name="_xlnm.Print_Area" localSheetId="10">'Tech Stack'!$B$2:$H$48</definedName>
    <definedName name="_xlnm.Print_Area" localSheetId="24">'Tenure Charts'!$B$2:$G$42</definedName>
    <definedName name="_xlnm.Print_Area" localSheetId="2">'Valuation Growth'!$B$2:$D$37</definedName>
    <definedName name="_xlnm.Print_Area" localSheetId="3">'Valuation Growth Tables'!$B$2:$G$34</definedName>
    <definedName name="_xlnm.Print_Area" localSheetId="26">'Yearly Employee Wins &amp; Losses'!$B$2:$G$78</definedName>
    <definedName name="_xlnm.Print_Titles" localSheetId="22">'Adj. Employee Retention'!$2:$4</definedName>
    <definedName name="_xlnm.Print_Titles" localSheetId="15">'Client Retention'!$2:$4</definedName>
    <definedName name="_xlnm.Print_Titles" localSheetId="17">'Client Retention $'!$2:$4</definedName>
    <definedName name="_xlnm.Print_Titles" localSheetId="18">'Client Retention Charts $'!$2:$4</definedName>
    <definedName name="_xlnm.Print_Titles" localSheetId="49">'Combined P&amp;L'!$5:$5</definedName>
    <definedName name="_xlnm.Print_Titles" localSheetId="16">'Customer Retention Charts'!$2:$4</definedName>
    <definedName name="_xlnm.Print_Titles" localSheetId="21">'Employee Retention'!$2:$4</definedName>
    <definedName name="_xlnm.Print_Titles" localSheetId="25">'Employee Retention Charts'!$2:$4</definedName>
    <definedName name="_xlnm.Print_Titles" localSheetId="13">'Expense Analysis'!$2:$6</definedName>
    <definedName name="_xlnm.Print_Titles" localSheetId="9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1" l="1"/>
  <c r="D34" i="61"/>
  <c r="C34" i="61"/>
  <c r="D26" i="61"/>
  <c r="C26" i="61"/>
  <c r="C20" i="61"/>
  <c r="C16" i="62"/>
  <c r="C10" i="62"/>
  <c r="B22" i="62" s="1"/>
  <c r="B31" i="62" s="1"/>
  <c r="C8" i="62"/>
  <c r="C7" i="62"/>
  <c r="C18" i="62" s="1"/>
  <c r="C27" i="62" s="1"/>
  <c r="B2" i="62"/>
  <c r="C43" i="61"/>
  <c r="C42" i="61"/>
  <c r="C41" i="61"/>
  <c r="C23" i="61"/>
  <c r="C17" i="61"/>
  <c r="C9" i="62" s="1"/>
  <c r="C9" i="61"/>
  <c r="C7" i="61"/>
  <c r="C13" i="62" s="1"/>
  <c r="B2" i="61"/>
  <c r="E52" i="60"/>
  <c r="C17" i="60"/>
  <c r="E55" i="60" s="1"/>
  <c r="C20" i="60"/>
  <c r="C14" i="60"/>
  <c r="C21" i="60" s="1"/>
  <c r="C13" i="60"/>
  <c r="C71" i="60"/>
  <c r="C70" i="60"/>
  <c r="C69" i="60"/>
  <c r="C68" i="60"/>
  <c r="C67" i="60"/>
  <c r="C66" i="60"/>
  <c r="C65" i="60"/>
  <c r="C64" i="60"/>
  <c r="C6" i="60"/>
  <c r="C61" i="60" s="1"/>
  <c r="E32" i="60"/>
  <c r="E44" i="60" s="1"/>
  <c r="D32" i="60"/>
  <c r="D44" i="60" s="1"/>
  <c r="B48" i="60"/>
  <c r="B47" i="60"/>
  <c r="B46" i="60"/>
  <c r="B45" i="60"/>
  <c r="B42" i="60"/>
  <c r="B41" i="60"/>
  <c r="B40" i="60"/>
  <c r="B39" i="60"/>
  <c r="E27" i="60"/>
  <c r="D27" i="60"/>
  <c r="B2" i="60"/>
  <c r="P122" i="59"/>
  <c r="Q122" i="59" s="1"/>
  <c r="R122" i="59" s="1"/>
  <c r="S122" i="59" s="1"/>
  <c r="T122" i="59" s="1"/>
  <c r="U122" i="59" s="1"/>
  <c r="V122" i="59" s="1"/>
  <c r="W122" i="59" s="1"/>
  <c r="X122" i="59" s="1"/>
  <c r="Y122" i="59" s="1"/>
  <c r="Z122" i="59" s="1"/>
  <c r="AA122" i="59" s="1"/>
  <c r="AB122" i="59" s="1"/>
  <c r="I122" i="59"/>
  <c r="J122" i="59" s="1"/>
  <c r="K122" i="59" s="1"/>
  <c r="L122" i="59" s="1"/>
  <c r="M122" i="59" s="1"/>
  <c r="N122" i="59" s="1"/>
  <c r="P107" i="59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J107" i="59"/>
  <c r="K107" i="59" s="1"/>
  <c r="L107" i="59" s="1"/>
  <c r="M107" i="59" s="1"/>
  <c r="N107" i="59" s="1"/>
  <c r="I107" i="59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I92" i="59"/>
  <c r="J92" i="59" s="1"/>
  <c r="K92" i="59" s="1"/>
  <c r="L92" i="59" s="1"/>
  <c r="M92" i="59" s="1"/>
  <c r="N92" i="59" s="1"/>
  <c r="P77" i="59"/>
  <c r="Q77" i="59" s="1"/>
  <c r="R77" i="59" s="1"/>
  <c r="S77" i="59" s="1"/>
  <c r="T77" i="59" s="1"/>
  <c r="U77" i="59" s="1"/>
  <c r="V77" i="59" s="1"/>
  <c r="W77" i="59" s="1"/>
  <c r="X77" i="59" s="1"/>
  <c r="Y77" i="59" s="1"/>
  <c r="Z77" i="59" s="1"/>
  <c r="AA77" i="59" s="1"/>
  <c r="AB77" i="59" s="1"/>
  <c r="I77" i="59"/>
  <c r="J77" i="59" s="1"/>
  <c r="K77" i="59" s="1"/>
  <c r="L77" i="59" s="1"/>
  <c r="M77" i="59" s="1"/>
  <c r="N77" i="59" s="1"/>
  <c r="P62" i="59"/>
  <c r="Q62" i="59" s="1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J47" i="59"/>
  <c r="K47" i="59" s="1"/>
  <c r="L47" i="59" s="1"/>
  <c r="M47" i="59" s="1"/>
  <c r="N47" i="59" s="1"/>
  <c r="I47" i="59"/>
  <c r="P32" i="59"/>
  <c r="Q32" i="59" s="1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J32" i="59"/>
  <c r="K32" i="59" s="1"/>
  <c r="L32" i="59" s="1"/>
  <c r="M32" i="59" s="1"/>
  <c r="N32" i="59" s="1"/>
  <c r="I32" i="59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I17" i="59"/>
  <c r="J17" i="59" s="1"/>
  <c r="K17" i="59" s="1"/>
  <c r="L17" i="59" s="1"/>
  <c r="M17" i="59" s="1"/>
  <c r="N17" i="59" s="1"/>
  <c r="AB10" i="59"/>
  <c r="P5" i="59"/>
  <c r="J5" i="59"/>
  <c r="J1" i="59" s="1"/>
  <c r="I5" i="59"/>
  <c r="B2" i="59"/>
  <c r="O1" i="59"/>
  <c r="I1" i="59"/>
  <c r="H1" i="59"/>
  <c r="O30" i="31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G36" i="55"/>
  <c r="E36" i="55"/>
  <c r="D36" i="55"/>
  <c r="C36" i="55"/>
  <c r="I35" i="55"/>
  <c r="H35" i="55"/>
  <c r="G35" i="55"/>
  <c r="E35" i="55"/>
  <c r="D35" i="55"/>
  <c r="C35" i="55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I32" i="55"/>
  <c r="H32" i="55"/>
  <c r="G32" i="55"/>
  <c r="E32" i="55"/>
  <c r="D32" i="55"/>
  <c r="C32" i="55"/>
  <c r="I29" i="55"/>
  <c r="H29" i="55"/>
  <c r="G29" i="55"/>
  <c r="E29" i="55"/>
  <c r="D29" i="55"/>
  <c r="L29" i="55" s="1"/>
  <c r="C29" i="55"/>
  <c r="I28" i="55"/>
  <c r="H28" i="55"/>
  <c r="G28" i="55"/>
  <c r="E28" i="55"/>
  <c r="D28" i="55"/>
  <c r="C28" i="55"/>
  <c r="K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C26" i="55"/>
  <c r="I25" i="55"/>
  <c r="H25" i="55"/>
  <c r="G25" i="55"/>
  <c r="E25" i="55"/>
  <c r="D25" i="55"/>
  <c r="C25" i="55"/>
  <c r="K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I22" i="55"/>
  <c r="H22" i="55"/>
  <c r="G22" i="55"/>
  <c r="E22" i="55"/>
  <c r="D22" i="55"/>
  <c r="C22" i="55"/>
  <c r="I21" i="55"/>
  <c r="H21" i="55"/>
  <c r="G21" i="55"/>
  <c r="E21" i="55"/>
  <c r="D21" i="55"/>
  <c r="L21" i="55" s="1"/>
  <c r="C21" i="55"/>
  <c r="I17" i="55"/>
  <c r="H17" i="55"/>
  <c r="G17" i="55"/>
  <c r="E17" i="55"/>
  <c r="D17" i="55"/>
  <c r="C17" i="55"/>
  <c r="K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C18" i="55"/>
  <c r="I16" i="55"/>
  <c r="H16" i="55"/>
  <c r="G16" i="55"/>
  <c r="E16" i="55"/>
  <c r="D16" i="55"/>
  <c r="C16" i="55"/>
  <c r="K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I13" i="55"/>
  <c r="H13" i="55"/>
  <c r="G13" i="55"/>
  <c r="E13" i="55"/>
  <c r="D13" i="55"/>
  <c r="C13" i="55"/>
  <c r="I10" i="55"/>
  <c r="H10" i="55"/>
  <c r="G10" i="55"/>
  <c r="E10" i="55"/>
  <c r="C45" i="55" s="1"/>
  <c r="D10" i="55"/>
  <c r="L10" i="55" s="1"/>
  <c r="C10" i="55"/>
  <c r="C51" i="55" s="1"/>
  <c r="I8" i="55"/>
  <c r="H8" i="55"/>
  <c r="G8" i="55"/>
  <c r="E8" i="55"/>
  <c r="D8" i="55"/>
  <c r="C8" i="55"/>
  <c r="K8" i="55" s="1"/>
  <c r="I7" i="55"/>
  <c r="H7" i="55"/>
  <c r="G7" i="55"/>
  <c r="E7" i="55"/>
  <c r="D7" i="55"/>
  <c r="L7" i="55" s="1"/>
  <c r="C7" i="55"/>
  <c r="K7" i="55" s="1"/>
  <c r="B2" i="55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O5" i="52"/>
  <c r="H5" i="52"/>
  <c r="F5" i="52"/>
  <c r="D5" i="52"/>
  <c r="C5" i="52"/>
  <c r="B2" i="52"/>
  <c r="B2" i="51"/>
  <c r="C31" i="61" l="1"/>
  <c r="D31" i="61"/>
  <c r="C6" i="61"/>
  <c r="D55" i="60"/>
  <c r="D18" i="62"/>
  <c r="D27" i="62" s="1"/>
  <c r="E18" i="62"/>
  <c r="E27" i="62" s="1"/>
  <c r="F18" i="62"/>
  <c r="F27" i="62" s="1"/>
  <c r="G18" i="62"/>
  <c r="G27" i="62" s="1"/>
  <c r="B20" i="62"/>
  <c r="B29" i="62" s="1"/>
  <c r="B21" i="62"/>
  <c r="B30" i="62" s="1"/>
  <c r="B19" i="62"/>
  <c r="B28" i="62" s="1"/>
  <c r="D23" i="61"/>
  <c r="B23" i="62"/>
  <c r="B32" i="62" s="1"/>
  <c r="B24" i="62"/>
  <c r="B33" i="62" s="1"/>
  <c r="B25" i="62"/>
  <c r="B34" i="62" s="1"/>
  <c r="D50" i="60"/>
  <c r="E50" i="60"/>
  <c r="D38" i="60"/>
  <c r="E38" i="60"/>
  <c r="C15" i="60"/>
  <c r="C22" i="60"/>
  <c r="D45" i="55"/>
  <c r="C15" i="56"/>
  <c r="C24" i="56" s="1"/>
  <c r="K13" i="55"/>
  <c r="K22" i="55"/>
  <c r="K32" i="55"/>
  <c r="D15" i="56"/>
  <c r="D24" i="56" s="1"/>
  <c r="L13" i="55"/>
  <c r="L22" i="55"/>
  <c r="L32" i="55"/>
  <c r="E15" i="56"/>
  <c r="E24" i="56" s="1"/>
  <c r="K35" i="55"/>
  <c r="F15" i="56"/>
  <c r="F24" i="56" s="1"/>
  <c r="L16" i="55"/>
  <c r="L25" i="55"/>
  <c r="L35" i="55"/>
  <c r="G15" i="56"/>
  <c r="G24" i="56" s="1"/>
  <c r="H15" i="56"/>
  <c r="H24" i="56" s="1"/>
  <c r="L8" i="55"/>
  <c r="L17" i="55"/>
  <c r="L28" i="55"/>
  <c r="K18" i="55"/>
  <c r="M18" i="55" s="1"/>
  <c r="K26" i="55"/>
  <c r="K36" i="55"/>
  <c r="M36" i="55" s="1"/>
  <c r="L18" i="55"/>
  <c r="L26" i="55"/>
  <c r="L36" i="55"/>
  <c r="K10" i="55"/>
  <c r="M10" i="55" s="1"/>
  <c r="K21" i="55"/>
  <c r="M21" i="55" s="1"/>
  <c r="K29" i="55"/>
  <c r="M29" i="55" s="1"/>
  <c r="D10" i="59"/>
  <c r="K5" i="59"/>
  <c r="F10" i="59"/>
  <c r="Q5" i="59"/>
  <c r="P1" i="59"/>
  <c r="M24" i="55"/>
  <c r="M27" i="55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G309" i="30"/>
  <c r="F309" i="30"/>
  <c r="D309" i="30"/>
  <c r="C309" i="30"/>
  <c r="H309" i="30" s="1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G273" i="30"/>
  <c r="F273" i="30"/>
  <c r="D273" i="30"/>
  <c r="C273" i="30"/>
  <c r="H273" i="30" s="1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G271" i="30"/>
  <c r="F271" i="30"/>
  <c r="D271" i="30"/>
  <c r="C271" i="30"/>
  <c r="H271" i="30" s="1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G257" i="30"/>
  <c r="F257" i="30"/>
  <c r="D257" i="30"/>
  <c r="C257" i="30"/>
  <c r="H257" i="30" s="1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G227" i="30"/>
  <c r="F227" i="30"/>
  <c r="D227" i="30"/>
  <c r="C227" i="30"/>
  <c r="H227" i="30" s="1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G213" i="30"/>
  <c r="F213" i="30"/>
  <c r="D213" i="30"/>
  <c r="C213" i="30"/>
  <c r="H213" i="30" s="1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G209" i="30"/>
  <c r="F209" i="30"/>
  <c r="D209" i="30"/>
  <c r="C209" i="30"/>
  <c r="H209" i="30" s="1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G200" i="30"/>
  <c r="F200" i="30"/>
  <c r="D200" i="30"/>
  <c r="C200" i="30"/>
  <c r="H200" i="30" s="1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G183" i="30"/>
  <c r="F183" i="30"/>
  <c r="D183" i="30"/>
  <c r="C183" i="30"/>
  <c r="H183" i="30" s="1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G175" i="30"/>
  <c r="F175" i="30"/>
  <c r="D175" i="30"/>
  <c r="C175" i="30"/>
  <c r="H175" i="30" s="1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G167" i="30"/>
  <c r="F167" i="30"/>
  <c r="D167" i="30"/>
  <c r="C167" i="30"/>
  <c r="H167" i="30" s="1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G159" i="30"/>
  <c r="F159" i="30"/>
  <c r="D159" i="30"/>
  <c r="C159" i="30"/>
  <c r="H159" i="30" s="1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G151" i="30"/>
  <c r="F151" i="30"/>
  <c r="D151" i="30"/>
  <c r="C151" i="30"/>
  <c r="H151" i="30" s="1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G143" i="30"/>
  <c r="F143" i="30"/>
  <c r="D143" i="30"/>
  <c r="C143" i="30"/>
  <c r="H143" i="30" s="1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G117" i="30"/>
  <c r="F117" i="30"/>
  <c r="D117" i="30"/>
  <c r="C117" i="30"/>
  <c r="H117" i="30" s="1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G113" i="30"/>
  <c r="F113" i="30"/>
  <c r="D113" i="30"/>
  <c r="C113" i="30"/>
  <c r="H113" i="30" s="1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G95" i="30"/>
  <c r="F95" i="30"/>
  <c r="D95" i="30"/>
  <c r="C95" i="30"/>
  <c r="H95" i="30" s="1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G78" i="30"/>
  <c r="F78" i="30"/>
  <c r="D78" i="30"/>
  <c r="C78" i="30"/>
  <c r="H78" i="30" s="1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G65" i="30"/>
  <c r="F65" i="30"/>
  <c r="D65" i="30"/>
  <c r="C65" i="30"/>
  <c r="H65" i="30" s="1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G45" i="30"/>
  <c r="F45" i="30"/>
  <c r="D45" i="30"/>
  <c r="C45" i="30"/>
  <c r="H45" i="30" s="1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G40" i="30"/>
  <c r="F40" i="30"/>
  <c r="D40" i="30"/>
  <c r="C40" i="30"/>
  <c r="H40" i="30" s="1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E30" i="31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L141" i="45" s="1"/>
  <c r="O49" i="42"/>
  <c r="O48" i="42"/>
  <c r="O47" i="42"/>
  <c r="O45" i="42"/>
  <c r="O44" i="42"/>
  <c r="L135" i="45" s="1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L123" i="45" s="1"/>
  <c r="O30" i="42"/>
  <c r="L121" i="45" s="1"/>
  <c r="O29" i="42"/>
  <c r="O28" i="42"/>
  <c r="O27" i="42"/>
  <c r="L118" i="45" s="1"/>
  <c r="O26" i="42"/>
  <c r="L117" i="45" s="1"/>
  <c r="O25" i="42"/>
  <c r="O24" i="42"/>
  <c r="L115" i="45" s="1"/>
  <c r="O23" i="42"/>
  <c r="O22" i="42"/>
  <c r="O21" i="42"/>
  <c r="O20" i="42"/>
  <c r="O19" i="42"/>
  <c r="O18" i="42"/>
  <c r="L109" i="45" s="1"/>
  <c r="O17" i="42"/>
  <c r="O16" i="42"/>
  <c r="L107" i="45" s="1"/>
  <c r="O15" i="42"/>
  <c r="L106" i="45" s="1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K141" i="45"/>
  <c r="L140" i="45"/>
  <c r="K140" i="45"/>
  <c r="L139" i="45"/>
  <c r="K139" i="45"/>
  <c r="L138" i="45"/>
  <c r="K138" i="45"/>
  <c r="L137" i="45"/>
  <c r="K137" i="45"/>
  <c r="L136" i="45"/>
  <c r="K136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K123" i="45"/>
  <c r="L122" i="45"/>
  <c r="K122" i="45"/>
  <c r="K121" i="45"/>
  <c r="L120" i="45"/>
  <c r="K120" i="45"/>
  <c r="L119" i="45"/>
  <c r="K119" i="45"/>
  <c r="K118" i="45"/>
  <c r="K117" i="45"/>
  <c r="L116" i="45"/>
  <c r="K116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B118" i="48"/>
  <c r="L112" i="48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K112" i="48"/>
  <c r="D112" i="48"/>
  <c r="E112" i="48" s="1"/>
  <c r="F112" i="48" s="1"/>
  <c r="G112" i="48" s="1"/>
  <c r="H112" i="48" s="1"/>
  <c r="I112" i="48" s="1"/>
  <c r="C56" i="47"/>
  <c r="C64" i="47" s="1"/>
  <c r="F54" i="47"/>
  <c r="E55" i="47" s="1"/>
  <c r="E54" i="47"/>
  <c r="F52" i="47"/>
  <c r="E53" i="47" s="1"/>
  <c r="E52" i="47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J107" i="46"/>
  <c r="K107" i="46" s="1"/>
  <c r="L107" i="46" s="1"/>
  <c r="M107" i="46" s="1"/>
  <c r="N107" i="46" s="1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J92" i="46"/>
  <c r="K92" i="46" s="1"/>
  <c r="L92" i="46" s="1"/>
  <c r="M92" i="46" s="1"/>
  <c r="N92" i="46" s="1"/>
  <c r="I92" i="46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I32" i="46"/>
  <c r="J32" i="46" s="1"/>
  <c r="K32" i="46" s="1"/>
  <c r="L32" i="46" s="1"/>
  <c r="M32" i="46" s="1"/>
  <c r="N32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J17" i="46"/>
  <c r="K17" i="46" s="1"/>
  <c r="L17" i="46" s="1"/>
  <c r="M17" i="46" s="1"/>
  <c r="N17" i="46" s="1"/>
  <c r="I17" i="46"/>
  <c r="AB10" i="46"/>
  <c r="C140" i="59" s="1"/>
  <c r="F10" i="46"/>
  <c r="Q5" i="46"/>
  <c r="Q5" i="52" s="1"/>
  <c r="P5" i="46"/>
  <c r="P5" i="52" s="1"/>
  <c r="J5" i="46"/>
  <c r="J5" i="52" s="1"/>
  <c r="I5" i="46"/>
  <c r="I5" i="52" s="1"/>
  <c r="B2" i="46"/>
  <c r="B2" i="47" s="1"/>
  <c r="P1" i="46"/>
  <c r="P126" i="46" s="1"/>
  <c r="O1" i="46"/>
  <c r="I1" i="46"/>
  <c r="I8" i="46" s="1"/>
  <c r="D119" i="48" s="1"/>
  <c r="H1" i="46"/>
  <c r="H8" i="46" s="1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C26" i="35"/>
  <c r="C28" i="35" s="1"/>
  <c r="Q25" i="35"/>
  <c r="Q28" i="35" s="1"/>
  <c r="AH96" i="16" s="1"/>
  <c r="K25" i="35"/>
  <c r="C25" i="35"/>
  <c r="C21" i="35"/>
  <c r="Q20" i="35"/>
  <c r="K20" i="35"/>
  <c r="C20" i="35"/>
  <c r="Q19" i="35"/>
  <c r="K19" i="35"/>
  <c r="C134" i="11" s="1"/>
  <c r="C19" i="35"/>
  <c r="Q14" i="35"/>
  <c r="K14" i="35"/>
  <c r="C14" i="35"/>
  <c r="Q13" i="35"/>
  <c r="K13" i="35"/>
  <c r="C13" i="35"/>
  <c r="C15" i="35" s="1"/>
  <c r="Q8" i="35"/>
  <c r="K8" i="35"/>
  <c r="C8" i="35"/>
  <c r="Q7" i="35"/>
  <c r="K7" i="35"/>
  <c r="K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D91" i="39"/>
  <c r="E91" i="39" s="1"/>
  <c r="F91" i="39" s="1"/>
  <c r="G91" i="39" s="1"/>
  <c r="H91" i="39" s="1"/>
  <c r="I91" i="39" s="1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I125" i="37"/>
  <c r="D125" i="37"/>
  <c r="E125" i="37" s="1"/>
  <c r="F125" i="37" s="1"/>
  <c r="G125" i="37" s="1"/>
  <c r="H125" i="37" s="1"/>
  <c r="P121" i="37"/>
  <c r="Q121" i="37" s="1"/>
  <c r="R121" i="37" s="1"/>
  <c r="S121" i="37" s="1"/>
  <c r="T121" i="37" s="1"/>
  <c r="U121" i="37" s="1"/>
  <c r="V121" i="37" s="1"/>
  <c r="W121" i="37" s="1"/>
  <c r="K121" i="37"/>
  <c r="L121" i="37" s="1"/>
  <c r="M121" i="37" s="1"/>
  <c r="N121" i="37" s="1"/>
  <c r="O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E117" i="37"/>
  <c r="F117" i="37" s="1"/>
  <c r="G117" i="37" s="1"/>
  <c r="H117" i="37" s="1"/>
  <c r="I117" i="37" s="1"/>
  <c r="D117" i="37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S35" i="33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Q12" i="33"/>
  <c r="D12" i="33"/>
  <c r="C12" i="33"/>
  <c r="Q8" i="33"/>
  <c r="J8" i="33"/>
  <c r="C8" i="33"/>
  <c r="R5" i="33"/>
  <c r="R8" i="33" s="1"/>
  <c r="K5" i="33"/>
  <c r="K8" i="33" s="1"/>
  <c r="B2" i="33"/>
  <c r="Q1" i="33"/>
  <c r="Q9" i="33" s="1"/>
  <c r="J1" i="33"/>
  <c r="J12" i="33" s="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U112" i="2"/>
  <c r="T112" i="2"/>
  <c r="AR111" i="2"/>
  <c r="AQ111" i="2"/>
  <c r="AS58" i="11" s="1"/>
  <c r="AS76" i="11" s="1"/>
  <c r="AP111" i="2"/>
  <c r="AO111" i="2"/>
  <c r="AO112" i="2" s="1"/>
  <c r="AN111" i="2"/>
  <c r="AP58" i="11" s="1"/>
  <c r="AP76" i="11" s="1"/>
  <c r="AM111" i="2"/>
  <c r="AO58" i="11" s="1"/>
  <c r="AO76" i="11" s="1"/>
  <c r="AL111" i="2"/>
  <c r="AK111" i="2"/>
  <c r="AJ111" i="2"/>
  <c r="AI111" i="2"/>
  <c r="AH111" i="2"/>
  <c r="AG111" i="2"/>
  <c r="AF111" i="2"/>
  <c r="AE111" i="2"/>
  <c r="AG58" i="11" s="1"/>
  <c r="AG76" i="11" s="1"/>
  <c r="AD111" i="2"/>
  <c r="AC111" i="2"/>
  <c r="AE58" i="11" s="1"/>
  <c r="AE76" i="11" s="1"/>
  <c r="AB111" i="2"/>
  <c r="AD58" i="11" s="1"/>
  <c r="AD76" i="11" s="1"/>
  <c r="AA111" i="2"/>
  <c r="AC58" i="11" s="1"/>
  <c r="AC76" i="11" s="1"/>
  <c r="Z111" i="2"/>
  <c r="AB58" i="11" s="1"/>
  <c r="AB76" i="11" s="1"/>
  <c r="Y111" i="2"/>
  <c r="X111" i="2"/>
  <c r="Z58" i="11" s="1"/>
  <c r="Z76" i="11" s="1"/>
  <c r="W111" i="2"/>
  <c r="Y58" i="11" s="1"/>
  <c r="Y76" i="11" s="1"/>
  <c r="V111" i="2"/>
  <c r="U111" i="2"/>
  <c r="T111" i="2"/>
  <c r="S111" i="2"/>
  <c r="R111" i="2"/>
  <c r="Q111" i="2"/>
  <c r="P111" i="2"/>
  <c r="O111" i="2"/>
  <c r="Q58" i="11" s="1"/>
  <c r="Q76" i="11" s="1"/>
  <c r="N111" i="2"/>
  <c r="AR110" i="2"/>
  <c r="AQ110" i="2"/>
  <c r="AP110" i="2"/>
  <c r="AO110" i="2"/>
  <c r="AQ62" i="11" s="1"/>
  <c r="AQ77" i="11" s="1"/>
  <c r="AN110" i="2"/>
  <c r="AM110" i="2"/>
  <c r="AL110" i="2"/>
  <c r="AL112" i="2" s="1"/>
  <c r="AK110" i="2"/>
  <c r="AJ110" i="2"/>
  <c r="AI110" i="2"/>
  <c r="AK62" i="11" s="1"/>
  <c r="AK77" i="11" s="1"/>
  <c r="AH110" i="2"/>
  <c r="AG110" i="2"/>
  <c r="AF110" i="2"/>
  <c r="AH62" i="11" s="1"/>
  <c r="AH77" i="11" s="1"/>
  <c r="AE110" i="2"/>
  <c r="AD110" i="2"/>
  <c r="AF62" i="11" s="1"/>
  <c r="AF77" i="11" s="1"/>
  <c r="AC110" i="2"/>
  <c r="AE62" i="11" s="1"/>
  <c r="AE77" i="11" s="1"/>
  <c r="AB110" i="2"/>
  <c r="AA110" i="2"/>
  <c r="AC62" i="11" s="1"/>
  <c r="AC77" i="11" s="1"/>
  <c r="Z110" i="2"/>
  <c r="Y110" i="2"/>
  <c r="AA62" i="11" s="1"/>
  <c r="AA77" i="11" s="1"/>
  <c r="X110" i="2"/>
  <c r="Z62" i="11" s="1"/>
  <c r="Z77" i="11" s="1"/>
  <c r="W110" i="2"/>
  <c r="V110" i="2"/>
  <c r="U110" i="2"/>
  <c r="T110" i="2"/>
  <c r="S110" i="2"/>
  <c r="R110" i="2"/>
  <c r="Q110" i="2"/>
  <c r="P110" i="2"/>
  <c r="R62" i="11" s="1"/>
  <c r="R77" i="11" s="1"/>
  <c r="O110" i="2"/>
  <c r="N110" i="2"/>
  <c r="P62" i="11" s="1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AK108" i="2"/>
  <c r="AJ108" i="2"/>
  <c r="AI108" i="2"/>
  <c r="AH108" i="2"/>
  <c r="AJ56" i="11" s="1"/>
  <c r="AJ75" i="11" s="1"/>
  <c r="AG108" i="2"/>
  <c r="AI56" i="11" s="1"/>
  <c r="AI75" i="11" s="1"/>
  <c r="AF108" i="2"/>
  <c r="AE108" i="2"/>
  <c r="AD108" i="2"/>
  <c r="AC108" i="2"/>
  <c r="AB108" i="2"/>
  <c r="AD56" i="11" s="1"/>
  <c r="AD75" i="11" s="1"/>
  <c r="AA108" i="2"/>
  <c r="Z108" i="2"/>
  <c r="Y108" i="2"/>
  <c r="AA56" i="11" s="1"/>
  <c r="AA75" i="11" s="1"/>
  <c r="X108" i="2"/>
  <c r="W108" i="2"/>
  <c r="V108" i="2"/>
  <c r="U108" i="2"/>
  <c r="T108" i="2"/>
  <c r="S108" i="2"/>
  <c r="R108" i="2"/>
  <c r="T56" i="11" s="1"/>
  <c r="T75" i="11" s="1"/>
  <c r="Q108" i="2"/>
  <c r="S56" i="11" s="1"/>
  <c r="S75" i="11" s="1"/>
  <c r="P108" i="2"/>
  <c r="O108" i="2"/>
  <c r="N108" i="2"/>
  <c r="AF106" i="2"/>
  <c r="Y106" i="2"/>
  <c r="T106" i="2"/>
  <c r="R106" i="2"/>
  <c r="Q106" i="2"/>
  <c r="AR105" i="2"/>
  <c r="AR106" i="2" s="1"/>
  <c r="AQ105" i="2"/>
  <c r="AP105" i="2"/>
  <c r="AP106" i="2" s="1"/>
  <c r="AO105" i="2"/>
  <c r="AO106" i="2" s="1"/>
  <c r="AN105" i="2"/>
  <c r="AM105" i="2"/>
  <c r="AM106" i="2" s="1"/>
  <c r="AL105" i="2"/>
  <c r="AL106" i="2" s="1"/>
  <c r="AK105" i="2"/>
  <c r="AJ105" i="2"/>
  <c r="AJ106" i="2" s="1"/>
  <c r="AI105" i="2"/>
  <c r="AI106" i="2" s="1"/>
  <c r="AH105" i="2"/>
  <c r="AG105" i="2"/>
  <c r="AF105" i="2"/>
  <c r="AE105" i="2"/>
  <c r="AE106" i="2" s="1"/>
  <c r="AD105" i="2"/>
  <c r="AD106" i="2" s="1"/>
  <c r="AC105" i="2"/>
  <c r="AC106" i="2" s="1"/>
  <c r="AB105" i="2"/>
  <c r="AB106" i="2" s="1"/>
  <c r="AA105" i="2"/>
  <c r="Z105" i="2"/>
  <c r="Z106" i="2" s="1"/>
  <c r="E105" i="2"/>
  <c r="Y104" i="2"/>
  <c r="X104" i="2"/>
  <c r="X106" i="2" s="1"/>
  <c r="W104" i="2"/>
  <c r="V104" i="2"/>
  <c r="U104" i="2"/>
  <c r="U106" i="2" s="1"/>
  <c r="T104" i="2"/>
  <c r="V64" i="11" s="1"/>
  <c r="S104" i="2"/>
  <c r="U64" i="11" s="1"/>
  <c r="R104" i="2"/>
  <c r="Q104" i="2"/>
  <c r="S64" i="11" s="1"/>
  <c r="P104" i="2"/>
  <c r="P106" i="2" s="1"/>
  <c r="O104" i="2"/>
  <c r="O106" i="2" s="1"/>
  <c r="N104" i="2"/>
  <c r="N106" i="2" s="1"/>
  <c r="H104" i="2"/>
  <c r="AR99" i="2"/>
  <c r="AQ99" i="2"/>
  <c r="AS57" i="11" s="1"/>
  <c r="AP99" i="2"/>
  <c r="AO99" i="2"/>
  <c r="AQ57" i="11" s="1"/>
  <c r="AN99" i="2"/>
  <c r="AM99" i="2"/>
  <c r="AO57" i="11" s="1"/>
  <c r="AL99" i="2"/>
  <c r="AN57" i="11" s="1"/>
  <c r="AK99" i="2"/>
  <c r="AJ99" i="2"/>
  <c r="AL57" i="11" s="1"/>
  <c r="AI99" i="2"/>
  <c r="AH99" i="2"/>
  <c r="AG99" i="2"/>
  <c r="AI57" i="11" s="1"/>
  <c r="AF99" i="2"/>
  <c r="AE99" i="2"/>
  <c r="AD99" i="2"/>
  <c r="AF57" i="11" s="1"/>
  <c r="AC99" i="2"/>
  <c r="AB99" i="2"/>
  <c r="AA99" i="2"/>
  <c r="Z99" i="2"/>
  <c r="Y99" i="2"/>
  <c r="AA57" i="11" s="1"/>
  <c r="X99" i="2"/>
  <c r="W99" i="2"/>
  <c r="Y57" i="11" s="1"/>
  <c r="V99" i="2"/>
  <c r="X57" i="11" s="1"/>
  <c r="U99" i="2"/>
  <c r="T99" i="2"/>
  <c r="V57" i="11" s="1"/>
  <c r="S99" i="2"/>
  <c r="R99" i="2"/>
  <c r="T57" i="11" s="1"/>
  <c r="Q99" i="2"/>
  <c r="S57" i="11" s="1"/>
  <c r="P99" i="2"/>
  <c r="O99" i="2"/>
  <c r="N99" i="2"/>
  <c r="P57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H97" i="2" s="1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D50" i="11" s="1"/>
  <c r="AA95" i="2"/>
  <c r="Z95" i="2"/>
  <c r="AR94" i="2"/>
  <c r="AQ94" i="2"/>
  <c r="AP94" i="2"/>
  <c r="AO94" i="2"/>
  <c r="AN94" i="2"/>
  <c r="AM94" i="2"/>
  <c r="AL94" i="2"/>
  <c r="AK94" i="2"/>
  <c r="AJ94" i="2"/>
  <c r="AL50" i="11" s="1"/>
  <c r="K65" i="17" s="1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E50" i="11" s="1"/>
  <c r="AB92" i="2"/>
  <c r="AA92" i="2"/>
  <c r="Z92" i="2"/>
  <c r="AR91" i="2"/>
  <c r="AQ91" i="2"/>
  <c r="AQ98" i="2" s="1"/>
  <c r="AP91" i="2"/>
  <c r="AO91" i="2"/>
  <c r="AN91" i="2"/>
  <c r="AP50" i="11" s="1"/>
  <c r="O65" i="17" s="1"/>
  <c r="AM91" i="2"/>
  <c r="AL91" i="2"/>
  <c r="I91" i="2" s="1"/>
  <c r="AK91" i="2"/>
  <c r="AM50" i="11" s="1"/>
  <c r="L65" i="17" s="1"/>
  <c r="AJ91" i="2"/>
  <c r="AI91" i="2"/>
  <c r="AH91" i="2"/>
  <c r="AG91" i="2"/>
  <c r="AF91" i="2"/>
  <c r="AH50" i="11" s="1"/>
  <c r="G65" i="17" s="1"/>
  <c r="AE91" i="2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S36" i="11" s="1"/>
  <c r="AP87" i="2"/>
  <c r="AO87" i="2"/>
  <c r="AN87" i="2"/>
  <c r="AP36" i="11" s="1"/>
  <c r="AM87" i="2"/>
  <c r="AO36" i="11" s="1"/>
  <c r="AL87" i="2"/>
  <c r="AK87" i="2"/>
  <c r="AJ87" i="2"/>
  <c r="AL36" i="11" s="1"/>
  <c r="K13" i="17" s="1"/>
  <c r="AI87" i="2"/>
  <c r="AH87" i="2"/>
  <c r="AG87" i="2"/>
  <c r="AF87" i="2"/>
  <c r="AE87" i="2"/>
  <c r="AD87" i="2"/>
  <c r="AC87" i="2"/>
  <c r="AB87" i="2"/>
  <c r="AA87" i="2"/>
  <c r="AC36" i="11" s="1"/>
  <c r="AC103" i="11" s="1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AG85" i="2"/>
  <c r="Q85" i="2"/>
  <c r="P85" i="2"/>
  <c r="P100" i="2" s="1"/>
  <c r="AR84" i="2"/>
  <c r="AQ84" i="2"/>
  <c r="AQ85" i="2" s="1"/>
  <c r="AP84" i="2"/>
  <c r="AR53" i="11" s="1"/>
  <c r="Q68" i="17" s="1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K84" i="2" s="1"/>
  <c r="E84" i="2"/>
  <c r="AR83" i="2"/>
  <c r="AT53" i="11" s="1"/>
  <c r="S68" i="17" s="1"/>
  <c r="AQ83" i="2"/>
  <c r="AP83" i="2"/>
  <c r="AO83" i="2"/>
  <c r="AN83" i="2"/>
  <c r="AM83" i="2"/>
  <c r="AM85" i="2" s="1"/>
  <c r="AL83" i="2"/>
  <c r="AK83" i="2"/>
  <c r="AJ83" i="2"/>
  <c r="AI83" i="2"/>
  <c r="AK53" i="11" s="1"/>
  <c r="J68" i="17" s="1"/>
  <c r="AH83" i="2"/>
  <c r="AJ53" i="11" s="1"/>
  <c r="I68" i="17" s="1"/>
  <c r="AG83" i="2"/>
  <c r="AF83" i="2"/>
  <c r="AH53" i="11" s="1"/>
  <c r="G68" i="17" s="1"/>
  <c r="AE83" i="2"/>
  <c r="AD83" i="2"/>
  <c r="AC83" i="2"/>
  <c r="AB83" i="2"/>
  <c r="AD53" i="11" s="1"/>
  <c r="AA83" i="2"/>
  <c r="Z83" i="2"/>
  <c r="AR82" i="2"/>
  <c r="AQ82" i="2"/>
  <c r="AP82" i="2"/>
  <c r="AO82" i="2"/>
  <c r="AN82" i="2"/>
  <c r="AM82" i="2"/>
  <c r="AL82" i="2"/>
  <c r="AL85" i="2" s="1"/>
  <c r="AK82" i="2"/>
  <c r="AJ82" i="2"/>
  <c r="AI82" i="2"/>
  <c r="AI85" i="2" s="1"/>
  <c r="AH82" i="2"/>
  <c r="AH85" i="2" s="1"/>
  <c r="AG82" i="2"/>
  <c r="AF82" i="2"/>
  <c r="AE82" i="2"/>
  <c r="AD82" i="2"/>
  <c r="AC82" i="2"/>
  <c r="AB82" i="2"/>
  <c r="AA82" i="2"/>
  <c r="Z82" i="2"/>
  <c r="Y82" i="2"/>
  <c r="X82" i="2"/>
  <c r="X85" i="2" s="1"/>
  <c r="W82" i="2"/>
  <c r="W85" i="2" s="1"/>
  <c r="V82" i="2"/>
  <c r="V85" i="2" s="1"/>
  <c r="U82" i="2"/>
  <c r="T82" i="2"/>
  <c r="T85" i="2" s="1"/>
  <c r="S82" i="2"/>
  <c r="S85" i="2" s="1"/>
  <c r="S100" i="2" s="1"/>
  <c r="R82" i="2"/>
  <c r="R85" i="2" s="1"/>
  <c r="Q82" i="2"/>
  <c r="P82" i="2"/>
  <c r="O82" i="2"/>
  <c r="O85" i="2" s="1"/>
  <c r="N82" i="2"/>
  <c r="N85" i="2" s="1"/>
  <c r="AR80" i="2"/>
  <c r="AQ80" i="2"/>
  <c r="AP80" i="2"/>
  <c r="AO80" i="2"/>
  <c r="AQ35" i="11" s="1"/>
  <c r="P12" i="17" s="1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61" i="11" s="1"/>
  <c r="AT83" i="11" s="1"/>
  <c r="AQ78" i="2"/>
  <c r="AP78" i="2"/>
  <c r="AR61" i="11" s="1"/>
  <c r="AR83" i="11" s="1"/>
  <c r="AO78" i="2"/>
  <c r="AN78" i="2"/>
  <c r="AP61" i="11" s="1"/>
  <c r="AP83" i="11" s="1"/>
  <c r="AM78" i="2"/>
  <c r="AO61" i="11" s="1"/>
  <c r="AO83" i="11" s="1"/>
  <c r="AL78" i="2"/>
  <c r="AK78" i="2"/>
  <c r="AM61" i="11" s="1"/>
  <c r="AM83" i="11" s="1"/>
  <c r="AJ78" i="2"/>
  <c r="AI78" i="2"/>
  <c r="AH78" i="2"/>
  <c r="AJ61" i="11" s="1"/>
  <c r="AJ83" i="11" s="1"/>
  <c r="AG78" i="2"/>
  <c r="AF78" i="2"/>
  <c r="AE78" i="2"/>
  <c r="AG61" i="11" s="1"/>
  <c r="AG83" i="11" s="1"/>
  <c r="AD78" i="2"/>
  <c r="AC78" i="2"/>
  <c r="AE61" i="11" s="1"/>
  <c r="AE83" i="11" s="1"/>
  <c r="AB78" i="2"/>
  <c r="AD61" i="11" s="1"/>
  <c r="AD83" i="11" s="1"/>
  <c r="AA78" i="2"/>
  <c r="Z78" i="2"/>
  <c r="Y78" i="2"/>
  <c r="X78" i="2"/>
  <c r="W78" i="2"/>
  <c r="Y61" i="11" s="1"/>
  <c r="Y83" i="11" s="1"/>
  <c r="V78" i="2"/>
  <c r="U78" i="2"/>
  <c r="W61" i="11" s="1"/>
  <c r="W83" i="11" s="1"/>
  <c r="T78" i="2"/>
  <c r="S78" i="2"/>
  <c r="R78" i="2"/>
  <c r="T61" i="11" s="1"/>
  <c r="T83" i="11" s="1"/>
  <c r="Q78" i="2"/>
  <c r="P78" i="2"/>
  <c r="O78" i="2"/>
  <c r="Q61" i="11" s="1"/>
  <c r="Q83" i="11" s="1"/>
  <c r="N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Q76" i="2"/>
  <c r="AP76" i="2"/>
  <c r="AO76" i="2"/>
  <c r="AN76" i="2"/>
  <c r="AM76" i="2"/>
  <c r="AL76" i="2"/>
  <c r="AN43" i="11" s="1"/>
  <c r="M44" i="17" s="1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X43" i="11" s="1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H75" i="2"/>
  <c r="AR74" i="2"/>
  <c r="AQ74" i="2"/>
  <c r="AP74" i="2"/>
  <c r="AO74" i="2"/>
  <c r="AN74" i="2"/>
  <c r="AM74" i="2"/>
  <c r="AO52" i="11" s="1"/>
  <c r="N67" i="17" s="1"/>
  <c r="AL74" i="2"/>
  <c r="AK74" i="2"/>
  <c r="AM52" i="11" s="1"/>
  <c r="L67" i="17" s="1"/>
  <c r="AJ74" i="2"/>
  <c r="AI74" i="2"/>
  <c r="AH74" i="2"/>
  <c r="AJ52" i="11" s="1"/>
  <c r="I67" i="17" s="1"/>
  <c r="AG74" i="2"/>
  <c r="AI52" i="11" s="1"/>
  <c r="H67" i="17" s="1"/>
  <c r="AF74" i="2"/>
  <c r="AE74" i="2"/>
  <c r="AG52" i="11" s="1"/>
  <c r="AD74" i="2"/>
  <c r="AF52" i="11" s="1"/>
  <c r="AC74" i="2"/>
  <c r="AE52" i="11" s="1"/>
  <c r="AB74" i="2"/>
  <c r="AA74" i="2"/>
  <c r="Z74" i="2"/>
  <c r="Y74" i="2"/>
  <c r="X74" i="2"/>
  <c r="W74" i="2"/>
  <c r="V74" i="2"/>
  <c r="U74" i="2"/>
  <c r="W52" i="11" s="1"/>
  <c r="T74" i="2"/>
  <c r="S74" i="2"/>
  <c r="R74" i="2"/>
  <c r="T52" i="11" s="1"/>
  <c r="Q74" i="2"/>
  <c r="P74" i="2"/>
  <c r="O74" i="2"/>
  <c r="Q52" i="11" s="1"/>
  <c r="N74" i="2"/>
  <c r="P5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X65" i="11" s="1"/>
  <c r="U72" i="2"/>
  <c r="T72" i="2"/>
  <c r="S72" i="2"/>
  <c r="U65" i="11" s="1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H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5" i="11" s="1"/>
  <c r="S70" i="17" s="1"/>
  <c r="AQ68" i="2"/>
  <c r="AP68" i="2"/>
  <c r="AO68" i="2"/>
  <c r="AN68" i="2"/>
  <c r="AM68" i="2"/>
  <c r="AL68" i="2"/>
  <c r="AK68" i="2"/>
  <c r="AJ68" i="2"/>
  <c r="AL55" i="11" s="1"/>
  <c r="K70" i="17" s="1"/>
  <c r="AI68" i="2"/>
  <c r="AH68" i="2"/>
  <c r="AJ55" i="11" s="1"/>
  <c r="I70" i="17" s="1"/>
  <c r="AG68" i="2"/>
  <c r="AI55" i="11" s="1"/>
  <c r="H70" i="17" s="1"/>
  <c r="AF68" i="2"/>
  <c r="AE68" i="2"/>
  <c r="AD68" i="2"/>
  <c r="AC68" i="2"/>
  <c r="AB68" i="2"/>
  <c r="AD55" i="11" s="1"/>
  <c r="AA68" i="2"/>
  <c r="Z68" i="2"/>
  <c r="Y68" i="2"/>
  <c r="X68" i="2"/>
  <c r="W68" i="2"/>
  <c r="V68" i="2"/>
  <c r="K68" i="2" s="1"/>
  <c r="U68" i="2"/>
  <c r="T68" i="2"/>
  <c r="V55" i="11" s="1"/>
  <c r="S68" i="2"/>
  <c r="R68" i="2"/>
  <c r="T55" i="11" s="1"/>
  <c r="Q68" i="2"/>
  <c r="P68" i="2"/>
  <c r="O68" i="2"/>
  <c r="N68" i="2"/>
  <c r="H68" i="2"/>
  <c r="AR67" i="2"/>
  <c r="AQ67" i="2"/>
  <c r="AP67" i="2"/>
  <c r="AO67" i="2"/>
  <c r="AN67" i="2"/>
  <c r="AM67" i="2"/>
  <c r="AL67" i="2"/>
  <c r="AK67" i="2"/>
  <c r="AJ67" i="2"/>
  <c r="AI67" i="2"/>
  <c r="AH67" i="2"/>
  <c r="AJ48" i="11" s="1"/>
  <c r="AG67" i="2"/>
  <c r="AF67" i="2"/>
  <c r="AE67" i="2"/>
  <c r="AD67" i="2"/>
  <c r="AC67" i="2"/>
  <c r="AB67" i="2"/>
  <c r="AA67" i="2"/>
  <c r="Z67" i="2"/>
  <c r="Y67" i="2"/>
  <c r="X67" i="2"/>
  <c r="W67" i="2"/>
  <c r="Y48" i="11" s="1"/>
  <c r="V67" i="2"/>
  <c r="U67" i="2"/>
  <c r="T67" i="2"/>
  <c r="S67" i="2"/>
  <c r="R67" i="2"/>
  <c r="T48" i="11" s="1"/>
  <c r="Q67" i="2"/>
  <c r="P67" i="2"/>
  <c r="O67" i="2"/>
  <c r="N67" i="2"/>
  <c r="AR66" i="2"/>
  <c r="AQ66" i="2"/>
  <c r="AQ69" i="2" s="1"/>
  <c r="AP66" i="2"/>
  <c r="AO66" i="2"/>
  <c r="AN66" i="2"/>
  <c r="AM66" i="2"/>
  <c r="AL66" i="2"/>
  <c r="AK66" i="2"/>
  <c r="AK69" i="2" s="1"/>
  <c r="AJ66" i="2"/>
  <c r="AI66" i="2"/>
  <c r="AH66" i="2"/>
  <c r="AH69" i="2" s="1"/>
  <c r="AG66" i="2"/>
  <c r="AG69" i="2" s="1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V66" i="2"/>
  <c r="U66" i="2"/>
  <c r="U69" i="2" s="1"/>
  <c r="T66" i="2"/>
  <c r="S66" i="2"/>
  <c r="R66" i="2"/>
  <c r="R69" i="2" s="1"/>
  <c r="Q66" i="2"/>
  <c r="P66" i="2"/>
  <c r="O66" i="2"/>
  <c r="N66" i="2"/>
  <c r="AR64" i="2"/>
  <c r="AT59" i="11" s="1"/>
  <c r="AQ64" i="2"/>
  <c r="AP64" i="2"/>
  <c r="AO64" i="2"/>
  <c r="AQ59" i="11" s="1"/>
  <c r="AN64" i="2"/>
  <c r="AM64" i="2"/>
  <c r="AL64" i="2"/>
  <c r="AN59" i="11" s="1"/>
  <c r="AK64" i="2"/>
  <c r="AJ64" i="2"/>
  <c r="AL59" i="11" s="1"/>
  <c r="AI64" i="2"/>
  <c r="AH64" i="2"/>
  <c r="AG64" i="2"/>
  <c r="AI59" i="11" s="1"/>
  <c r="AF64" i="2"/>
  <c r="AE64" i="2"/>
  <c r="AD64" i="2"/>
  <c r="AC64" i="2"/>
  <c r="AB64" i="2"/>
  <c r="AD59" i="11" s="1"/>
  <c r="AA64" i="2"/>
  <c r="Z64" i="2"/>
  <c r="Y64" i="2"/>
  <c r="AA59" i="11" s="1"/>
  <c r="X64" i="2"/>
  <c r="W64" i="2"/>
  <c r="V64" i="2"/>
  <c r="X59" i="11" s="1"/>
  <c r="U64" i="2"/>
  <c r="T64" i="2"/>
  <c r="V59" i="11" s="1"/>
  <c r="S64" i="2"/>
  <c r="R64" i="2"/>
  <c r="Q64" i="2"/>
  <c r="S59" i="11" s="1"/>
  <c r="P64" i="2"/>
  <c r="O64" i="2"/>
  <c r="N64" i="2"/>
  <c r="AR63" i="2"/>
  <c r="AG96" i="16" s="1"/>
  <c r="AQ63" i="2"/>
  <c r="AP63" i="2"/>
  <c r="AO63" i="2"/>
  <c r="AN63" i="2"/>
  <c r="AM63" i="2"/>
  <c r="AL63" i="2"/>
  <c r="AK63" i="2"/>
  <c r="AJ63" i="2"/>
  <c r="AI63" i="2"/>
  <c r="X96" i="16" s="1"/>
  <c r="AH63" i="2"/>
  <c r="AG63" i="2"/>
  <c r="V96" i="16" s="1"/>
  <c r="AF63" i="2"/>
  <c r="U96" i="16" s="1"/>
  <c r="AE63" i="2"/>
  <c r="AD63" i="2"/>
  <c r="S96" i="16" s="1"/>
  <c r="AC63" i="2"/>
  <c r="AB63" i="2"/>
  <c r="AD31" i="11" s="1"/>
  <c r="AA63" i="2"/>
  <c r="P96" i="16" s="1"/>
  <c r="Z63" i="2"/>
  <c r="Y63" i="2"/>
  <c r="X63" i="2"/>
  <c r="W63" i="2"/>
  <c r="V63" i="2"/>
  <c r="U63" i="2"/>
  <c r="T63" i="2"/>
  <c r="S63" i="2"/>
  <c r="H96" i="16" s="1"/>
  <c r="R63" i="2"/>
  <c r="G96" i="16" s="1"/>
  <c r="Q63" i="2"/>
  <c r="F96" i="16" s="1"/>
  <c r="P63" i="2"/>
  <c r="O63" i="2"/>
  <c r="D96" i="16" s="1"/>
  <c r="N63" i="2"/>
  <c r="S62" i="2"/>
  <c r="AR61" i="2"/>
  <c r="AQ61" i="2"/>
  <c r="AS39" i="11" s="1"/>
  <c r="R16" i="17" s="1"/>
  <c r="AP61" i="2"/>
  <c r="AO61" i="2"/>
  <c r="AN61" i="2"/>
  <c r="AP39" i="11" s="1"/>
  <c r="O16" i="17" s="1"/>
  <c r="AM61" i="2"/>
  <c r="AL61" i="2"/>
  <c r="AK61" i="2"/>
  <c r="AJ61" i="2"/>
  <c r="AI61" i="2"/>
  <c r="AH61" i="2"/>
  <c r="AG61" i="2"/>
  <c r="AF61" i="2"/>
  <c r="AE61" i="2"/>
  <c r="AD61" i="2"/>
  <c r="AF39" i="11" s="1"/>
  <c r="AC61" i="2"/>
  <c r="AB61" i="2"/>
  <c r="AA61" i="2"/>
  <c r="AC39" i="11" s="1"/>
  <c r="Z61" i="2"/>
  <c r="Y61" i="2"/>
  <c r="X61" i="2"/>
  <c r="Z39" i="11" s="1"/>
  <c r="W61" i="2"/>
  <c r="V61" i="2"/>
  <c r="U61" i="2"/>
  <c r="T61" i="2"/>
  <c r="S61" i="2"/>
  <c r="R61" i="2"/>
  <c r="Q61" i="2"/>
  <c r="P61" i="2"/>
  <c r="O61" i="2"/>
  <c r="N61" i="2"/>
  <c r="P39" i="11" s="1"/>
  <c r="AR60" i="2"/>
  <c r="AQ60" i="2"/>
  <c r="AP60" i="2"/>
  <c r="AR39" i="11" s="1"/>
  <c r="Q16" i="17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E39" i="11" s="1"/>
  <c r="AB60" i="2"/>
  <c r="AA60" i="2"/>
  <c r="Z60" i="2"/>
  <c r="AB39" i="11" s="1"/>
  <c r="Y60" i="2"/>
  <c r="X60" i="2"/>
  <c r="W60" i="2"/>
  <c r="V60" i="2"/>
  <c r="U60" i="2"/>
  <c r="T60" i="2"/>
  <c r="V39" i="11" s="1"/>
  <c r="S60" i="2"/>
  <c r="R60" i="2"/>
  <c r="Q60" i="2"/>
  <c r="S39" i="11" s="1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X39" i="11" s="1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M39" i="11" s="1"/>
  <c r="L16" i="17" s="1"/>
  <c r="AJ58" i="2"/>
  <c r="AI58" i="2"/>
  <c r="AH58" i="2"/>
  <c r="AG58" i="2"/>
  <c r="AF58" i="2"/>
  <c r="AE58" i="2"/>
  <c r="AD58" i="2"/>
  <c r="AC58" i="2"/>
  <c r="AB58" i="2"/>
  <c r="AA58" i="2"/>
  <c r="Z58" i="2"/>
  <c r="E58" i="2"/>
  <c r="AR57" i="2"/>
  <c r="AT39" i="11" s="1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G39" i="11" s="1"/>
  <c r="AD57" i="2"/>
  <c r="AC57" i="2"/>
  <c r="AB57" i="2"/>
  <c r="H57" i="2" s="1"/>
  <c r="AA57" i="2"/>
  <c r="Z57" i="2"/>
  <c r="Y57" i="2"/>
  <c r="AA39" i="11" s="1"/>
  <c r="X57" i="2"/>
  <c r="W57" i="2"/>
  <c r="V57" i="2"/>
  <c r="U57" i="2"/>
  <c r="T57" i="2"/>
  <c r="S57" i="2"/>
  <c r="R57" i="2"/>
  <c r="Q57" i="2"/>
  <c r="P57" i="2"/>
  <c r="O57" i="2"/>
  <c r="Q39" i="11" s="1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R62" i="2" s="1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L39" i="11" s="1"/>
  <c r="K16" i="17" s="1"/>
  <c r="AI55" i="2"/>
  <c r="AH55" i="2"/>
  <c r="AG55" i="2"/>
  <c r="AI39" i="11" s="1"/>
  <c r="H16" i="17" s="1"/>
  <c r="AF55" i="2"/>
  <c r="AE55" i="2"/>
  <c r="AD55" i="2"/>
  <c r="AC55" i="2"/>
  <c r="AB55" i="2"/>
  <c r="AA55" i="2"/>
  <c r="Z55" i="2"/>
  <c r="E55" i="2"/>
  <c r="AR53" i="2"/>
  <c r="AQ53" i="2"/>
  <c r="AS65" i="11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Q65" i="11" s="1"/>
  <c r="N51" i="2"/>
  <c r="AR46" i="2"/>
  <c r="AQ46" i="2"/>
  <c r="AP46" i="2"/>
  <c r="AO46" i="2"/>
  <c r="AN46" i="2"/>
  <c r="AP44" i="11" s="1"/>
  <c r="O45" i="17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T65" i="11" s="1"/>
  <c r="AQ45" i="2"/>
  <c r="AP45" i="2"/>
  <c r="AO45" i="2"/>
  <c r="AN45" i="2"/>
  <c r="AM45" i="2"/>
  <c r="AO65" i="11" s="1"/>
  <c r="AL45" i="2"/>
  <c r="AK45" i="2"/>
  <c r="AJ45" i="2"/>
  <c r="AI45" i="2"/>
  <c r="AH45" i="2"/>
  <c r="AG45" i="2"/>
  <c r="AF45" i="2"/>
  <c r="AE45" i="2"/>
  <c r="AG65" i="11" s="1"/>
  <c r="AD45" i="2"/>
  <c r="AC45" i="2"/>
  <c r="AB45" i="2"/>
  <c r="AD65" i="11" s="1"/>
  <c r="AA45" i="2"/>
  <c r="Z45" i="2"/>
  <c r="E45" i="2"/>
  <c r="AR44" i="2"/>
  <c r="AQ44" i="2"/>
  <c r="AP44" i="2"/>
  <c r="AO44" i="2"/>
  <c r="AN44" i="2"/>
  <c r="AP42" i="11" s="1"/>
  <c r="AM44" i="2"/>
  <c r="AL44" i="2"/>
  <c r="AK44" i="2"/>
  <c r="AM42" i="11" s="1"/>
  <c r="AJ44" i="2"/>
  <c r="AI44" i="2"/>
  <c r="AK42" i="11" s="1"/>
  <c r="J43" i="17" s="1"/>
  <c r="AH44" i="2"/>
  <c r="AJ42" i="11" s="1"/>
  <c r="AG44" i="2"/>
  <c r="AF44" i="2"/>
  <c r="AH42" i="11" s="1"/>
  <c r="AE44" i="2"/>
  <c r="AD44" i="2"/>
  <c r="AC44" i="2"/>
  <c r="AB44" i="2"/>
  <c r="AA44" i="2"/>
  <c r="Z44" i="2"/>
  <c r="Y44" i="2"/>
  <c r="X44" i="2"/>
  <c r="Z42" i="11" s="1"/>
  <c r="W44" i="2"/>
  <c r="V44" i="2"/>
  <c r="U44" i="2"/>
  <c r="W42" i="11" s="1"/>
  <c r="T44" i="2"/>
  <c r="S44" i="2"/>
  <c r="U42" i="11" s="1"/>
  <c r="R44" i="2"/>
  <c r="T42" i="11" s="1"/>
  <c r="Q44" i="2"/>
  <c r="P44" i="2"/>
  <c r="R42" i="11" s="1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T49" i="11" s="1"/>
  <c r="S64" i="17" s="1"/>
  <c r="AQ42" i="2"/>
  <c r="AP42" i="2"/>
  <c r="AR49" i="11" s="1"/>
  <c r="AO42" i="2"/>
  <c r="AN42" i="2"/>
  <c r="AM42" i="2"/>
  <c r="AL42" i="2"/>
  <c r="AK42" i="2"/>
  <c r="AM49" i="11" s="1"/>
  <c r="AJ42" i="2"/>
  <c r="AI42" i="2"/>
  <c r="AH42" i="2"/>
  <c r="AJ49" i="11" s="1"/>
  <c r="AG42" i="2"/>
  <c r="AF42" i="2"/>
  <c r="AH49" i="11" s="1"/>
  <c r="AE42" i="2"/>
  <c r="AD42" i="2"/>
  <c r="AC42" i="2"/>
  <c r="AB42" i="2"/>
  <c r="AA42" i="2"/>
  <c r="Z42" i="2"/>
  <c r="AB49" i="11" s="1"/>
  <c r="Y42" i="2"/>
  <c r="X42" i="2"/>
  <c r="W42" i="2"/>
  <c r="V42" i="2"/>
  <c r="U42" i="2"/>
  <c r="W49" i="11" s="1"/>
  <c r="T42" i="2"/>
  <c r="S42" i="2"/>
  <c r="R42" i="2"/>
  <c r="T49" i="11" s="1"/>
  <c r="Q42" i="2"/>
  <c r="P42" i="2"/>
  <c r="R49" i="11" s="1"/>
  <c r="O42" i="2"/>
  <c r="N42" i="2"/>
  <c r="AR41" i="2"/>
  <c r="AT51" i="11" s="1"/>
  <c r="S66" i="17" s="1"/>
  <c r="AQ41" i="2"/>
  <c r="AP41" i="2"/>
  <c r="AO41" i="2"/>
  <c r="AN41" i="2"/>
  <c r="AM41" i="2"/>
  <c r="AL41" i="2"/>
  <c r="AK41" i="2"/>
  <c r="AJ41" i="2"/>
  <c r="AI41" i="2"/>
  <c r="AH41" i="2"/>
  <c r="AG41" i="2"/>
  <c r="AI51" i="11" s="1"/>
  <c r="H66" i="17" s="1"/>
  <c r="AF41" i="2"/>
  <c r="AE41" i="2"/>
  <c r="AG51" i="11" s="1"/>
  <c r="AD41" i="2"/>
  <c r="AF51" i="11" s="1"/>
  <c r="AC41" i="2"/>
  <c r="AB41" i="2"/>
  <c r="AD51" i="11" s="1"/>
  <c r="AA41" i="2"/>
  <c r="Z41" i="2"/>
  <c r="Y41" i="2"/>
  <c r="AA51" i="11" s="1"/>
  <c r="X41" i="2"/>
  <c r="W41" i="2"/>
  <c r="V41" i="2"/>
  <c r="U41" i="2"/>
  <c r="T41" i="2"/>
  <c r="S41" i="2"/>
  <c r="R41" i="2"/>
  <c r="Q41" i="2"/>
  <c r="S51" i="11" s="1"/>
  <c r="P41" i="2"/>
  <c r="O41" i="2"/>
  <c r="Q51" i="11" s="1"/>
  <c r="N41" i="2"/>
  <c r="P51" i="11" s="1"/>
  <c r="AR40" i="2"/>
  <c r="AT60" i="11" s="1"/>
  <c r="C160" i="11" s="1"/>
  <c r="K60" i="11" s="1"/>
  <c r="AQ40" i="2"/>
  <c r="AS60" i="11" s="1"/>
  <c r="AP40" i="2"/>
  <c r="AO40" i="2"/>
  <c r="AQ60" i="11" s="1"/>
  <c r="AN40" i="2"/>
  <c r="AM40" i="2"/>
  <c r="AL40" i="2"/>
  <c r="I40" i="2" s="1"/>
  <c r="AK40" i="2"/>
  <c r="AJ40" i="2"/>
  <c r="AI40" i="2"/>
  <c r="AH40" i="2"/>
  <c r="AG40" i="2"/>
  <c r="AI60" i="11" s="1"/>
  <c r="AF40" i="2"/>
  <c r="AH60" i="11" s="1"/>
  <c r="AE40" i="2"/>
  <c r="AD40" i="2"/>
  <c r="AF60" i="11" s="1"/>
  <c r="AC40" i="2"/>
  <c r="AB40" i="2"/>
  <c r="AD60" i="11" s="1"/>
  <c r="AA40" i="2"/>
  <c r="AC60" i="11" s="1"/>
  <c r="Z40" i="2"/>
  <c r="AB60" i="11" s="1"/>
  <c r="E40" i="2"/>
  <c r="AK39" i="2"/>
  <c r="AR38" i="2"/>
  <c r="AQ38" i="2"/>
  <c r="AP38" i="2"/>
  <c r="AO38" i="2"/>
  <c r="AN38" i="2"/>
  <c r="AM38" i="2"/>
  <c r="AL38" i="2"/>
  <c r="AN38" i="11" s="1"/>
  <c r="M15" i="17" s="1"/>
  <c r="K38" i="2"/>
  <c r="H38" i="2"/>
  <c r="E38" i="2"/>
  <c r="AR37" i="2"/>
  <c r="AG103" i="16" s="1"/>
  <c r="AQ37" i="2"/>
  <c r="AP37" i="2"/>
  <c r="AE103" i="16" s="1"/>
  <c r="AO37" i="2"/>
  <c r="AD103" i="16" s="1"/>
  <c r="AN37" i="2"/>
  <c r="AM37" i="2"/>
  <c r="AL37" i="2"/>
  <c r="AK37" i="2"/>
  <c r="Z103" i="16" s="1"/>
  <c r="AJ37" i="2"/>
  <c r="AI37" i="2"/>
  <c r="AH37" i="2"/>
  <c r="AJ34" i="11" s="1"/>
  <c r="AG37" i="2"/>
  <c r="AF37" i="2"/>
  <c r="U103" i="16" s="1"/>
  <c r="AE37" i="2"/>
  <c r="AD37" i="2"/>
  <c r="AC37" i="2"/>
  <c r="AE34" i="11" s="1"/>
  <c r="AE100" i="11" s="1"/>
  <c r="AB37" i="2"/>
  <c r="AA37" i="2"/>
  <c r="P103" i="16" s="1"/>
  <c r="Z37" i="2"/>
  <c r="O103" i="16" s="1"/>
  <c r="Y37" i="2"/>
  <c r="N103" i="16" s="1"/>
  <c r="X37" i="2"/>
  <c r="W37" i="2"/>
  <c r="L103" i="16" s="1"/>
  <c r="V37" i="2"/>
  <c r="U37" i="2"/>
  <c r="T37" i="2"/>
  <c r="S37" i="2"/>
  <c r="R37" i="2"/>
  <c r="Q37" i="2"/>
  <c r="P37" i="2"/>
  <c r="E103" i="16" s="1"/>
  <c r="O37" i="2"/>
  <c r="Q34" i="11" s="1"/>
  <c r="Q100" i="11" s="1"/>
  <c r="N37" i="2"/>
  <c r="AR36" i="2"/>
  <c r="AT37" i="11" s="1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G37" i="11" s="1"/>
  <c r="AD36" i="2"/>
  <c r="AC36" i="2"/>
  <c r="AB36" i="2"/>
  <c r="AD37" i="11" s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Q37" i="11" s="1"/>
  <c r="N36" i="2"/>
  <c r="AR35" i="2"/>
  <c r="AQ35" i="2"/>
  <c r="AS33" i="11" s="1"/>
  <c r="R10" i="17" s="1"/>
  <c r="AP35" i="2"/>
  <c r="AO35" i="2"/>
  <c r="AN35" i="2"/>
  <c r="AP33" i="11" s="1"/>
  <c r="O10" i="17" s="1"/>
  <c r="AM35" i="2"/>
  <c r="AL35" i="2"/>
  <c r="AK35" i="2"/>
  <c r="AJ35" i="2"/>
  <c r="AI35" i="2"/>
  <c r="AH35" i="2"/>
  <c r="AG35" i="2"/>
  <c r="AF35" i="2"/>
  <c r="AE35" i="2"/>
  <c r="AD35" i="2"/>
  <c r="AF33" i="11" s="1"/>
  <c r="AC35" i="2"/>
  <c r="AB35" i="2"/>
  <c r="AA35" i="2"/>
  <c r="AC33" i="11" s="1"/>
  <c r="Z35" i="2"/>
  <c r="Y35" i="2"/>
  <c r="X35" i="2"/>
  <c r="Z33" i="11" s="1"/>
  <c r="W35" i="2"/>
  <c r="V35" i="2"/>
  <c r="V39" i="2" s="1"/>
  <c r="U35" i="2"/>
  <c r="T35" i="2"/>
  <c r="S35" i="2"/>
  <c r="R35" i="2"/>
  <c r="Q35" i="2"/>
  <c r="P35" i="2"/>
  <c r="O35" i="2"/>
  <c r="N35" i="2"/>
  <c r="P33" i="11" s="1"/>
  <c r="AR34" i="2"/>
  <c r="AG99" i="16" s="1"/>
  <c r="AQ34" i="2"/>
  <c r="AP34" i="2"/>
  <c r="AE99" i="16" s="1"/>
  <c r="AO34" i="2"/>
  <c r="AD99" i="16" s="1"/>
  <c r="AN34" i="2"/>
  <c r="AM34" i="2"/>
  <c r="AO32" i="11" s="1"/>
  <c r="N9" i="17" s="1"/>
  <c r="AL34" i="2"/>
  <c r="AK34" i="2"/>
  <c r="AJ34" i="2"/>
  <c r="AJ39" i="2" s="1"/>
  <c r="AI34" i="2"/>
  <c r="AH34" i="2"/>
  <c r="AG34" i="2"/>
  <c r="AF34" i="2"/>
  <c r="AE34" i="2"/>
  <c r="T99" i="16" s="1"/>
  <c r="AD34" i="2"/>
  <c r="AC34" i="2"/>
  <c r="AB34" i="2"/>
  <c r="AB39" i="2" s="1"/>
  <c r="AA34" i="2"/>
  <c r="Z34" i="2"/>
  <c r="AB32" i="11" s="1"/>
  <c r="Y34" i="2"/>
  <c r="X34" i="2"/>
  <c r="W34" i="2"/>
  <c r="Y32" i="11" s="1"/>
  <c r="V34" i="2"/>
  <c r="U34" i="2"/>
  <c r="T34" i="2"/>
  <c r="I99" i="16" s="1"/>
  <c r="S34" i="2"/>
  <c r="R34" i="2"/>
  <c r="Q34" i="2"/>
  <c r="P34" i="2"/>
  <c r="O34" i="2"/>
  <c r="D99" i="16" s="1"/>
  <c r="N34" i="2"/>
  <c r="AR32" i="2"/>
  <c r="AT54" i="11" s="1"/>
  <c r="S69" i="17" s="1"/>
  <c r="AQ32" i="2"/>
  <c r="AS54" i="11" s="1"/>
  <c r="R69" i="17" s="1"/>
  <c r="AP32" i="2"/>
  <c r="AO32" i="2"/>
  <c r="AQ54" i="11" s="1"/>
  <c r="P69" i="17" s="1"/>
  <c r="AN32" i="2"/>
  <c r="AM32" i="2"/>
  <c r="AL32" i="2"/>
  <c r="AK32" i="2"/>
  <c r="AJ32" i="2"/>
  <c r="AI32" i="2"/>
  <c r="AK54" i="11" s="1"/>
  <c r="J69" i="17" s="1"/>
  <c r="AH32" i="2"/>
  <c r="AG32" i="2"/>
  <c r="AF32" i="2"/>
  <c r="AE32" i="2"/>
  <c r="AD32" i="2"/>
  <c r="AF54" i="11" s="1"/>
  <c r="AC32" i="2"/>
  <c r="AB32" i="2"/>
  <c r="AA32" i="2"/>
  <c r="AC54" i="11" s="1"/>
  <c r="Z32" i="2"/>
  <c r="E32" i="2"/>
  <c r="AR31" i="2"/>
  <c r="AQ31" i="2"/>
  <c r="AP31" i="2"/>
  <c r="AR63" i="11" s="1"/>
  <c r="AO31" i="2"/>
  <c r="AN31" i="2"/>
  <c r="AM31" i="2"/>
  <c r="AL31" i="2"/>
  <c r="AK31" i="2"/>
  <c r="AJ31" i="2"/>
  <c r="AI31" i="2"/>
  <c r="AH31" i="2"/>
  <c r="AG31" i="2"/>
  <c r="AI63" i="11" s="1"/>
  <c r="AF31" i="2"/>
  <c r="AE31" i="2"/>
  <c r="AG63" i="11" s="1"/>
  <c r="AD31" i="2"/>
  <c r="AF63" i="11" s="1"/>
  <c r="AC31" i="2"/>
  <c r="AE63" i="11" s="1"/>
  <c r="AB31" i="2"/>
  <c r="AA31" i="2"/>
  <c r="Z31" i="2"/>
  <c r="AB63" i="11" s="1"/>
  <c r="Y31" i="2"/>
  <c r="X31" i="2"/>
  <c r="W31" i="2"/>
  <c r="V31" i="2"/>
  <c r="U31" i="2"/>
  <c r="T31" i="2"/>
  <c r="S31" i="2"/>
  <c r="R31" i="2"/>
  <c r="Q31" i="2"/>
  <c r="P31" i="2"/>
  <c r="O31" i="2"/>
  <c r="Q63" i="11" s="1"/>
  <c r="N31" i="2"/>
  <c r="P63" i="11" s="1"/>
  <c r="AR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M26" i="2"/>
  <c r="AL26" i="2"/>
  <c r="AK26" i="2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W26" i="2"/>
  <c r="L48" i="10" s="1"/>
  <c r="V26" i="2"/>
  <c r="U26" i="2"/>
  <c r="T26" i="2"/>
  <c r="I48" i="10" s="1"/>
  <c r="S26" i="2"/>
  <c r="R26" i="2"/>
  <c r="G48" i="10" s="1"/>
  <c r="Q26" i="2"/>
  <c r="F48" i="10" s="1"/>
  <c r="P26" i="2"/>
  <c r="E48" i="10" s="1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L25" i="2"/>
  <c r="AA54" i="10" s="1"/>
  <c r="AK25" i="2"/>
  <c r="Z54" i="10" s="1"/>
  <c r="AJ25" i="2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V25" i="2"/>
  <c r="K54" i="10" s="1"/>
  <c r="U25" i="2"/>
  <c r="T25" i="2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K24" i="2"/>
  <c r="Z51" i="10" s="1"/>
  <c r="AJ24" i="2"/>
  <c r="Y51" i="10" s="1"/>
  <c r="AI24" i="2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U24" i="2"/>
  <c r="J51" i="10" s="1"/>
  <c r="T24" i="2"/>
  <c r="I51" i="10" s="1"/>
  <c r="S24" i="2"/>
  <c r="R24" i="2"/>
  <c r="G51" i="10" s="1"/>
  <c r="Q24" i="2"/>
  <c r="F51" i="10" s="1"/>
  <c r="P24" i="2"/>
  <c r="E51" i="10" s="1"/>
  <c r="O24" i="2"/>
  <c r="D51" i="10" s="1"/>
  <c r="N24" i="2"/>
  <c r="C51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AH23" i="2"/>
  <c r="AJ13" i="11" s="1"/>
  <c r="H14" i="9" s="1"/>
  <c r="AG23" i="2"/>
  <c r="V56" i="10" s="1"/>
  <c r="AF23" i="2"/>
  <c r="U56" i="10" s="1"/>
  <c r="AE23" i="2"/>
  <c r="T56" i="10" s="1"/>
  <c r="AD23" i="2"/>
  <c r="AC23" i="2"/>
  <c r="R56" i="10" s="1"/>
  <c r="AB23" i="2"/>
  <c r="Q56" i="10" s="1"/>
  <c r="AA23" i="2"/>
  <c r="Z23" i="2"/>
  <c r="O56" i="10" s="1"/>
  <c r="Y23" i="2"/>
  <c r="N56" i="10" s="1"/>
  <c r="X23" i="2"/>
  <c r="W23" i="2"/>
  <c r="L56" i="10" s="1"/>
  <c r="V23" i="2"/>
  <c r="U23" i="2"/>
  <c r="T23" i="2"/>
  <c r="I56" i="10" s="1"/>
  <c r="S23" i="2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AI21" i="2"/>
  <c r="X52" i="10" s="1"/>
  <c r="AH21" i="2"/>
  <c r="W52" i="10" s="1"/>
  <c r="AG21" i="2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S21" i="2"/>
  <c r="H52" i="10" s="1"/>
  <c r="R21" i="2"/>
  <c r="G52" i="10" s="1"/>
  <c r="Q21" i="2"/>
  <c r="P21" i="2"/>
  <c r="E52" i="10" s="1"/>
  <c r="O21" i="2"/>
  <c r="D52" i="10" s="1"/>
  <c r="N21" i="2"/>
  <c r="C52" i="10" s="1"/>
  <c r="AF20" i="2"/>
  <c r="AC20" i="2"/>
  <c r="P20" i="2"/>
  <c r="AR19" i="2"/>
  <c r="AT10" i="11" s="1"/>
  <c r="AQ19" i="2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J20" i="2" s="1"/>
  <c r="AI18" i="2"/>
  <c r="AH18" i="2"/>
  <c r="AH20" i="2" s="1"/>
  <c r="AG18" i="2"/>
  <c r="AF18" i="2"/>
  <c r="AE18" i="2"/>
  <c r="AD18" i="2"/>
  <c r="AD20" i="2" s="1"/>
  <c r="AC18" i="2"/>
  <c r="AB18" i="2"/>
  <c r="AB20" i="2" s="1"/>
  <c r="AA18" i="2"/>
  <c r="Z18" i="2"/>
  <c r="Y18" i="2"/>
  <c r="Y20" i="2" s="1"/>
  <c r="X18" i="2"/>
  <c r="X20" i="2" s="1"/>
  <c r="W18" i="2"/>
  <c r="W20" i="2" s="1"/>
  <c r="V18" i="2"/>
  <c r="V20" i="2" s="1"/>
  <c r="U18" i="2"/>
  <c r="T18" i="2"/>
  <c r="V14" i="11" s="1"/>
  <c r="S18" i="2"/>
  <c r="R18" i="2"/>
  <c r="R20" i="2" s="1"/>
  <c r="Q18" i="2"/>
  <c r="P18" i="2"/>
  <c r="O18" i="2"/>
  <c r="N18" i="2"/>
  <c r="AD16" i="2"/>
  <c r="T16" i="2"/>
  <c r="N16" i="2"/>
  <c r="AR15" i="2"/>
  <c r="AQ15" i="2"/>
  <c r="AP15" i="2"/>
  <c r="AO15" i="2"/>
  <c r="AN15" i="2"/>
  <c r="AN16" i="2" s="1"/>
  <c r="AM15" i="2"/>
  <c r="AL15" i="2"/>
  <c r="AK15" i="2"/>
  <c r="AM17" i="11" s="1"/>
  <c r="K18" i="9" s="1"/>
  <c r="AJ15" i="2"/>
  <c r="AI15" i="2"/>
  <c r="AH15" i="2"/>
  <c r="AJ17" i="11" s="1"/>
  <c r="H18" i="9" s="1"/>
  <c r="AG15" i="2"/>
  <c r="AF15" i="2"/>
  <c r="AE15" i="2"/>
  <c r="AG17" i="11" s="1"/>
  <c r="AD15" i="2"/>
  <c r="AC15" i="2"/>
  <c r="AB15" i="2"/>
  <c r="AA15" i="2"/>
  <c r="Z15" i="2"/>
  <c r="Y15" i="2"/>
  <c r="X15" i="2"/>
  <c r="X16" i="2" s="1"/>
  <c r="W15" i="2"/>
  <c r="V15" i="2"/>
  <c r="U15" i="2"/>
  <c r="W17" i="11" s="1"/>
  <c r="T15" i="2"/>
  <c r="S15" i="2"/>
  <c r="R15" i="2"/>
  <c r="T17" i="11" s="1"/>
  <c r="Q15" i="2"/>
  <c r="P15" i="2"/>
  <c r="O15" i="2"/>
  <c r="Q17" i="11" s="1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I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W16" i="2" s="1"/>
  <c r="V13" i="2"/>
  <c r="U13" i="2"/>
  <c r="T13" i="2"/>
  <c r="S13" i="2"/>
  <c r="R13" i="2"/>
  <c r="Q13" i="2"/>
  <c r="P13" i="2"/>
  <c r="O13" i="2"/>
  <c r="N13" i="2"/>
  <c r="K13" i="2"/>
  <c r="AR12" i="2"/>
  <c r="AQ12" i="2"/>
  <c r="AP12" i="2"/>
  <c r="AP16" i="2" s="1"/>
  <c r="AO12" i="2"/>
  <c r="AN12" i="2"/>
  <c r="AM12" i="2"/>
  <c r="AO18" i="11" s="1"/>
  <c r="M19" i="9" s="1"/>
  <c r="AL12" i="2"/>
  <c r="AK12" i="2"/>
  <c r="AJ12" i="2"/>
  <c r="AJ16" i="2" s="1"/>
  <c r="AI12" i="2"/>
  <c r="AI16" i="2" s="1"/>
  <c r="AH12" i="2"/>
  <c r="AG12" i="2"/>
  <c r="AG16" i="2" s="1"/>
  <c r="AF12" i="2"/>
  <c r="AF16" i="2" s="1"/>
  <c r="AE12" i="2"/>
  <c r="AD12" i="2"/>
  <c r="AC12" i="2"/>
  <c r="AE18" i="11" s="1"/>
  <c r="AB12" i="2"/>
  <c r="AA12" i="2"/>
  <c r="Z12" i="2"/>
  <c r="Z16" i="2" s="1"/>
  <c r="Y12" i="2"/>
  <c r="X12" i="2"/>
  <c r="W12" i="2"/>
  <c r="Y18" i="11" s="1"/>
  <c r="V12" i="2"/>
  <c r="U12" i="2"/>
  <c r="T12" i="2"/>
  <c r="S12" i="2"/>
  <c r="S16" i="2" s="1"/>
  <c r="R12" i="2"/>
  <c r="Q12" i="2"/>
  <c r="Q16" i="2" s="1"/>
  <c r="P12" i="2"/>
  <c r="P16" i="2" s="1"/>
  <c r="O12" i="2"/>
  <c r="N12" i="2"/>
  <c r="AP10" i="2"/>
  <c r="AG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Q19" i="11" s="1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D19" i="11" s="1"/>
  <c r="AD28" i="11" s="1"/>
  <c r="AA9" i="2"/>
  <c r="Z9" i="2"/>
  <c r="E9" i="2"/>
  <c r="AR8" i="2"/>
  <c r="AQ8" i="2"/>
  <c r="AP8" i="2"/>
  <c r="AO8" i="2"/>
  <c r="AN8" i="2"/>
  <c r="AM8" i="2"/>
  <c r="AL8" i="2"/>
  <c r="AK8" i="2"/>
  <c r="AJ8" i="2"/>
  <c r="AI8" i="2"/>
  <c r="AI10" i="2" s="1"/>
  <c r="AH8" i="2"/>
  <c r="AG8" i="2"/>
  <c r="AF8" i="2"/>
  <c r="AE8" i="2"/>
  <c r="AD8" i="2"/>
  <c r="AD10" i="2" s="1"/>
  <c r="AC8" i="2"/>
  <c r="AC10" i="2" s="1"/>
  <c r="AB8" i="2"/>
  <c r="AA8" i="2"/>
  <c r="Z8" i="2"/>
  <c r="AB19" i="11" s="1"/>
  <c r="AB28" i="11" s="1"/>
  <c r="E8" i="2"/>
  <c r="K24" i="19"/>
  <c r="C24" i="19"/>
  <c r="B24" i="19"/>
  <c r="K23" i="19"/>
  <c r="C23" i="19"/>
  <c r="B23" i="19"/>
  <c r="K22" i="19"/>
  <c r="C22" i="19" s="1"/>
  <c r="B22" i="19"/>
  <c r="C21" i="19"/>
  <c r="B21" i="19"/>
  <c r="B10" i="19" s="1"/>
  <c r="K20" i="19"/>
  <c r="C20" i="19" s="1"/>
  <c r="B20" i="19"/>
  <c r="C19" i="19"/>
  <c r="C9" i="19" s="1"/>
  <c r="B19" i="19"/>
  <c r="K18" i="19"/>
  <c r="B18" i="19"/>
  <c r="K17" i="19"/>
  <c r="C17" i="19"/>
  <c r="B17" i="19"/>
  <c r="C16" i="19"/>
  <c r="B16" i="19"/>
  <c r="B8" i="19" s="1"/>
  <c r="K15" i="19"/>
  <c r="B15" i="19"/>
  <c r="B7" i="19" s="1"/>
  <c r="C10" i="19"/>
  <c r="B9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C103" i="16"/>
  <c r="AB103" i="16"/>
  <c r="AA103" i="16"/>
  <c r="Y103" i="16"/>
  <c r="X103" i="16"/>
  <c r="V103" i="16"/>
  <c r="S103" i="16"/>
  <c r="Q103" i="16"/>
  <c r="M103" i="16"/>
  <c r="K103" i="16"/>
  <c r="I103" i="16"/>
  <c r="H103" i="16"/>
  <c r="F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F99" i="16"/>
  <c r="AC99" i="16"/>
  <c r="AA99" i="16"/>
  <c r="Z99" i="16"/>
  <c r="Y99" i="16"/>
  <c r="W99" i="16"/>
  <c r="V99" i="16"/>
  <c r="U99" i="16"/>
  <c r="S99" i="16"/>
  <c r="P99" i="16"/>
  <c r="O99" i="16"/>
  <c r="N99" i="16"/>
  <c r="K99" i="16"/>
  <c r="J99" i="16"/>
  <c r="G99" i="16"/>
  <c r="F99" i="16"/>
  <c r="E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F96" i="16"/>
  <c r="AD96" i="16"/>
  <c r="AB96" i="16"/>
  <c r="AA96" i="16"/>
  <c r="Y96" i="16"/>
  <c r="W96" i="16"/>
  <c r="T96" i="16"/>
  <c r="R96" i="16"/>
  <c r="N96" i="16"/>
  <c r="L96" i="16"/>
  <c r="K96" i="16"/>
  <c r="I96" i="16"/>
  <c r="E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S65" i="11"/>
  <c r="P65" i="11"/>
  <c r="AT64" i="11"/>
  <c r="AR64" i="11"/>
  <c r="AQ64" i="11"/>
  <c r="AO64" i="11"/>
  <c r="AN64" i="11"/>
  <c r="AL64" i="11"/>
  <c r="AH64" i="11"/>
  <c r="AG64" i="11"/>
  <c r="AF64" i="11"/>
  <c r="AE64" i="11"/>
  <c r="AD64" i="11"/>
  <c r="AB64" i="11"/>
  <c r="AA64" i="11"/>
  <c r="Z64" i="11"/>
  <c r="Y64" i="11"/>
  <c r="W64" i="11"/>
  <c r="T64" i="11"/>
  <c r="Q64" i="11"/>
  <c r="AT63" i="11"/>
  <c r="AS63" i="11"/>
  <c r="AQ63" i="11"/>
  <c r="AP63" i="11"/>
  <c r="AO63" i="11"/>
  <c r="AN63" i="11"/>
  <c r="AM63" i="11"/>
  <c r="AK63" i="11"/>
  <c r="AD63" i="11"/>
  <c r="AC63" i="11"/>
  <c r="AA63" i="11"/>
  <c r="Z63" i="11"/>
  <c r="Y63" i="11"/>
  <c r="X63" i="11"/>
  <c r="W63" i="11"/>
  <c r="U63" i="11"/>
  <c r="S63" i="11"/>
  <c r="AT62" i="11"/>
  <c r="AT77" i="11" s="1"/>
  <c r="AR62" i="11"/>
  <c r="AR77" i="11" s="1"/>
  <c r="AP62" i="11"/>
  <c r="AP77" i="11" s="1"/>
  <c r="AO62" i="11"/>
  <c r="AO77" i="11" s="1"/>
  <c r="AM62" i="11"/>
  <c r="AM77" i="11" s="1"/>
  <c r="AL62" i="11"/>
  <c r="AL77" i="11" s="1"/>
  <c r="AJ62" i="11"/>
  <c r="AJ77" i="11" s="1"/>
  <c r="AI62" i="11"/>
  <c r="AI77" i="11" s="1"/>
  <c r="AG62" i="11"/>
  <c r="AG77" i="11" s="1"/>
  <c r="AB62" i="11"/>
  <c r="AB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Q62" i="11"/>
  <c r="Q77" i="11" s="1"/>
  <c r="AS61" i="11"/>
  <c r="AS83" i="11" s="1"/>
  <c r="AQ61" i="11"/>
  <c r="AQ83" i="11" s="1"/>
  <c r="AN61" i="11"/>
  <c r="AN83" i="11" s="1"/>
  <c r="AL61" i="11"/>
  <c r="AL83" i="11" s="1"/>
  <c r="AK61" i="11"/>
  <c r="AK83" i="11" s="1"/>
  <c r="AI61" i="11"/>
  <c r="AI83" i="11" s="1"/>
  <c r="AH61" i="11"/>
  <c r="AH83" i="11" s="1"/>
  <c r="AF61" i="11"/>
  <c r="AF83" i="11" s="1"/>
  <c r="AC61" i="11"/>
  <c r="AC83" i="11" s="1"/>
  <c r="AA61" i="11"/>
  <c r="AA83" i="11" s="1"/>
  <c r="Z61" i="11"/>
  <c r="Z83" i="11" s="1"/>
  <c r="X61" i="11"/>
  <c r="X83" i="11" s="1"/>
  <c r="V61" i="11"/>
  <c r="V83" i="11" s="1"/>
  <c r="U61" i="11"/>
  <c r="U83" i="11" s="1"/>
  <c r="S61" i="11"/>
  <c r="S83" i="11" s="1"/>
  <c r="R61" i="11"/>
  <c r="R83" i="11" s="1"/>
  <c r="P61" i="11"/>
  <c r="P83" i="11" s="1"/>
  <c r="AR60" i="11"/>
  <c r="AP60" i="11"/>
  <c r="AO60" i="11"/>
  <c r="AN60" i="11"/>
  <c r="AM60" i="11"/>
  <c r="AL60" i="11"/>
  <c r="AK60" i="11"/>
  <c r="AJ60" i="11"/>
  <c r="AG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S59" i="11"/>
  <c r="AR59" i="11"/>
  <c r="AP59" i="11"/>
  <c r="AO59" i="11"/>
  <c r="AM59" i="11"/>
  <c r="AK59" i="11"/>
  <c r="AJ59" i="11"/>
  <c r="AH59" i="11"/>
  <c r="AG59" i="11"/>
  <c r="AF59" i="11"/>
  <c r="AE59" i="11"/>
  <c r="AC59" i="11"/>
  <c r="AB59" i="11"/>
  <c r="Z59" i="11"/>
  <c r="Y59" i="11"/>
  <c r="W59" i="11"/>
  <c r="U59" i="11"/>
  <c r="T59" i="11"/>
  <c r="R59" i="11"/>
  <c r="Q59" i="11"/>
  <c r="P59" i="11"/>
  <c r="AT58" i="11"/>
  <c r="AT76" i="11" s="1"/>
  <c r="AQ58" i="11"/>
  <c r="AQ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F58" i="11"/>
  <c r="AF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P58" i="11"/>
  <c r="P76" i="11" s="1"/>
  <c r="AT57" i="11"/>
  <c r="AR57" i="11"/>
  <c r="AP57" i="11"/>
  <c r="AM57" i="11"/>
  <c r="AK57" i="11"/>
  <c r="AJ57" i="11"/>
  <c r="AH57" i="11"/>
  <c r="AG57" i="11"/>
  <c r="AE57" i="11"/>
  <c r="AD57" i="11"/>
  <c r="AB57" i="11"/>
  <c r="Z57" i="11"/>
  <c r="W57" i="11"/>
  <c r="U57" i="11"/>
  <c r="R57" i="11"/>
  <c r="Q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H56" i="11"/>
  <c r="AH75" i="11" s="1"/>
  <c r="AE56" i="11"/>
  <c r="AE75" i="11" s="1"/>
  <c r="AC56" i="11"/>
  <c r="AC75" i="11" s="1"/>
  <c r="AB56" i="11"/>
  <c r="AB75" i="11" s="1"/>
  <c r="Z56" i="11"/>
  <c r="Z75" i="11" s="1"/>
  <c r="Y56" i="11"/>
  <c r="Y75" i="11" s="1"/>
  <c r="W56" i="11"/>
  <c r="W75" i="11" s="1"/>
  <c r="V56" i="11"/>
  <c r="V75" i="11" s="1"/>
  <c r="R56" i="11"/>
  <c r="R75" i="11" s="1"/>
  <c r="AS55" i="11"/>
  <c r="R70" i="17" s="1"/>
  <c r="AR55" i="11"/>
  <c r="Q70" i="17" s="1"/>
  <c r="AP55" i="11"/>
  <c r="O70" i="17" s="1"/>
  <c r="AO55" i="11"/>
  <c r="N70" i="17" s="1"/>
  <c r="AM55" i="11"/>
  <c r="L70" i="17" s="1"/>
  <c r="AK55" i="11"/>
  <c r="J70" i="17" s="1"/>
  <c r="AH55" i="11"/>
  <c r="G70" i="17" s="1"/>
  <c r="AG55" i="11"/>
  <c r="AF55" i="11"/>
  <c r="AE55" i="11"/>
  <c r="AC55" i="11"/>
  <c r="AB55" i="11"/>
  <c r="Z55" i="11"/>
  <c r="Y55" i="11"/>
  <c r="X55" i="11"/>
  <c r="W55" i="11"/>
  <c r="U55" i="11"/>
  <c r="S55" i="11"/>
  <c r="R55" i="11"/>
  <c r="Q55" i="11"/>
  <c r="P55" i="11"/>
  <c r="AR54" i="11"/>
  <c r="Q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J54" i="11"/>
  <c r="I69" i="17" s="1"/>
  <c r="AI54" i="11"/>
  <c r="H69" i="17" s="1"/>
  <c r="AH54" i="11"/>
  <c r="G69" i="17" s="1"/>
  <c r="AG54" i="11"/>
  <c r="AE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Q53" i="11"/>
  <c r="P68" i="17" s="1"/>
  <c r="AP53" i="11"/>
  <c r="O68" i="17" s="1"/>
  <c r="AN53" i="11"/>
  <c r="M68" i="17" s="1"/>
  <c r="AM53" i="11"/>
  <c r="L68" i="17" s="1"/>
  <c r="AL53" i="11"/>
  <c r="K68" i="17" s="1"/>
  <c r="AI53" i="11"/>
  <c r="H68" i="17" s="1"/>
  <c r="AF53" i="11"/>
  <c r="AE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N52" i="11"/>
  <c r="M67" i="17" s="1"/>
  <c r="AL52" i="11"/>
  <c r="K67" i="17" s="1"/>
  <c r="AK52" i="11"/>
  <c r="J67" i="17" s="1"/>
  <c r="AH52" i="11"/>
  <c r="G67" i="17" s="1"/>
  <c r="AD52" i="11"/>
  <c r="AC52" i="11"/>
  <c r="AB52" i="11"/>
  <c r="AA52" i="11"/>
  <c r="Z52" i="11"/>
  <c r="Y52" i="11"/>
  <c r="X52" i="11"/>
  <c r="V52" i="11"/>
  <c r="U52" i="11"/>
  <c r="S52" i="11"/>
  <c r="R52" i="1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H51" i="11"/>
  <c r="G66" i="17" s="1"/>
  <c r="AE51" i="11"/>
  <c r="AC51" i="11"/>
  <c r="AB51" i="11"/>
  <c r="Z51" i="11"/>
  <c r="Y51" i="11"/>
  <c r="X51" i="11"/>
  <c r="W51" i="11"/>
  <c r="V51" i="11"/>
  <c r="U51" i="11"/>
  <c r="T51" i="11"/>
  <c r="R51" i="11"/>
  <c r="AT50" i="11"/>
  <c r="S65" i="17" s="1"/>
  <c r="AS50" i="11"/>
  <c r="R65" i="17" s="1"/>
  <c r="AQ50" i="11"/>
  <c r="P65" i="17" s="1"/>
  <c r="AJ50" i="11"/>
  <c r="I65" i="17" s="1"/>
  <c r="AI50" i="11"/>
  <c r="H65" i="17" s="1"/>
  <c r="AG50" i="11"/>
  <c r="AF50" i="11"/>
  <c r="AC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S49" i="11"/>
  <c r="AQ49" i="11"/>
  <c r="AP49" i="11"/>
  <c r="O64" i="17" s="1"/>
  <c r="AO49" i="11"/>
  <c r="AN49" i="11"/>
  <c r="AL49" i="11"/>
  <c r="AK49" i="11"/>
  <c r="AI49" i="11"/>
  <c r="AG49" i="11"/>
  <c r="AF49" i="11"/>
  <c r="AD49" i="11"/>
  <c r="AC49" i="11"/>
  <c r="AA49" i="11"/>
  <c r="Z49" i="11"/>
  <c r="Y49" i="11"/>
  <c r="X49" i="11"/>
  <c r="V49" i="11"/>
  <c r="U49" i="11"/>
  <c r="S49" i="11"/>
  <c r="Q49" i="11"/>
  <c r="P49" i="11"/>
  <c r="AT48" i="11"/>
  <c r="AS48" i="11"/>
  <c r="AR48" i="11"/>
  <c r="AQ48" i="11"/>
  <c r="AP48" i="11"/>
  <c r="AN48" i="11"/>
  <c r="AM48" i="11"/>
  <c r="AL48" i="11"/>
  <c r="AK48" i="11"/>
  <c r="AI48" i="11"/>
  <c r="AH48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O42" i="11"/>
  <c r="N43" i="17" s="1"/>
  <c r="AN42" i="11"/>
  <c r="AL42" i="11"/>
  <c r="AI42" i="11"/>
  <c r="AG42" i="11"/>
  <c r="AF42" i="11"/>
  <c r="AE42" i="11"/>
  <c r="AD42" i="11"/>
  <c r="AC42" i="11"/>
  <c r="AB42" i="11"/>
  <c r="AA42" i="11"/>
  <c r="Y42" i="11"/>
  <c r="X42" i="11"/>
  <c r="V42" i="11"/>
  <c r="S42" i="11"/>
  <c r="Q42" i="11"/>
  <c r="P42" i="11"/>
  <c r="AQ39" i="11"/>
  <c r="P16" i="17" s="1"/>
  <c r="AK39" i="11"/>
  <c r="J16" i="17" s="1"/>
  <c r="AH39" i="11"/>
  <c r="G16" i="17" s="1"/>
  <c r="W39" i="11"/>
  <c r="U39" i="11"/>
  <c r="R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E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T36" i="11"/>
  <c r="AR36" i="11"/>
  <c r="AQ36" i="11"/>
  <c r="AN36" i="11"/>
  <c r="AM36" i="1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Q34" i="11"/>
  <c r="AP34" i="11"/>
  <c r="AO34" i="11"/>
  <c r="AN34" i="11"/>
  <c r="AM34" i="11"/>
  <c r="AL34" i="11"/>
  <c r="AK34" i="11"/>
  <c r="AI34" i="11"/>
  <c r="AH34" i="11"/>
  <c r="AF34" i="11"/>
  <c r="AF100" i="11" s="1"/>
  <c r="AD34" i="11"/>
  <c r="AD100" i="11" s="1"/>
  <c r="AC34" i="11"/>
  <c r="AC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S34" i="11"/>
  <c r="S100" i="11" s="1"/>
  <c r="R34" i="11"/>
  <c r="R100" i="11" s="1"/>
  <c r="P34" i="11"/>
  <c r="P100" i="11" s="1"/>
  <c r="AT33" i="11"/>
  <c r="C132" i="11" s="1"/>
  <c r="AR33" i="11"/>
  <c r="Q10" i="17" s="1"/>
  <c r="AQ33" i="11"/>
  <c r="P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E33" i="11"/>
  <c r="AD33" i="11"/>
  <c r="AB33" i="11"/>
  <c r="AA33" i="11"/>
  <c r="Y33" i="11"/>
  <c r="X33" i="11"/>
  <c r="W33" i="11"/>
  <c r="V33" i="11"/>
  <c r="U33" i="11"/>
  <c r="T33" i="11"/>
  <c r="S33" i="11"/>
  <c r="R33" i="11"/>
  <c r="Q33" i="11"/>
  <c r="AT32" i="11"/>
  <c r="AS32" i="11"/>
  <c r="R9" i="17" s="1"/>
  <c r="AQ32" i="11"/>
  <c r="P9" i="17" s="1"/>
  <c r="AP32" i="11"/>
  <c r="O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D32" i="11"/>
  <c r="AC32" i="11"/>
  <c r="AA32" i="11"/>
  <c r="Z32" i="11"/>
  <c r="X32" i="11"/>
  <c r="W32" i="11"/>
  <c r="V32" i="11"/>
  <c r="U32" i="11"/>
  <c r="T32" i="11"/>
  <c r="S32" i="11"/>
  <c r="R32" i="11"/>
  <c r="Q32" i="11"/>
  <c r="P32" i="11"/>
  <c r="AS31" i="11"/>
  <c r="R8" i="17" s="1"/>
  <c r="AR31" i="11"/>
  <c r="Q8" i="17" s="1"/>
  <c r="AQ31" i="11"/>
  <c r="P8" i="17" s="1"/>
  <c r="AO31" i="11"/>
  <c r="N8" i="17" s="1"/>
  <c r="AN31" i="11"/>
  <c r="M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C31" i="11"/>
  <c r="AB31" i="11"/>
  <c r="AA31" i="11"/>
  <c r="Y31" i="11"/>
  <c r="X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P19" i="11"/>
  <c r="AO19" i="11"/>
  <c r="AM19" i="11"/>
  <c r="AJ19" i="11"/>
  <c r="AI19" i="11"/>
  <c r="AG19" i="11"/>
  <c r="AG28" i="11" s="1"/>
  <c r="AF19" i="11"/>
  <c r="AF28" i="11" s="1"/>
  <c r="AC19" i="11"/>
  <c r="AC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Q18" i="11"/>
  <c r="O19" i="9" s="1"/>
  <c r="AP18" i="11"/>
  <c r="N19" i="9" s="1"/>
  <c r="AN18" i="11"/>
  <c r="L19" i="9" s="1"/>
  <c r="AM18" i="11"/>
  <c r="K19" i="9" s="1"/>
  <c r="AL18" i="11"/>
  <c r="AI18" i="11"/>
  <c r="G19" i="9" s="1"/>
  <c r="AG18" i="11"/>
  <c r="AF18" i="11"/>
  <c r="AD18" i="11"/>
  <c r="AC18" i="11"/>
  <c r="AA18" i="11"/>
  <c r="Z18" i="11"/>
  <c r="X18" i="11"/>
  <c r="W18" i="11"/>
  <c r="V18" i="11"/>
  <c r="S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L17" i="11"/>
  <c r="J18" i="9" s="1"/>
  <c r="AK17" i="11"/>
  <c r="I18" i="9" s="1"/>
  <c r="AI17" i="11"/>
  <c r="AH17" i="11"/>
  <c r="AF17" i="11"/>
  <c r="AE17" i="11"/>
  <c r="AD17" i="11"/>
  <c r="AC17" i="11"/>
  <c r="AB17" i="11"/>
  <c r="AA17" i="11"/>
  <c r="Z17" i="11"/>
  <c r="Y17" i="11"/>
  <c r="X17" i="11"/>
  <c r="V17" i="11"/>
  <c r="U17" i="11"/>
  <c r="S17" i="11"/>
  <c r="R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I13" i="11"/>
  <c r="AG13" i="11"/>
  <c r="AF13" i="11"/>
  <c r="AE13" i="11"/>
  <c r="AD13" i="11"/>
  <c r="AC13" i="11"/>
  <c r="AB13" i="11"/>
  <c r="AA13" i="11"/>
  <c r="Z13" i="11"/>
  <c r="Y13" i="11"/>
  <c r="V13" i="11"/>
  <c r="S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N12" i="11"/>
  <c r="L13" i="9" s="1"/>
  <c r="AM12" i="11"/>
  <c r="K13" i="9" s="1"/>
  <c r="AK12" i="11"/>
  <c r="I13" i="9" s="1"/>
  <c r="AI12" i="11"/>
  <c r="AH12" i="11"/>
  <c r="AF12" i="11"/>
  <c r="AE12" i="11"/>
  <c r="AD12" i="11"/>
  <c r="AC12" i="11"/>
  <c r="AB12" i="11"/>
  <c r="AA12" i="11"/>
  <c r="Z12" i="11"/>
  <c r="X12" i="11"/>
  <c r="W12" i="11"/>
  <c r="U12" i="11"/>
  <c r="S12" i="11"/>
  <c r="R12" i="11"/>
  <c r="P12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H11" i="11"/>
  <c r="AG11" i="11"/>
  <c r="AF11" i="11"/>
  <c r="AE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F10" i="11"/>
  <c r="AF99" i="11" s="1"/>
  <c r="AE10" i="11"/>
  <c r="AE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K9" i="11"/>
  <c r="I10" i="9" s="1"/>
  <c r="AJ9" i="11"/>
  <c r="H10" i="9" s="1"/>
  <c r="AH9" i="11"/>
  <c r="AF9" i="11"/>
  <c r="AE9" i="11"/>
  <c r="AD9" i="11"/>
  <c r="AC9" i="11"/>
  <c r="AB9" i="11"/>
  <c r="AA9" i="11"/>
  <c r="Z9" i="11"/>
  <c r="Y9" i="11"/>
  <c r="X9" i="11"/>
  <c r="W9" i="11"/>
  <c r="U9" i="11"/>
  <c r="T9" i="11"/>
  <c r="R9" i="11"/>
  <c r="P9" i="11"/>
  <c r="AT8" i="11"/>
  <c r="AS8" i="11"/>
  <c r="Q9" i="9" s="1"/>
  <c r="AR8" i="11"/>
  <c r="P9" i="9" s="1"/>
  <c r="AP8" i="11"/>
  <c r="N9" i="9" s="1"/>
  <c r="AM8" i="11"/>
  <c r="K9" i="9" s="1"/>
  <c r="AL8" i="11"/>
  <c r="J9" i="9" s="1"/>
  <c r="AJ8" i="11"/>
  <c r="H9" i="9" s="1"/>
  <c r="AI8" i="11"/>
  <c r="AH8" i="11"/>
  <c r="AG8" i="11"/>
  <c r="AF8" i="11"/>
  <c r="AE8" i="11"/>
  <c r="AD8" i="11"/>
  <c r="AC8" i="11"/>
  <c r="AB8" i="11"/>
  <c r="Z8" i="11"/>
  <c r="W8" i="11"/>
  <c r="V8" i="11"/>
  <c r="T8" i="11"/>
  <c r="S8" i="11"/>
  <c r="R8" i="11"/>
  <c r="Q8" i="11"/>
  <c r="P8" i="11"/>
  <c r="AT7" i="11"/>
  <c r="AS7" i="11"/>
  <c r="Q8" i="9" s="1"/>
  <c r="AR7" i="11"/>
  <c r="P8" i="9" s="1"/>
  <c r="AQ7" i="11"/>
  <c r="AO7" i="11"/>
  <c r="M8" i="9" s="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Y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R101" i="38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K37" i="38"/>
  <c r="L37" i="38" s="1"/>
  <c r="M37" i="38" s="1"/>
  <c r="N37" i="38" s="1"/>
  <c r="O37" i="38" s="1"/>
  <c r="P37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/>
  <c r="F13" i="38"/>
  <c r="D12" i="38"/>
  <c r="C12" i="38"/>
  <c r="Q8" i="38"/>
  <c r="J8" i="38"/>
  <c r="S5" i="38"/>
  <c r="S1" i="38" s="1"/>
  <c r="R5" i="38"/>
  <c r="K5" i="38"/>
  <c r="L5" i="38" s="1"/>
  <c r="B2" i="38"/>
  <c r="B2" i="39" s="1"/>
  <c r="R1" i="38"/>
  <c r="Q1" i="38"/>
  <c r="J1" i="38"/>
  <c r="C12" i="62" l="1"/>
  <c r="D22" i="61"/>
  <c r="D24" i="61" s="1"/>
  <c r="C22" i="61"/>
  <c r="C24" i="61" s="1"/>
  <c r="D28" i="61"/>
  <c r="C28" i="61"/>
  <c r="C72" i="60"/>
  <c r="C12" i="61"/>
  <c r="C73" i="60"/>
  <c r="C10" i="61"/>
  <c r="L8" i="38"/>
  <c r="M5" i="38"/>
  <c r="Z31" i="11"/>
  <c r="M96" i="16"/>
  <c r="AC96" i="16"/>
  <c r="AP31" i="11"/>
  <c r="O8" i="17" s="1"/>
  <c r="K105" i="2"/>
  <c r="AA106" i="2"/>
  <c r="AQ106" i="2"/>
  <c r="AS64" i="11"/>
  <c r="Q99" i="16"/>
  <c r="AR65" i="11"/>
  <c r="AB65" i="11"/>
  <c r="I73" i="2"/>
  <c r="AN65" i="11"/>
  <c r="C8" i="19"/>
  <c r="E36" i="2"/>
  <c r="P37" i="11"/>
  <c r="AD39" i="2"/>
  <c r="AF37" i="11"/>
  <c r="AG34" i="11"/>
  <c r="AG100" i="11" s="1"/>
  <c r="T103" i="16"/>
  <c r="AE65" i="11"/>
  <c r="Y112" i="2"/>
  <c r="Y113" i="2" s="1"/>
  <c r="AA58" i="11"/>
  <c r="AA76" i="11" s="1"/>
  <c r="K32" i="2"/>
  <c r="AD54" i="11"/>
  <c r="AC39" i="2"/>
  <c r="R99" i="16"/>
  <c r="AE32" i="11"/>
  <c r="T65" i="11"/>
  <c r="AP112" i="2"/>
  <c r="AR58" i="11"/>
  <c r="AR76" i="11" s="1"/>
  <c r="W103" i="16"/>
  <c r="F52" i="10"/>
  <c r="S9" i="11"/>
  <c r="V52" i="10"/>
  <c r="AI9" i="11"/>
  <c r="H51" i="10"/>
  <c r="U8" i="11"/>
  <c r="X51" i="10"/>
  <c r="AK8" i="11"/>
  <c r="I9" i="9" s="1"/>
  <c r="I54" i="10"/>
  <c r="V12" i="11"/>
  <c r="Y54" i="10"/>
  <c r="AL12" i="11"/>
  <c r="J13" i="9" s="1"/>
  <c r="J48" i="10"/>
  <c r="W7" i="11"/>
  <c r="Z48" i="10"/>
  <c r="AM7" i="11"/>
  <c r="V53" i="10"/>
  <c r="AI11" i="11"/>
  <c r="R100" i="2"/>
  <c r="AE85" i="2"/>
  <c r="AG53" i="11"/>
  <c r="N112" i="2"/>
  <c r="P56" i="11"/>
  <c r="P75" i="11" s="1"/>
  <c r="AD112" i="2"/>
  <c r="AF56" i="11"/>
  <c r="AF75" i="11" s="1"/>
  <c r="H56" i="10"/>
  <c r="U13" i="11"/>
  <c r="X56" i="10"/>
  <c r="AK13" i="11"/>
  <c r="I14" i="9" s="1"/>
  <c r="J54" i="10"/>
  <c r="K25" i="2"/>
  <c r="K48" i="10"/>
  <c r="X7" i="11"/>
  <c r="AA48" i="10"/>
  <c r="AN7" i="11"/>
  <c r="L8" i="9" s="1"/>
  <c r="T63" i="11"/>
  <c r="AJ63" i="11"/>
  <c r="P39" i="2"/>
  <c r="AF39" i="2"/>
  <c r="G103" i="16"/>
  <c r="T34" i="11"/>
  <c r="T100" i="11" s="1"/>
  <c r="T104" i="11" s="1"/>
  <c r="O112" i="2"/>
  <c r="Q56" i="11"/>
  <c r="Q75" i="11" s="1"/>
  <c r="AE112" i="2"/>
  <c r="AG56" i="11"/>
  <c r="AG75" i="11" s="1"/>
  <c r="AQ112" i="2"/>
  <c r="AQ113" i="2" s="1"/>
  <c r="AS62" i="11"/>
  <c r="AS77" i="11" s="1"/>
  <c r="W65" i="11"/>
  <c r="AR50" i="11"/>
  <c r="Q65" i="17" s="1"/>
  <c r="I52" i="10"/>
  <c r="V9" i="11"/>
  <c r="Y52" i="10"/>
  <c r="AL9" i="11"/>
  <c r="J10" i="9" s="1"/>
  <c r="J56" i="10"/>
  <c r="W13" i="11"/>
  <c r="K51" i="10"/>
  <c r="X8" i="11"/>
  <c r="AA51" i="10"/>
  <c r="AN8" i="11"/>
  <c r="L9" i="9" s="1"/>
  <c r="L54" i="10"/>
  <c r="Y12" i="11"/>
  <c r="AB54" i="10"/>
  <c r="AO12" i="11"/>
  <c r="M13" i="9" s="1"/>
  <c r="M48" i="10"/>
  <c r="Z7" i="11"/>
  <c r="AC48" i="10"/>
  <c r="AP7" i="11"/>
  <c r="AC64" i="11"/>
  <c r="I68" i="2"/>
  <c r="AN55" i="11"/>
  <c r="M70" i="17" s="1"/>
  <c r="AL69" i="2"/>
  <c r="AO48" i="11"/>
  <c r="I67" i="2"/>
  <c r="AF10" i="2"/>
  <c r="AH19" i="11"/>
  <c r="AH28" i="11" s="1"/>
  <c r="AN39" i="11"/>
  <c r="M16" i="17" s="1"/>
  <c r="J96" i="16"/>
  <c r="W31" i="11"/>
  <c r="AM31" i="11"/>
  <c r="L8" i="17" s="1"/>
  <c r="Z96" i="16"/>
  <c r="W69" i="2"/>
  <c r="AM69" i="2"/>
  <c r="AN106" i="2"/>
  <c r="AP64" i="11"/>
  <c r="K8" i="38"/>
  <c r="K1" i="38"/>
  <c r="R11" i="38"/>
  <c r="R12" i="38"/>
  <c r="D103" i="16"/>
  <c r="K45" i="2"/>
  <c r="Y69" i="2"/>
  <c r="AA55" i="11"/>
  <c r="AO69" i="2"/>
  <c r="AQ55" i="11"/>
  <c r="P70" i="17" s="1"/>
  <c r="AH98" i="2"/>
  <c r="AO50" i="11"/>
  <c r="N65" i="17" s="1"/>
  <c r="H99" i="2"/>
  <c r="AC57" i="11"/>
  <c r="H105" i="2"/>
  <c r="AC16" i="2"/>
  <c r="S20" i="2"/>
  <c r="U14" i="11"/>
  <c r="AI20" i="2"/>
  <c r="AK14" i="11"/>
  <c r="I15" i="9" s="1"/>
  <c r="P55" i="10"/>
  <c r="AC10" i="11"/>
  <c r="AC99" i="11" s="1"/>
  <c r="AF55" i="10"/>
  <c r="AS10" i="11"/>
  <c r="W62" i="2"/>
  <c r="Y39" i="11"/>
  <c r="AM62" i="2"/>
  <c r="AO39" i="11"/>
  <c r="N16" i="17" s="1"/>
  <c r="AI65" i="11"/>
  <c r="K88" i="2"/>
  <c r="AI98" i="2"/>
  <c r="AK50" i="11"/>
  <c r="J65" i="17" s="1"/>
  <c r="AJ98" i="2"/>
  <c r="AO8" i="11"/>
  <c r="M9" i="9" s="1"/>
  <c r="Q113" i="2"/>
  <c r="AJ112" i="2"/>
  <c r="I8" i="2"/>
  <c r="AL10" i="2"/>
  <c r="AD10" i="11"/>
  <c r="AD99" i="11" s="1"/>
  <c r="AH13" i="11"/>
  <c r="AK64" i="11"/>
  <c r="Q96" i="16"/>
  <c r="AN10" i="2"/>
  <c r="AK16" i="2"/>
  <c r="P56" i="10"/>
  <c r="H23" i="2"/>
  <c r="I42" i="2"/>
  <c r="H44" i="2"/>
  <c r="I52" i="2"/>
  <c r="AE62" i="2"/>
  <c r="P62" i="2"/>
  <c r="H78" i="2"/>
  <c r="AB61" i="11"/>
  <c r="AB83" i="11" s="1"/>
  <c r="X100" i="2"/>
  <c r="AG106" i="2"/>
  <c r="AG113" i="2" s="1"/>
  <c r="AI64" i="11"/>
  <c r="T113" i="2"/>
  <c r="I95" i="2"/>
  <c r="I82" i="2"/>
  <c r="I18" i="2"/>
  <c r="I104" i="2"/>
  <c r="I86" i="2"/>
  <c r="I84" i="2"/>
  <c r="AG55" i="10"/>
  <c r="AR20" i="2"/>
  <c r="AI100" i="2"/>
  <c r="AH16" i="2"/>
  <c r="AJ18" i="11"/>
  <c r="H19" i="9" s="1"/>
  <c r="AD39" i="11"/>
  <c r="T20" i="2"/>
  <c r="H64" i="2"/>
  <c r="Q12" i="11"/>
  <c r="AG12" i="11"/>
  <c r="R13" i="11"/>
  <c r="AN19" i="11"/>
  <c r="AB34" i="11"/>
  <c r="AB100" i="11" s="1"/>
  <c r="AR34" i="11"/>
  <c r="Q11" i="17" s="1"/>
  <c r="AO53" i="11"/>
  <c r="N68" i="17" s="1"/>
  <c r="P64" i="11"/>
  <c r="AK65" i="11"/>
  <c r="K8" i="2"/>
  <c r="AO10" i="2"/>
  <c r="V16" i="2"/>
  <c r="I13" i="2"/>
  <c r="E15" i="2"/>
  <c r="Z20" i="2"/>
  <c r="K41" i="2"/>
  <c r="I41" i="2"/>
  <c r="I45" i="2"/>
  <c r="H58" i="2"/>
  <c r="O62" i="2"/>
  <c r="Q69" i="2"/>
  <c r="AJ69" i="2"/>
  <c r="H77" i="2"/>
  <c r="I83" i="2"/>
  <c r="H86" i="2"/>
  <c r="E88" i="2"/>
  <c r="K97" i="2"/>
  <c r="K1" i="33"/>
  <c r="AL14" i="11"/>
  <c r="J15" i="9" s="1"/>
  <c r="AM65" i="11"/>
  <c r="R79" i="2"/>
  <c r="R101" i="2" s="1"/>
  <c r="Z85" i="2"/>
  <c r="AP85" i="2"/>
  <c r="K92" i="2"/>
  <c r="H92" i="2"/>
  <c r="Q10" i="11"/>
  <c r="Q99" i="11" s="1"/>
  <c r="AG10" i="11"/>
  <c r="AG99" i="11" s="1"/>
  <c r="AR32" i="11"/>
  <c r="Q9" i="17" s="1"/>
  <c r="AL56" i="11"/>
  <c r="AL75" i="11" s="1"/>
  <c r="R64" i="11"/>
  <c r="R103" i="16"/>
  <c r="AM20" i="2"/>
  <c r="AD28" i="2"/>
  <c r="S56" i="10"/>
  <c r="N28" i="2"/>
  <c r="X39" i="2"/>
  <c r="M99" i="16"/>
  <c r="AN39" i="2"/>
  <c r="I36" i="2"/>
  <c r="E44" i="2"/>
  <c r="H45" i="2"/>
  <c r="AI62" i="2"/>
  <c r="T62" i="2"/>
  <c r="T79" i="2" s="1"/>
  <c r="T101" i="2" s="1"/>
  <c r="S69" i="2"/>
  <c r="E70" i="2"/>
  <c r="I71" i="2"/>
  <c r="H80" i="2"/>
  <c r="AF98" i="2"/>
  <c r="K95" i="2"/>
  <c r="V106" i="2"/>
  <c r="X64" i="11"/>
  <c r="AR112" i="2"/>
  <c r="Y8" i="11"/>
  <c r="AM16" i="2"/>
  <c r="K14" i="2"/>
  <c r="V65" i="11"/>
  <c r="AH62" i="2"/>
  <c r="Q9" i="11"/>
  <c r="AG9" i="11"/>
  <c r="T12" i="11"/>
  <c r="AJ12" i="11"/>
  <c r="H13" i="9" s="1"/>
  <c r="X14" i="11"/>
  <c r="T39" i="11"/>
  <c r="AJ39" i="11"/>
  <c r="I16" i="17" s="1"/>
  <c r="AB50" i="11"/>
  <c r="AB10" i="2"/>
  <c r="AR10" i="2"/>
  <c r="AA28" i="2"/>
  <c r="AP39" i="2"/>
  <c r="AP47" i="2" s="1"/>
  <c r="AJ62" i="2"/>
  <c r="K57" i="2"/>
  <c r="T69" i="2"/>
  <c r="H76" i="2"/>
  <c r="AE98" i="2"/>
  <c r="AB98" i="2"/>
  <c r="AG98" i="2"/>
  <c r="I99" i="2"/>
  <c r="AK106" i="2"/>
  <c r="AM64" i="11"/>
  <c r="AS53" i="11"/>
  <c r="R68" i="17" s="1"/>
  <c r="H37" i="2"/>
  <c r="H41" i="2"/>
  <c r="H42" i="2"/>
  <c r="Y65" i="11"/>
  <c r="AM79" i="2"/>
  <c r="AK62" i="2"/>
  <c r="K70" i="2"/>
  <c r="AB18" i="11"/>
  <c r="AR18" i="11"/>
  <c r="P19" i="9" s="1"/>
  <c r="AT31" i="11"/>
  <c r="AN62" i="11"/>
  <c r="AN77" i="11" s="1"/>
  <c r="AE20" i="2"/>
  <c r="AA39" i="2"/>
  <c r="AQ39" i="2"/>
  <c r="AQ47" i="2" s="1"/>
  <c r="E37" i="2"/>
  <c r="I53" i="2"/>
  <c r="V62" i="2"/>
  <c r="I108" i="2"/>
  <c r="AC112" i="2"/>
  <c r="AC113" i="2" s="1"/>
  <c r="AM112" i="2"/>
  <c r="AM113" i="2" s="1"/>
  <c r="S5" i="33"/>
  <c r="D9" i="35"/>
  <c r="AE19" i="11"/>
  <c r="AE28" i="11" s="1"/>
  <c r="AE49" i="11"/>
  <c r="E35" i="2"/>
  <c r="Y62" i="2"/>
  <c r="K89" i="2"/>
  <c r="I89" i="2"/>
  <c r="I94" i="2"/>
  <c r="E104" i="2"/>
  <c r="D8" i="35"/>
  <c r="D25" i="35"/>
  <c r="C8" i="38"/>
  <c r="R18" i="11"/>
  <c r="AH18" i="11"/>
  <c r="I15" i="2"/>
  <c r="N20" i="2"/>
  <c r="N29" i="2" s="1"/>
  <c r="Q39" i="2"/>
  <c r="Q47" i="2" s="1"/>
  <c r="AG39" i="2"/>
  <c r="R39" i="2"/>
  <c r="R47" i="2" s="1"/>
  <c r="AH39" i="2"/>
  <c r="AH47" i="2" s="1"/>
  <c r="AA62" i="2"/>
  <c r="H55" i="2"/>
  <c r="AQ62" i="2"/>
  <c r="H56" i="2"/>
  <c r="T100" i="2"/>
  <c r="AR85" i="2"/>
  <c r="AR100" i="2" s="1"/>
  <c r="S112" i="2"/>
  <c r="U56" i="11"/>
  <c r="U75" i="11" s="1"/>
  <c r="AI112" i="2"/>
  <c r="AI113" i="2" s="1"/>
  <c r="AK56" i="11"/>
  <c r="AK75" i="11" s="1"/>
  <c r="I110" i="2"/>
  <c r="U113" i="2"/>
  <c r="K28" i="35"/>
  <c r="C129" i="11" s="1"/>
  <c r="AQ100" i="2"/>
  <c r="K110" i="2"/>
  <c r="R16" i="2"/>
  <c r="AN98" i="2"/>
  <c r="T18" i="11"/>
  <c r="H15" i="2"/>
  <c r="K58" i="2"/>
  <c r="AF65" i="11"/>
  <c r="E67" i="2"/>
  <c r="H96" i="2"/>
  <c r="AA8" i="11"/>
  <c r="AQ8" i="11"/>
  <c r="O9" i="9" s="1"/>
  <c r="AD11" i="11"/>
  <c r="AT11" i="11"/>
  <c r="U18" i="11"/>
  <c r="AK18" i="11"/>
  <c r="I19" i="9" s="1"/>
  <c r="AK19" i="11"/>
  <c r="AN50" i="11"/>
  <c r="M65" i="17" s="1"/>
  <c r="AD62" i="11"/>
  <c r="AD77" i="11" s="1"/>
  <c r="AM10" i="2"/>
  <c r="T39" i="2"/>
  <c r="AF62" i="2"/>
  <c r="O69" i="2"/>
  <c r="AE69" i="2"/>
  <c r="E68" i="2"/>
  <c r="I75" i="2"/>
  <c r="I77" i="2"/>
  <c r="W100" i="2"/>
  <c r="AM98" i="2"/>
  <c r="AM100" i="2" s="1"/>
  <c r="S106" i="2"/>
  <c r="V112" i="2"/>
  <c r="X56" i="11"/>
  <c r="X75" i="11" s="1"/>
  <c r="I109" i="2"/>
  <c r="Q112" i="2"/>
  <c r="F13" i="33"/>
  <c r="AK10" i="2"/>
  <c r="O16" i="2"/>
  <c r="AE16" i="2"/>
  <c r="E14" i="2"/>
  <c r="K15" i="2"/>
  <c r="C57" i="10"/>
  <c r="AL65" i="11"/>
  <c r="AB69" i="2"/>
  <c r="AR69" i="2"/>
  <c r="H73" i="2"/>
  <c r="K96" i="2"/>
  <c r="AP113" i="2"/>
  <c r="J10" i="33"/>
  <c r="M14" i="55"/>
  <c r="M9" i="55"/>
  <c r="P9" i="59"/>
  <c r="P98" i="59"/>
  <c r="P23" i="59"/>
  <c r="M26" i="55"/>
  <c r="P53" i="46"/>
  <c r="M7" i="55"/>
  <c r="Q9" i="59"/>
  <c r="Q126" i="59"/>
  <c r="Q98" i="59"/>
  <c r="K68" i="59"/>
  <c r="K53" i="59"/>
  <c r="K38" i="59"/>
  <c r="P9" i="46"/>
  <c r="M34" i="55"/>
  <c r="D61" i="12"/>
  <c r="K27" i="19" s="1"/>
  <c r="M32" i="55"/>
  <c r="M15" i="55"/>
  <c r="P83" i="59"/>
  <c r="P68" i="59"/>
  <c r="M35" i="55"/>
  <c r="M22" i="55"/>
  <c r="P53" i="59"/>
  <c r="M25" i="55"/>
  <c r="M13" i="55"/>
  <c r="P38" i="59"/>
  <c r="M16" i="55"/>
  <c r="J1" i="46"/>
  <c r="J9" i="46" s="1"/>
  <c r="P126" i="59"/>
  <c r="AQ10" i="2"/>
  <c r="Y16" i="2"/>
  <c r="I12" i="2"/>
  <c r="AA20" i="2"/>
  <c r="K59" i="2"/>
  <c r="E64" i="2"/>
  <c r="K73" i="2"/>
  <c r="K74" i="2"/>
  <c r="I74" i="2"/>
  <c r="K76" i="2"/>
  <c r="K80" i="2"/>
  <c r="AA85" i="2"/>
  <c r="AA100" i="2" s="1"/>
  <c r="I97" i="2"/>
  <c r="AK112" i="2"/>
  <c r="AK113" i="2" s="1"/>
  <c r="P112" i="2"/>
  <c r="P113" i="2" s="1"/>
  <c r="M28" i="55"/>
  <c r="P113" i="59"/>
  <c r="F7" i="49"/>
  <c r="C33" i="51"/>
  <c r="G29" i="51" s="1"/>
  <c r="C36" i="31"/>
  <c r="M17" i="55"/>
  <c r="H12" i="2"/>
  <c r="AQ16" i="2"/>
  <c r="H14" i="2"/>
  <c r="K44" i="2"/>
  <c r="I44" i="2"/>
  <c r="I58" i="2"/>
  <c r="AJ85" i="2"/>
  <c r="AJ100" i="2" s="1"/>
  <c r="I87" i="2"/>
  <c r="AL113" i="2"/>
  <c r="W112" i="2"/>
  <c r="R112" i="2"/>
  <c r="R113" i="2" s="1"/>
  <c r="D14" i="35"/>
  <c r="T14" i="35" s="1"/>
  <c r="Q1" i="46"/>
  <c r="Q9" i="46" s="1"/>
  <c r="H7" i="30"/>
  <c r="C27" i="31"/>
  <c r="E29" i="51"/>
  <c r="G26" i="31"/>
  <c r="E26" i="31"/>
  <c r="C26" i="31"/>
  <c r="G25" i="31"/>
  <c r="E25" i="31"/>
  <c r="C25" i="31"/>
  <c r="G29" i="31"/>
  <c r="G24" i="31"/>
  <c r="C43" i="31"/>
  <c r="C29" i="51"/>
  <c r="D29" i="51" s="1"/>
  <c r="E29" i="31"/>
  <c r="C42" i="31"/>
  <c r="C29" i="31"/>
  <c r="E24" i="31"/>
  <c r="C41" i="31"/>
  <c r="C16" i="31" s="1" a="1"/>
  <c r="C16" i="31" s="1"/>
  <c r="C34" i="51"/>
  <c r="G28" i="31"/>
  <c r="E28" i="31"/>
  <c r="C24" i="31"/>
  <c r="C28" i="31"/>
  <c r="G27" i="31"/>
  <c r="E27" i="31"/>
  <c r="C30" i="31"/>
  <c r="AH10" i="2"/>
  <c r="AR16" i="2"/>
  <c r="AR29" i="2" s="1"/>
  <c r="AL20" i="2"/>
  <c r="V47" i="2"/>
  <c r="I37" i="2"/>
  <c r="K53" i="2"/>
  <c r="AP62" i="2"/>
  <c r="N100" i="2"/>
  <c r="I88" i="2"/>
  <c r="Q15" i="35"/>
  <c r="S15" i="35" s="1"/>
  <c r="G30" i="31"/>
  <c r="F26" i="49"/>
  <c r="M33" i="55"/>
  <c r="AN20" i="2"/>
  <c r="K34" i="2"/>
  <c r="Z69" i="2"/>
  <c r="AP69" i="2"/>
  <c r="I70" i="2"/>
  <c r="F13" i="49"/>
  <c r="L11" i="51" a="1"/>
  <c r="L11" i="51" s="1"/>
  <c r="L12" i="51" a="1"/>
  <c r="L12" i="51" s="1"/>
  <c r="L13" i="51" a="1"/>
  <c r="L13" i="51" s="1"/>
  <c r="L14" i="51" a="1"/>
  <c r="L14" i="51" s="1"/>
  <c r="L16" i="51" a="1"/>
  <c r="L16" i="51" s="1"/>
  <c r="L18" i="51" a="1"/>
  <c r="L18" i="51" s="1"/>
  <c r="L19" i="51" a="1"/>
  <c r="L19" i="51" s="1"/>
  <c r="L20" i="51" a="1"/>
  <c r="L20" i="51" s="1"/>
  <c r="L21" i="51" a="1"/>
  <c r="L21" i="51" s="1"/>
  <c r="L22" i="51" a="1"/>
  <c r="L22" i="51" s="1"/>
  <c r="L7" i="51" a="1"/>
  <c r="L7" i="51" s="1"/>
  <c r="L9" i="51" a="1"/>
  <c r="L9" i="51" s="1"/>
  <c r="L8" i="51" a="1"/>
  <c r="L8" i="51" s="1"/>
  <c r="L10" i="51" a="1"/>
  <c r="L10" i="51" s="1"/>
  <c r="L15" i="51" a="1"/>
  <c r="L15" i="51" s="1"/>
  <c r="L17" i="51" a="1"/>
  <c r="L17" i="51" s="1"/>
  <c r="L23" i="51" a="1"/>
  <c r="L23" i="51" s="1"/>
  <c r="L24" i="51" a="1"/>
  <c r="L24" i="51" s="1"/>
  <c r="L26" i="51" a="1"/>
  <c r="L26" i="51" s="1"/>
  <c r="L25" i="51" a="1"/>
  <c r="L25" i="51" s="1"/>
  <c r="M23" i="55"/>
  <c r="M8" i="55"/>
  <c r="H9" i="59"/>
  <c r="F18" i="49"/>
  <c r="F9" i="49"/>
  <c r="O9" i="59"/>
  <c r="I9" i="59"/>
  <c r="J9" i="59"/>
  <c r="F6" i="49"/>
  <c r="F23" i="49"/>
  <c r="F16" i="49"/>
  <c r="F30" i="49"/>
  <c r="P8" i="59"/>
  <c r="H8" i="59"/>
  <c r="F20" i="49"/>
  <c r="I8" i="59"/>
  <c r="F28" i="49"/>
  <c r="J8" i="59"/>
  <c r="K8" i="59"/>
  <c r="O8" i="59"/>
  <c r="Q8" i="59"/>
  <c r="R5" i="59"/>
  <c r="Q1" i="59"/>
  <c r="K1" i="59"/>
  <c r="L5" i="59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O104" i="16" s="1"/>
  <c r="AE104" i="11"/>
  <c r="E107" i="16"/>
  <c r="AA22" i="11"/>
  <c r="P107" i="16"/>
  <c r="R107" i="16"/>
  <c r="AC104" i="11"/>
  <c r="T22" i="11"/>
  <c r="D107" i="16"/>
  <c r="T107" i="16"/>
  <c r="Q104" i="11"/>
  <c r="AG104" i="11"/>
  <c r="I107" i="16"/>
  <c r="I108" i="16" s="1"/>
  <c r="AB22" i="11"/>
  <c r="V104" i="11"/>
  <c r="Q40" i="11"/>
  <c r="AG40" i="11"/>
  <c r="X104" i="11"/>
  <c r="B29" i="9"/>
  <c r="Y15" i="11"/>
  <c r="L104" i="16" s="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C108" i="16" s="1"/>
  <c r="S107" i="16"/>
  <c r="S108" i="16" s="1"/>
  <c r="B20" i="17"/>
  <c r="Y40" i="11"/>
  <c r="Z40" i="11"/>
  <c r="X22" i="11"/>
  <c r="AA40" i="11"/>
  <c r="F107" i="16"/>
  <c r="Y22" i="11"/>
  <c r="Y24" i="11" s="1"/>
  <c r="AB40" i="11"/>
  <c r="AH99" i="16"/>
  <c r="B24" i="17"/>
  <c r="AC15" i="11"/>
  <c r="P104" i="16" s="1"/>
  <c r="P15" i="11"/>
  <c r="C100" i="16" s="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AG104" i="16" s="1"/>
  <c r="N39" i="9"/>
  <c r="J40" i="9"/>
  <c r="K37" i="17"/>
  <c r="K58" i="17"/>
  <c r="AE15" i="11"/>
  <c r="O39" i="9"/>
  <c r="K35" i="17"/>
  <c r="K43" i="17"/>
  <c r="Y107" i="16"/>
  <c r="K64" i="17"/>
  <c r="V40" i="11"/>
  <c r="K8" i="17"/>
  <c r="L31" i="17" s="1"/>
  <c r="AL40" i="11"/>
  <c r="K33" i="17"/>
  <c r="C18" i="19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J44" i="9"/>
  <c r="J45" i="9"/>
  <c r="J38" i="9"/>
  <c r="R40" i="9"/>
  <c r="M42" i="9"/>
  <c r="S15" i="17"/>
  <c r="C135" i="11"/>
  <c r="K38" i="11" s="1"/>
  <c r="S46" i="17"/>
  <c r="C144" i="11"/>
  <c r="K45" i="11" s="1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D9" i="19"/>
  <c r="F9" i="19" s="1"/>
  <c r="I32" i="2"/>
  <c r="L99" i="16"/>
  <c r="L100" i="16" s="1"/>
  <c r="W39" i="2"/>
  <c r="AB99" i="16"/>
  <c r="I34" i="2"/>
  <c r="AM39" i="2"/>
  <c r="AM47" i="2" s="1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E18" i="2"/>
  <c r="O20" i="2"/>
  <c r="E20" i="2" s="1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AG20" i="2"/>
  <c r="AG29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AO47" i="2" s="1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M57" i="17"/>
  <c r="M59" i="17"/>
  <c r="P46" i="11"/>
  <c r="AF46" i="11"/>
  <c r="X66" i="11"/>
  <c r="AN66" i="11"/>
  <c r="M72" i="17" s="1"/>
  <c r="M63" i="17"/>
  <c r="X107" i="16"/>
  <c r="K18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AB113" i="2" s="1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I10" i="2"/>
  <c r="H20" i="2"/>
  <c r="W47" i="2"/>
  <c r="S39" i="2"/>
  <c r="S47" i="2" s="1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AO28" i="2"/>
  <c r="U39" i="2"/>
  <c r="K39" i="2" s="1"/>
  <c r="AL39" i="2"/>
  <c r="AL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Y28" i="2"/>
  <c r="Y29" i="2" s="1"/>
  <c r="Y48" i="2" s="1"/>
  <c r="AP28" i="2"/>
  <c r="AN62" i="2"/>
  <c r="AN79" i="2" s="1"/>
  <c r="AN101" i="2" s="1"/>
  <c r="I57" i="2"/>
  <c r="C15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AC56" i="10"/>
  <c r="AN28" i="2"/>
  <c r="AC28" i="2"/>
  <c r="Z39" i="2"/>
  <c r="H39" i="2" s="1"/>
  <c r="I51" i="2"/>
  <c r="AJ79" i="2"/>
  <c r="AJ101" i="2" s="1"/>
  <c r="AB62" i="2"/>
  <c r="AB79" i="2" s="1"/>
  <c r="AB101" i="2" s="1"/>
  <c r="AR62" i="2"/>
  <c r="AR79" i="2" s="1"/>
  <c r="AR101" i="2" s="1"/>
  <c r="E66" i="2"/>
  <c r="H70" i="2"/>
  <c r="H83" i="2"/>
  <c r="AG100" i="2"/>
  <c r="K87" i="2"/>
  <c r="I93" i="2"/>
  <c r="AJ113" i="2"/>
  <c r="B45" i="9"/>
  <c r="B35" i="9"/>
  <c r="E12" i="2"/>
  <c r="AA16" i="2"/>
  <c r="H16" i="2" s="1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H110" i="2"/>
  <c r="AE28" i="2"/>
  <c r="AE29" i="2" s="1"/>
  <c r="AE48" i="2" s="1"/>
  <c r="AD62" i="2"/>
  <c r="AC85" i="2"/>
  <c r="K83" i="2"/>
  <c r="B2" i="32"/>
  <c r="E272" i="30" s="1"/>
  <c r="B2" i="36"/>
  <c r="B2" i="30"/>
  <c r="H19" i="2"/>
  <c r="K26" i="2"/>
  <c r="O28" i="2"/>
  <c r="E28" i="2" s="1"/>
  <c r="AF28" i="2"/>
  <c r="AF29" i="2" s="1"/>
  <c r="AF48" i="2" s="1"/>
  <c r="Y79" i="2"/>
  <c r="N62" i="2"/>
  <c r="P69" i="2"/>
  <c r="P79" i="2" s="1"/>
  <c r="P101" i="2" s="1"/>
  <c r="AF69" i="2"/>
  <c r="AF79" i="2" s="1"/>
  <c r="AF101" i="2" s="1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K31" i="2"/>
  <c r="AB47" i="2"/>
  <c r="O39" i="2"/>
  <c r="O47" i="2" s="1"/>
  <c r="AE39" i="2"/>
  <c r="AE47" i="2" s="1"/>
  <c r="K51" i="2"/>
  <c r="H53" i="2"/>
  <c r="E56" i="2"/>
  <c r="Q62" i="2"/>
  <c r="Q79" i="2" s="1"/>
  <c r="AI69" i="2"/>
  <c r="AI79" i="2" s="1"/>
  <c r="AI101" i="2" s="1"/>
  <c r="I76" i="2"/>
  <c r="U85" i="2"/>
  <c r="E85" i="2" s="1"/>
  <c r="E82" i="2"/>
  <c r="AK85" i="2"/>
  <c r="AK98" i="2"/>
  <c r="N113" i="2"/>
  <c r="H106" i="2"/>
  <c r="H109" i="2"/>
  <c r="Z112" i="2"/>
  <c r="Z113" i="2" s="1"/>
  <c r="I112" i="2"/>
  <c r="D152" i="2" s="1"/>
  <c r="F152" i="2" s="1"/>
  <c r="AO20" i="2"/>
  <c r="S28" i="2"/>
  <c r="S29" i="2" s="1"/>
  <c r="S48" i="2" s="1"/>
  <c r="S102" i="2" s="1"/>
  <c r="S114" i="2" s="1"/>
  <c r="AJ28" i="2"/>
  <c r="H40" i="2"/>
  <c r="K78" i="2"/>
  <c r="I80" i="2"/>
  <c r="V100" i="2"/>
  <c r="I92" i="2"/>
  <c r="O113" i="2"/>
  <c r="AP20" i="2"/>
  <c r="I24" i="2"/>
  <c r="T28" i="2"/>
  <c r="T29" i="2" s="1"/>
  <c r="AK28" i="2"/>
  <c r="N47" i="2"/>
  <c r="AD47" i="2"/>
  <c r="I61" i="2"/>
  <c r="K64" i="2"/>
  <c r="K66" i="2"/>
  <c r="V69" i="2"/>
  <c r="E73" i="2"/>
  <c r="I78" i="2"/>
  <c r="AB85" i="2"/>
  <c r="AB100" i="2" s="1"/>
  <c r="H84" i="2"/>
  <c r="AQ20" i="2"/>
  <c r="AQ29" i="2" s="1"/>
  <c r="K24" i="2"/>
  <c r="AG57" i="10"/>
  <c r="B57" i="10" s="1"/>
  <c r="U28" i="2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Q79" i="2"/>
  <c r="AQ101" i="2" s="1"/>
  <c r="E78" i="2"/>
  <c r="AL98" i="2"/>
  <c r="I105" i="2"/>
  <c r="H82" i="2"/>
  <c r="E94" i="2"/>
  <c r="S113" i="2"/>
  <c r="L116" i="2"/>
  <c r="K111" i="2"/>
  <c r="K82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E60" i="2"/>
  <c r="E75" i="2"/>
  <c r="Z98" i="2"/>
  <c r="Z100" i="2" s="1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F11" i="49" s="1"/>
  <c r="B2" i="44"/>
  <c r="Q10" i="33"/>
  <c r="Q11" i="33"/>
  <c r="C30" i="35"/>
  <c r="C39" i="35" s="1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C22" i="35"/>
  <c r="D7" i="35"/>
  <c r="C184" i="11" s="1"/>
  <c r="C10" i="56" s="1"/>
  <c r="D26" i="35"/>
  <c r="T26" i="35" s="1"/>
  <c r="D28" i="35"/>
  <c r="D19" i="35"/>
  <c r="K120" i="48"/>
  <c r="O8" i="46"/>
  <c r="O9" i="46"/>
  <c r="L120" i="48"/>
  <c r="C119" i="48"/>
  <c r="K5" i="46"/>
  <c r="K5" i="52" s="1"/>
  <c r="J8" i="46"/>
  <c r="K34" i="35"/>
  <c r="T25" i="35"/>
  <c r="D10" i="46"/>
  <c r="Q38" i="46"/>
  <c r="P68" i="46"/>
  <c r="P98" i="46"/>
  <c r="P38" i="46"/>
  <c r="P83" i="46"/>
  <c r="P113" i="46"/>
  <c r="P8" i="46"/>
  <c r="H9" i="46"/>
  <c r="Q126" i="46"/>
  <c r="Q113" i="46"/>
  <c r="I9" i="46"/>
  <c r="R5" i="46"/>
  <c r="R5" i="52" s="1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13" i="30"/>
  <c r="E281" i="30"/>
  <c r="E104" i="30"/>
  <c r="E236" i="30"/>
  <c r="S105" i="38" s="1"/>
  <c r="E234" i="30"/>
  <c r="E20" i="30"/>
  <c r="E215" i="30"/>
  <c r="E219" i="30"/>
  <c r="E196" i="30"/>
  <c r="E198" i="30"/>
  <c r="E42" i="30"/>
  <c r="E44" i="30"/>
  <c r="E46" i="30"/>
  <c r="E102" i="30"/>
  <c r="E121" i="30"/>
  <c r="E123" i="30"/>
  <c r="E165" i="30"/>
  <c r="E169" i="30"/>
  <c r="E190" i="30"/>
  <c r="E194" i="30"/>
  <c r="E308" i="30"/>
  <c r="E30" i="30"/>
  <c r="E34" i="30"/>
  <c r="E73" i="30"/>
  <c r="E98" i="30"/>
  <c r="E100" i="30"/>
  <c r="E115" i="30"/>
  <c r="E119" i="30"/>
  <c r="E163" i="30"/>
  <c r="E209" i="30"/>
  <c r="E9" i="30"/>
  <c r="E67" i="30"/>
  <c r="E69" i="30"/>
  <c r="E71" i="30"/>
  <c r="E94" i="30"/>
  <c r="E96" i="30"/>
  <c r="E182" i="30"/>
  <c r="E184" i="30"/>
  <c r="E205" i="30"/>
  <c r="E207" i="30"/>
  <c r="E155" i="30"/>
  <c r="E157" i="30"/>
  <c r="E222" i="30"/>
  <c r="E256" i="30"/>
  <c r="E258" i="30"/>
  <c r="E260" i="30"/>
  <c r="E296" i="30"/>
  <c r="E313" i="30"/>
  <c r="E61" i="30"/>
  <c r="E86" i="30"/>
  <c r="E275" i="30"/>
  <c r="E82" i="30"/>
  <c r="E84" i="30"/>
  <c r="E147" i="30"/>
  <c r="E199" i="30"/>
  <c r="E239" i="30"/>
  <c r="E292" i="30"/>
  <c r="E294" i="30"/>
  <c r="E143" i="30"/>
  <c r="E145" i="30"/>
  <c r="E309" i="30"/>
  <c r="E25" i="30"/>
  <c r="E41" i="30"/>
  <c r="E45" i="30"/>
  <c r="E78" i="30"/>
  <c r="E80" i="30"/>
  <c r="E168" i="30"/>
  <c r="E231" i="30"/>
  <c r="E267" i="30"/>
  <c r="E269" i="30"/>
  <c r="E284" i="30"/>
  <c r="E133" i="30"/>
  <c r="E137" i="30"/>
  <c r="E187" i="30"/>
  <c r="E189" i="30"/>
  <c r="E208" i="30"/>
  <c r="E225" i="30"/>
  <c r="E278" i="30"/>
  <c r="E280" i="30"/>
  <c r="E303" i="30"/>
  <c r="E181" i="30"/>
  <c r="E185" i="30"/>
  <c r="E12" i="30"/>
  <c r="E129" i="30"/>
  <c r="E179" i="30"/>
  <c r="E255" i="30"/>
  <c r="E14" i="30"/>
  <c r="E18" i="30"/>
  <c r="E54" i="30"/>
  <c r="E58" i="30"/>
  <c r="E202" i="30"/>
  <c r="E253" i="30"/>
  <c r="E276" i="30"/>
  <c r="E295" i="30"/>
  <c r="E312" i="30"/>
  <c r="E48" i="30"/>
  <c r="E50" i="30"/>
  <c r="E125" i="30"/>
  <c r="E127" i="30"/>
  <c r="E249" i="30"/>
  <c r="C15" i="62" l="1"/>
  <c r="C27" i="61"/>
  <c r="C29" i="61" s="1"/>
  <c r="D27" i="61"/>
  <c r="D29" i="61" s="1"/>
  <c r="M21" i="51" a="1"/>
  <c r="M21" i="51" s="1"/>
  <c r="C21" i="51"/>
  <c r="Q23" i="59"/>
  <c r="M20" i="51" a="1"/>
  <c r="M20" i="51" s="1"/>
  <c r="C20" i="51"/>
  <c r="AH48" i="2"/>
  <c r="AH102" i="2" s="1"/>
  <c r="AH114" i="2" s="1"/>
  <c r="O100" i="16"/>
  <c r="K100" i="11"/>
  <c r="K67" i="8" s="1"/>
  <c r="M19" i="51" a="1"/>
  <c r="M19" i="51" s="1"/>
  <c r="C19" i="51"/>
  <c r="H25" i="31"/>
  <c r="C20" i="31"/>
  <c r="Q113" i="59"/>
  <c r="K69" i="2"/>
  <c r="Q101" i="2"/>
  <c r="I47" i="2"/>
  <c r="D147" i="2" s="1"/>
  <c r="F147" i="2" s="1"/>
  <c r="AM101" i="2"/>
  <c r="AG108" i="16"/>
  <c r="M14" i="51" a="1"/>
  <c r="M14" i="51" s="1"/>
  <c r="C14" i="51"/>
  <c r="I20" i="2"/>
  <c r="Q48" i="2"/>
  <c r="F25" i="49"/>
  <c r="F32" i="49"/>
  <c r="F17" i="49"/>
  <c r="M26" i="51" a="1"/>
  <c r="M26" i="51" s="1"/>
  <c r="C26" i="51"/>
  <c r="M13" i="51" a="1"/>
  <c r="M13" i="51" s="1"/>
  <c r="C13" i="51"/>
  <c r="H27" i="31"/>
  <c r="O79" i="2"/>
  <c r="F12" i="49"/>
  <c r="M24" i="51" a="1"/>
  <c r="M24" i="51" s="1"/>
  <c r="C24" i="51"/>
  <c r="M12" i="51" a="1"/>
  <c r="M12" i="51" s="1"/>
  <c r="C12" i="51"/>
  <c r="H29" i="31"/>
  <c r="F29" i="31"/>
  <c r="F10" i="49"/>
  <c r="K23" i="59"/>
  <c r="M23" i="51" a="1"/>
  <c r="M23" i="51" s="1"/>
  <c r="C23" i="51"/>
  <c r="M11" i="51" a="1"/>
  <c r="M11" i="51" s="1"/>
  <c r="C11" i="51"/>
  <c r="K83" i="59"/>
  <c r="Q38" i="59"/>
  <c r="C27" i="19"/>
  <c r="D27" i="19"/>
  <c r="Q53" i="59"/>
  <c r="F27" i="49"/>
  <c r="AD79" i="2"/>
  <c r="AD101" i="2" s="1"/>
  <c r="AT24" i="11"/>
  <c r="AN29" i="2"/>
  <c r="AN48" i="2" s="1"/>
  <c r="F19" i="49"/>
  <c r="M15" i="51" a="1"/>
  <c r="M15" i="51" s="1"/>
  <c r="C15" i="51"/>
  <c r="H26" i="31"/>
  <c r="F26" i="31"/>
  <c r="F15" i="49"/>
  <c r="K98" i="59"/>
  <c r="Q68" i="59"/>
  <c r="V113" i="2"/>
  <c r="AG100" i="16"/>
  <c r="AB102" i="2"/>
  <c r="AB114" i="2" s="1"/>
  <c r="I16" i="2"/>
  <c r="W102" i="2"/>
  <c r="F14" i="49"/>
  <c r="F29" i="49"/>
  <c r="M10" i="51" a="1"/>
  <c r="M10" i="51" s="1"/>
  <c r="C10" i="51"/>
  <c r="G31" i="31"/>
  <c r="K9" i="59"/>
  <c r="C104" i="16"/>
  <c r="M18" i="51" a="1"/>
  <c r="M18" i="51" s="1"/>
  <c r="C18" i="51"/>
  <c r="E31" i="31"/>
  <c r="F28" i="31" s="1"/>
  <c r="H24" i="31"/>
  <c r="F24" i="31"/>
  <c r="M17" i="51" a="1"/>
  <c r="M17" i="51" s="1"/>
  <c r="C17" i="51"/>
  <c r="E200" i="30"/>
  <c r="E131" i="30"/>
  <c r="E229" i="30"/>
  <c r="E290" i="30"/>
  <c r="E220" i="30"/>
  <c r="E111" i="30"/>
  <c r="E226" i="30"/>
  <c r="E289" i="30"/>
  <c r="E38" i="30"/>
  <c r="E210" i="30"/>
  <c r="K113" i="59"/>
  <c r="Q83" i="59"/>
  <c r="M16" i="51" a="1"/>
  <c r="M16" i="51" s="1"/>
  <c r="C16" i="51"/>
  <c r="D29" i="31"/>
  <c r="Q53" i="46"/>
  <c r="E177" i="30"/>
  <c r="E114" i="30"/>
  <c r="E227" i="30"/>
  <c r="E248" i="30"/>
  <c r="E153" i="30"/>
  <c r="E92" i="30"/>
  <c r="T68" i="33" s="1"/>
  <c r="E161" i="30"/>
  <c r="E287" i="30"/>
  <c r="E28" i="30"/>
  <c r="E176" i="30"/>
  <c r="Q83" i="46"/>
  <c r="H30" i="31"/>
  <c r="AG48" i="2"/>
  <c r="M25" i="51" a="1"/>
  <c r="M25" i="51" s="1"/>
  <c r="C25" i="51"/>
  <c r="I98" i="2"/>
  <c r="R56" i="38"/>
  <c r="I113" i="2"/>
  <c r="D153" i="2" s="1"/>
  <c r="F153" i="2" s="1"/>
  <c r="AA101" i="2"/>
  <c r="T48" i="2"/>
  <c r="T102" i="2" s="1"/>
  <c r="T114" i="2" s="1"/>
  <c r="T100" i="16"/>
  <c r="E175" i="30"/>
  <c r="E112" i="30"/>
  <c r="E141" i="30"/>
  <c r="E237" i="30"/>
  <c r="E149" i="30"/>
  <c r="E88" i="30"/>
  <c r="E159" i="30"/>
  <c r="E270" i="30"/>
  <c r="E26" i="30"/>
  <c r="J72" i="38" s="1"/>
  <c r="E108" i="30"/>
  <c r="E29" i="30"/>
  <c r="B29" i="56"/>
  <c r="B28" i="56"/>
  <c r="B27" i="56"/>
  <c r="B26" i="56"/>
  <c r="B25" i="56"/>
  <c r="X48" i="2"/>
  <c r="X102" i="2" s="1"/>
  <c r="M8" i="51" a="1"/>
  <c r="M8" i="51" s="1"/>
  <c r="C8" i="51"/>
  <c r="D8" i="51" s="1"/>
  <c r="E70" i="30"/>
  <c r="E233" i="30"/>
  <c r="E128" i="30"/>
  <c r="E136" i="30"/>
  <c r="E266" i="30"/>
  <c r="E15" i="30"/>
  <c r="Q8" i="46"/>
  <c r="L119" i="48" s="1"/>
  <c r="AP29" i="2"/>
  <c r="AP48" i="2" s="1"/>
  <c r="M9" i="51" a="1"/>
  <c r="M9" i="51" s="1"/>
  <c r="E9" i="51" s="1" a="1"/>
  <c r="E9" i="51" s="1"/>
  <c r="C9" i="51"/>
  <c r="D9" i="51" s="1"/>
  <c r="H28" i="31"/>
  <c r="K126" i="59"/>
  <c r="E62" i="30"/>
  <c r="E10" i="30"/>
  <c r="L72" i="38" s="1"/>
  <c r="E76" i="30"/>
  <c r="E218" i="30"/>
  <c r="E109" i="30"/>
  <c r="E262" i="30"/>
  <c r="E306" i="30"/>
  <c r="E247" i="30"/>
  <c r="E33" i="30"/>
  <c r="E274" i="30"/>
  <c r="Q68" i="46"/>
  <c r="L128" i="48" s="1"/>
  <c r="AI48" i="2"/>
  <c r="Y101" i="2"/>
  <c r="Y102" i="2" s="1"/>
  <c r="Y114" i="2" s="1"/>
  <c r="R48" i="2"/>
  <c r="R102" i="2" s="1"/>
  <c r="R114" i="2" s="1"/>
  <c r="E9" i="19"/>
  <c r="F24" i="49"/>
  <c r="L9" i="59"/>
  <c r="C7" i="51"/>
  <c r="D7" i="51" s="1"/>
  <c r="M7" i="51" a="1"/>
  <c r="M7" i="51" s="1"/>
  <c r="F22" i="49"/>
  <c r="K10" i="33"/>
  <c r="K12" i="33"/>
  <c r="K9" i="33"/>
  <c r="U29" i="2"/>
  <c r="C31" i="31"/>
  <c r="C45" i="31" s="1"/>
  <c r="E152" i="30"/>
  <c r="E139" i="30"/>
  <c r="E300" i="30"/>
  <c r="K43" i="38" s="1"/>
  <c r="E297" i="30"/>
  <c r="L58" i="38" s="1"/>
  <c r="F8" i="49"/>
  <c r="F21" i="49"/>
  <c r="E251" i="30"/>
  <c r="E60" i="30"/>
  <c r="E305" i="30"/>
  <c r="E286" i="30"/>
  <c r="E216" i="30"/>
  <c r="E107" i="30"/>
  <c r="E224" i="30"/>
  <c r="K88" i="38" s="1"/>
  <c r="E211" i="30"/>
  <c r="E213" i="30"/>
  <c r="E228" i="30"/>
  <c r="Q98" i="46"/>
  <c r="AQ48" i="2"/>
  <c r="AQ102" i="2" s="1"/>
  <c r="AQ114" i="2" s="1"/>
  <c r="D18" i="19"/>
  <c r="F31" i="49"/>
  <c r="M22" i="51" a="1"/>
  <c r="M22" i="51" s="1"/>
  <c r="C22" i="51"/>
  <c r="L1" i="59"/>
  <c r="L53" i="59" s="1"/>
  <c r="M5" i="59"/>
  <c r="S5" i="59"/>
  <c r="R1" i="59"/>
  <c r="R53" i="59" s="1"/>
  <c r="Q100" i="16"/>
  <c r="G100" i="16"/>
  <c r="G108" i="16"/>
  <c r="K69" i="8"/>
  <c r="R23" i="9"/>
  <c r="T24" i="11"/>
  <c r="L108" i="16"/>
  <c r="Q108" i="16"/>
  <c r="O108" i="16"/>
  <c r="AG24" i="11"/>
  <c r="AB24" i="11"/>
  <c r="W24" i="11"/>
  <c r="W68" i="11" s="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G86" i="17" s="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F9" i="51" a="1"/>
  <c r="F9" i="51" s="1"/>
  <c r="G9" i="51" s="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N56" i="38" s="1"/>
  <c r="E122" i="30"/>
  <c r="E113" i="30"/>
  <c r="E95" i="30"/>
  <c r="E79" i="30"/>
  <c r="E52" i="30"/>
  <c r="E36" i="30"/>
  <c r="E307" i="30"/>
  <c r="E291" i="30"/>
  <c r="E271" i="30"/>
  <c r="R106" i="38" s="1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E285" i="30"/>
  <c r="E265" i="30"/>
  <c r="E263" i="30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R44" i="38"/>
  <c r="R91" i="38"/>
  <c r="Q58" i="38"/>
  <c r="L124" i="48"/>
  <c r="D15" i="35"/>
  <c r="T15" i="35" s="1"/>
  <c r="K16" i="35"/>
  <c r="AH103" i="16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L76" i="38"/>
  <c r="L73" i="38"/>
  <c r="L12" i="38"/>
  <c r="L9" i="38"/>
  <c r="L11" i="38"/>
  <c r="L10" i="38"/>
  <c r="R74" i="38"/>
  <c r="Q91" i="38"/>
  <c r="R41" i="38"/>
  <c r="S59" i="38"/>
  <c r="R38" i="33"/>
  <c r="W113" i="2"/>
  <c r="K106" i="2"/>
  <c r="AE102" i="2"/>
  <c r="AE114" i="2" s="1"/>
  <c r="O41" i="9"/>
  <c r="AE108" i="16"/>
  <c r="W104" i="16"/>
  <c r="E15" i="9"/>
  <c r="R90" i="38"/>
  <c r="Q74" i="38"/>
  <c r="S76" i="38"/>
  <c r="J120" i="48"/>
  <c r="R98" i="33"/>
  <c r="AK100" i="2"/>
  <c r="AH55" i="10"/>
  <c r="AC100" i="2"/>
  <c r="AC101" i="2" s="1"/>
  <c r="AC102" i="2" s="1"/>
  <c r="AC114" i="2" s="1"/>
  <c r="Q47" i="17"/>
  <c r="Q56" i="17"/>
  <c r="P32" i="9"/>
  <c r="E18" i="9"/>
  <c r="V79" i="2"/>
  <c r="V101" i="2" s="1"/>
  <c r="V102" i="2" s="1"/>
  <c r="V114" i="2" s="1"/>
  <c r="AJ104" i="11"/>
  <c r="AT104" i="11"/>
  <c r="R71" i="17"/>
  <c r="I34" i="9"/>
  <c r="R45" i="9"/>
  <c r="O16" i="9"/>
  <c r="O28" i="9" s="1"/>
  <c r="O38" i="9"/>
  <c r="R42" i="38"/>
  <c r="S41" i="38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R57" i="38"/>
  <c r="Q105" i="38"/>
  <c r="R89" i="38"/>
  <c r="S90" i="38"/>
  <c r="R87" i="33"/>
  <c r="R71" i="33"/>
  <c r="R102" i="33"/>
  <c r="R72" i="33"/>
  <c r="R69" i="33"/>
  <c r="R12" i="33"/>
  <c r="R40" i="33"/>
  <c r="R86" i="33"/>
  <c r="R56" i="33"/>
  <c r="R57" i="33"/>
  <c r="R101" i="33"/>
  <c r="R70" i="33"/>
  <c r="R10" i="33"/>
  <c r="R55" i="33"/>
  <c r="R39" i="33"/>
  <c r="R41" i="33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Q90" i="38"/>
  <c r="R72" i="38"/>
  <c r="Q34" i="35"/>
  <c r="M34" i="35"/>
  <c r="C170" i="11"/>
  <c r="L98" i="33"/>
  <c r="L83" i="33"/>
  <c r="L53" i="33"/>
  <c r="L1" i="33"/>
  <c r="L8" i="33"/>
  <c r="L38" i="33"/>
  <c r="M5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R43" i="38"/>
  <c r="S42" i="38"/>
  <c r="K124" i="48"/>
  <c r="C120" i="48"/>
  <c r="Q55" i="33"/>
  <c r="Q85" i="33"/>
  <c r="R83" i="33"/>
  <c r="L117" i="2"/>
  <c r="L27" i="2" s="1"/>
  <c r="L106" i="2"/>
  <c r="F55" i="2"/>
  <c r="F80" i="2"/>
  <c r="F117" i="2"/>
  <c r="F105" i="2" s="1"/>
  <c r="F71" i="2"/>
  <c r="F58" i="2"/>
  <c r="F52" i="2"/>
  <c r="F24" i="2"/>
  <c r="F84" i="2"/>
  <c r="F28" i="2"/>
  <c r="F64" i="2"/>
  <c r="F95" i="2"/>
  <c r="F5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G6" i="17"/>
  <c r="AI5" i="11"/>
  <c r="R73" i="38"/>
  <c r="S43" i="38"/>
  <c r="S108" i="38"/>
  <c r="K119" i="48"/>
  <c r="T28" i="35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E9" i="9"/>
  <c r="K9" i="18"/>
  <c r="K9" i="8"/>
  <c r="M29" i="9"/>
  <c r="G16" i="9"/>
  <c r="H85" i="17" s="1"/>
  <c r="Q89" i="38"/>
  <c r="R40" i="38"/>
  <c r="R75" i="38"/>
  <c r="S73" i="38"/>
  <c r="S89" i="38"/>
  <c r="Q72" i="33"/>
  <c r="Q87" i="33"/>
  <c r="K28" i="2"/>
  <c r="N48" i="2"/>
  <c r="U47" i="2"/>
  <c r="K47" i="2" s="1"/>
  <c r="AG101" i="2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104" i="38"/>
  <c r="N1" i="38"/>
  <c r="N8" i="38"/>
  <c r="O5" i="38"/>
  <c r="R104" i="38"/>
  <c r="R108" i="38"/>
  <c r="S91" i="38"/>
  <c r="J98" i="33"/>
  <c r="J88" i="38"/>
  <c r="J40" i="38"/>
  <c r="K56" i="33"/>
  <c r="Q41" i="33"/>
  <c r="K104" i="38"/>
  <c r="K40" i="38"/>
  <c r="S5" i="46"/>
  <c r="S5" i="52" s="1"/>
  <c r="R67" i="46"/>
  <c r="R1" i="46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L126" i="59" s="1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L82" i="59" s="1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K52" i="59" s="1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E53" i="45"/>
  <c r="D47" i="45"/>
  <c r="D32" i="45"/>
  <c r="R125" i="59" s="1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Q125" i="59" s="1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89" i="11" s="1"/>
  <c r="C174" i="11"/>
  <c r="E15" i="17"/>
  <c r="K26" i="18"/>
  <c r="K28" i="8"/>
  <c r="Q43" i="38"/>
  <c r="Q59" i="38"/>
  <c r="R59" i="38"/>
  <c r="S44" i="38"/>
  <c r="S92" i="38"/>
  <c r="D120" i="48"/>
  <c r="K113" i="46"/>
  <c r="L5" i="46"/>
  <c r="L5" i="52" s="1"/>
  <c r="K1" i="46"/>
  <c r="K83" i="46" s="1"/>
  <c r="K53" i="33"/>
  <c r="K41" i="33"/>
  <c r="Q86" i="33"/>
  <c r="H112" i="2"/>
  <c r="AP101" i="2"/>
  <c r="X113" i="2"/>
  <c r="X114" i="2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Q44" i="38"/>
  <c r="Q41" i="38"/>
  <c r="R76" i="38"/>
  <c r="R105" i="38"/>
  <c r="S75" i="38"/>
  <c r="S58" i="38"/>
  <c r="T9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88" i="38"/>
  <c r="T8" i="38"/>
  <c r="T72" i="38"/>
  <c r="U5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AN104" i="11"/>
  <c r="M56" i="17"/>
  <c r="M47" i="17"/>
  <c r="L38" i="9"/>
  <c r="AF68" i="11"/>
  <c r="E13" i="9"/>
  <c r="K13" i="8"/>
  <c r="K13" i="18"/>
  <c r="R42" i="9"/>
  <c r="K41" i="38"/>
  <c r="K105" i="38"/>
  <c r="Q92" i="38"/>
  <c r="S107" i="38"/>
  <c r="G23" i="17" l="1"/>
  <c r="G50" i="17"/>
  <c r="L8" i="2"/>
  <c r="L67" i="2"/>
  <c r="L43" i="38"/>
  <c r="L60" i="38"/>
  <c r="D24" i="31"/>
  <c r="R67" i="59"/>
  <c r="L37" i="59"/>
  <c r="D21" i="19"/>
  <c r="D20" i="19"/>
  <c r="D16" i="19"/>
  <c r="D19" i="19"/>
  <c r="D22" i="19"/>
  <c r="D24" i="19"/>
  <c r="D23" i="19"/>
  <c r="D17" i="19"/>
  <c r="L41" i="38"/>
  <c r="L89" i="38"/>
  <c r="R97" i="59"/>
  <c r="L52" i="59"/>
  <c r="D30" i="31"/>
  <c r="F34" i="2"/>
  <c r="F73" i="2"/>
  <c r="L41" i="2"/>
  <c r="L104" i="2"/>
  <c r="K44" i="38"/>
  <c r="L75" i="38"/>
  <c r="L106" i="38"/>
  <c r="R52" i="59"/>
  <c r="L38" i="59"/>
  <c r="I53" i="59"/>
  <c r="I98" i="59"/>
  <c r="I68" i="59"/>
  <c r="I126" i="59"/>
  <c r="I83" i="59"/>
  <c r="I23" i="59"/>
  <c r="I113" i="59"/>
  <c r="I38" i="59"/>
  <c r="K92" i="38"/>
  <c r="J53" i="33"/>
  <c r="K72" i="33"/>
  <c r="F39" i="2"/>
  <c r="F78" i="2"/>
  <c r="L21" i="2"/>
  <c r="L61" i="2"/>
  <c r="R26" i="33"/>
  <c r="N82" i="17"/>
  <c r="AB54" i="59"/>
  <c r="R18" i="52"/>
  <c r="V17" i="52"/>
  <c r="Z16" i="52"/>
  <c r="J16" i="52"/>
  <c r="D17" i="52"/>
  <c r="AB114" i="59"/>
  <c r="Q18" i="52"/>
  <c r="U17" i="52"/>
  <c r="Y16" i="52"/>
  <c r="I16" i="52"/>
  <c r="C17" i="52"/>
  <c r="P18" i="52"/>
  <c r="T17" i="52"/>
  <c r="X16" i="52"/>
  <c r="H16" i="52"/>
  <c r="O18" i="52"/>
  <c r="S17" i="52"/>
  <c r="W16" i="52"/>
  <c r="F16" i="52"/>
  <c r="N18" i="52"/>
  <c r="R17" i="52"/>
  <c r="M18" i="52"/>
  <c r="Q17" i="52"/>
  <c r="U16" i="52"/>
  <c r="C16" i="52"/>
  <c r="AB99" i="59"/>
  <c r="AA18" i="52"/>
  <c r="K18" i="52"/>
  <c r="O17" i="52"/>
  <c r="S16" i="52"/>
  <c r="Z18" i="52"/>
  <c r="J18" i="52"/>
  <c r="N17" i="52"/>
  <c r="R16" i="52"/>
  <c r="AB69" i="59"/>
  <c r="AB24" i="59"/>
  <c r="Y18" i="52"/>
  <c r="I18" i="52"/>
  <c r="M17" i="52"/>
  <c r="Q16" i="52"/>
  <c r="X18" i="52"/>
  <c r="AB17" i="52"/>
  <c r="L17" i="52"/>
  <c r="P16" i="52"/>
  <c r="H18" i="52"/>
  <c r="W18" i="52"/>
  <c r="AA17" i="52"/>
  <c r="K17" i="52"/>
  <c r="O16" i="52"/>
  <c r="F18" i="52"/>
  <c r="AB127" i="59"/>
  <c r="V18" i="52"/>
  <c r="Z17" i="52"/>
  <c r="J17" i="52"/>
  <c r="N16" i="52"/>
  <c r="D18" i="52"/>
  <c r="AB39" i="59"/>
  <c r="T18" i="52"/>
  <c r="X17" i="52"/>
  <c r="AB16" i="52"/>
  <c r="L16" i="52"/>
  <c r="H17" i="52"/>
  <c r="O112" i="59"/>
  <c r="AB84" i="59"/>
  <c r="V16" i="52"/>
  <c r="T16" i="52"/>
  <c r="D16" i="52"/>
  <c r="M16" i="52"/>
  <c r="K16" i="52"/>
  <c r="AB18" i="52"/>
  <c r="F17" i="52"/>
  <c r="S18" i="52"/>
  <c r="L18" i="52"/>
  <c r="Y17" i="52"/>
  <c r="W17" i="52"/>
  <c r="P17" i="52"/>
  <c r="I17" i="52"/>
  <c r="AA16" i="52"/>
  <c r="C18" i="52"/>
  <c r="U18" i="52"/>
  <c r="O37" i="59"/>
  <c r="O52" i="59"/>
  <c r="O97" i="59"/>
  <c r="O82" i="59"/>
  <c r="O125" i="59"/>
  <c r="O22" i="59"/>
  <c r="O67" i="59"/>
  <c r="Q37" i="59"/>
  <c r="Q82" i="59"/>
  <c r="Q22" i="59"/>
  <c r="J68" i="33"/>
  <c r="AG102" i="2"/>
  <c r="F100" i="2"/>
  <c r="F66" i="2"/>
  <c r="L47" i="2"/>
  <c r="L89" i="2"/>
  <c r="K58" i="38"/>
  <c r="Q99" i="33"/>
  <c r="R99" i="33"/>
  <c r="R42" i="33"/>
  <c r="Q73" i="38"/>
  <c r="H100" i="2"/>
  <c r="L57" i="38"/>
  <c r="K106" i="38"/>
  <c r="R92" i="38"/>
  <c r="D26" i="31"/>
  <c r="Q97" i="59"/>
  <c r="Q25" i="38"/>
  <c r="J87" i="39" s="1"/>
  <c r="J104" i="38"/>
  <c r="J38" i="33"/>
  <c r="F72" i="2"/>
  <c r="F86" i="2"/>
  <c r="L64" i="2"/>
  <c r="L112" i="2"/>
  <c r="K69" i="33"/>
  <c r="K108" i="38"/>
  <c r="L91" i="38"/>
  <c r="L59" i="38"/>
  <c r="K42" i="38"/>
  <c r="R9" i="59"/>
  <c r="R8" i="59"/>
  <c r="R126" i="59"/>
  <c r="R23" i="59"/>
  <c r="R22" i="59"/>
  <c r="R38" i="59"/>
  <c r="R68" i="59"/>
  <c r="R83" i="59"/>
  <c r="F8" i="51" a="1"/>
  <c r="F8" i="51" s="1"/>
  <c r="G8" i="51" s="1"/>
  <c r="E8" i="51" a="1"/>
  <c r="E8" i="51" s="1"/>
  <c r="B8" i="51" a="1"/>
  <c r="B8" i="51" s="1"/>
  <c r="D28" i="31"/>
  <c r="K125" i="59"/>
  <c r="T40" i="38"/>
  <c r="R60" i="38"/>
  <c r="K73" i="38"/>
  <c r="R97" i="46"/>
  <c r="J83" i="33"/>
  <c r="F38" i="2"/>
  <c r="F57" i="2"/>
  <c r="L16" i="2"/>
  <c r="L69" i="2"/>
  <c r="R100" i="33"/>
  <c r="R85" i="33"/>
  <c r="L90" i="38"/>
  <c r="L105" i="38"/>
  <c r="K56" i="38"/>
  <c r="R112" i="59"/>
  <c r="F27" i="31"/>
  <c r="E113" i="2"/>
  <c r="D129" i="2" s="1"/>
  <c r="F129" i="2" s="1"/>
  <c r="L107" i="38"/>
  <c r="K90" i="38"/>
  <c r="R98" i="59"/>
  <c r="R82" i="46"/>
  <c r="H97" i="59"/>
  <c r="H22" i="59"/>
  <c r="H112" i="59"/>
  <c r="H52" i="59"/>
  <c r="H82" i="59"/>
  <c r="H125" i="59"/>
  <c r="H67" i="59"/>
  <c r="H37" i="59"/>
  <c r="F9" i="2"/>
  <c r="F98" i="2"/>
  <c r="L34" i="2"/>
  <c r="L91" i="2"/>
  <c r="Q100" i="33"/>
  <c r="Q101" i="33"/>
  <c r="L42" i="38"/>
  <c r="K98" i="33"/>
  <c r="B9" i="51" a="1"/>
  <c r="B9" i="51" s="1"/>
  <c r="L22" i="59"/>
  <c r="L8" i="59"/>
  <c r="L97" i="59"/>
  <c r="L68" i="59"/>
  <c r="K67" i="59"/>
  <c r="I112" i="59"/>
  <c r="I125" i="59"/>
  <c r="I67" i="59"/>
  <c r="I82" i="59"/>
  <c r="I37" i="59"/>
  <c r="I97" i="59"/>
  <c r="I52" i="59"/>
  <c r="I22" i="59"/>
  <c r="F18" i="2"/>
  <c r="F106" i="2"/>
  <c r="D139" i="2" s="1"/>
  <c r="F139" i="2" s="1"/>
  <c r="L23" i="2"/>
  <c r="L59" i="2"/>
  <c r="Q69" i="33"/>
  <c r="K71" i="33"/>
  <c r="Q39" i="33"/>
  <c r="L108" i="38"/>
  <c r="D25" i="31"/>
  <c r="K82" i="59"/>
  <c r="L125" i="59"/>
  <c r="D26" i="19"/>
  <c r="Q52" i="59"/>
  <c r="L23" i="59"/>
  <c r="F7" i="51" a="1"/>
  <c r="F7" i="51" s="1"/>
  <c r="G7" i="51" s="1"/>
  <c r="B7" i="51" a="1"/>
  <c r="B7" i="51" s="1"/>
  <c r="E7" i="51" a="1"/>
  <c r="E7" i="51" s="1"/>
  <c r="L83" i="59"/>
  <c r="L26" i="2"/>
  <c r="L87" i="2"/>
  <c r="Z71" i="11"/>
  <c r="K76" i="38"/>
  <c r="J97" i="59"/>
  <c r="J125" i="59"/>
  <c r="J112" i="59"/>
  <c r="J82" i="59"/>
  <c r="J67" i="59"/>
  <c r="J22" i="59"/>
  <c r="J37" i="59"/>
  <c r="J52" i="59"/>
  <c r="O98" i="59"/>
  <c r="O38" i="59"/>
  <c r="O53" i="59"/>
  <c r="O68" i="59"/>
  <c r="O83" i="59"/>
  <c r="O113" i="59"/>
  <c r="O126" i="59"/>
  <c r="O23" i="59"/>
  <c r="L72" i="2"/>
  <c r="L74" i="2"/>
  <c r="K55" i="33"/>
  <c r="K102" i="33"/>
  <c r="K100" i="33"/>
  <c r="L44" i="38"/>
  <c r="T56" i="38"/>
  <c r="AP102" i="2"/>
  <c r="AP114" i="2" s="1"/>
  <c r="K60" i="38"/>
  <c r="K72" i="38"/>
  <c r="Q42" i="38"/>
  <c r="Q26" i="38" s="1"/>
  <c r="J88" i="39" s="1"/>
  <c r="K79" i="2"/>
  <c r="F13" i="2"/>
  <c r="L95" i="2"/>
  <c r="L88" i="2"/>
  <c r="L82" i="2"/>
  <c r="L68" i="33"/>
  <c r="R84" i="33"/>
  <c r="L74" i="38"/>
  <c r="K83" i="33"/>
  <c r="K23" i="33" s="1"/>
  <c r="L112" i="59"/>
  <c r="D27" i="31"/>
  <c r="L15" i="2"/>
  <c r="L31" i="2"/>
  <c r="K40" i="33"/>
  <c r="L98" i="59"/>
  <c r="L113" i="59"/>
  <c r="C46" i="31"/>
  <c r="H31" i="31"/>
  <c r="F30" i="31"/>
  <c r="H126" i="59"/>
  <c r="H53" i="59"/>
  <c r="H113" i="59"/>
  <c r="H23" i="59"/>
  <c r="H68" i="59"/>
  <c r="H98" i="59"/>
  <c r="H38" i="59"/>
  <c r="H83" i="59"/>
  <c r="R37" i="59"/>
  <c r="L13" i="2"/>
  <c r="L18" i="2"/>
  <c r="K22" i="59"/>
  <c r="K37" i="59"/>
  <c r="J56" i="38"/>
  <c r="K107" i="38"/>
  <c r="F37" i="2"/>
  <c r="F77" i="2"/>
  <c r="L20" i="2"/>
  <c r="L46" i="2"/>
  <c r="K86" i="33"/>
  <c r="K89" i="38"/>
  <c r="Q40" i="33"/>
  <c r="K59" i="38"/>
  <c r="K57" i="38"/>
  <c r="K25" i="38" s="1"/>
  <c r="D87" i="39" s="1"/>
  <c r="L92" i="38"/>
  <c r="Q10" i="31"/>
  <c r="P7" i="31"/>
  <c r="E10" i="31"/>
  <c r="C9" i="31"/>
  <c r="D10" i="31"/>
  <c r="Q8" i="31"/>
  <c r="H8" i="31" s="1"/>
  <c r="Q9" i="31"/>
  <c r="H9" i="31" s="1"/>
  <c r="D8" i="31"/>
  <c r="D7" i="31"/>
  <c r="D11" i="31" s="1"/>
  <c r="P10" i="31"/>
  <c r="E8" i="31"/>
  <c r="C10" i="31"/>
  <c r="P9" i="31"/>
  <c r="C8" i="31"/>
  <c r="E7" i="31"/>
  <c r="E9" i="31"/>
  <c r="Q7" i="31"/>
  <c r="D9" i="31"/>
  <c r="I9" i="31" s="1"/>
  <c r="P8" i="31"/>
  <c r="C7" i="31"/>
  <c r="C11" i="31" s="1"/>
  <c r="C44" i="31" s="1"/>
  <c r="K91" i="38"/>
  <c r="K27" i="38" s="1"/>
  <c r="D89" i="39" s="1"/>
  <c r="R113" i="59"/>
  <c r="L67" i="59"/>
  <c r="Q67" i="59"/>
  <c r="K112" i="59"/>
  <c r="Q102" i="2"/>
  <c r="Q114" i="2" s="1"/>
  <c r="Q112" i="59"/>
  <c r="P125" i="59"/>
  <c r="P97" i="59"/>
  <c r="P37" i="59"/>
  <c r="P67" i="59"/>
  <c r="P112" i="59"/>
  <c r="P22" i="59"/>
  <c r="P52" i="59"/>
  <c r="P82" i="59"/>
  <c r="J83" i="59"/>
  <c r="J68" i="59"/>
  <c r="J113" i="59"/>
  <c r="J126" i="59"/>
  <c r="J98" i="59"/>
  <c r="J38" i="59"/>
  <c r="J53" i="59"/>
  <c r="J23" i="59"/>
  <c r="F14" i="2"/>
  <c r="L63" i="2"/>
  <c r="K57" i="33"/>
  <c r="R82" i="59"/>
  <c r="F25" i="31"/>
  <c r="F31" i="31" s="1"/>
  <c r="K97" i="59"/>
  <c r="T5" i="59"/>
  <c r="S1" i="59"/>
  <c r="S67" i="59" s="1"/>
  <c r="M1" i="59"/>
  <c r="M53" i="59" s="1"/>
  <c r="N5" i="59"/>
  <c r="Q53" i="17"/>
  <c r="J76" i="17"/>
  <c r="AH68" i="11"/>
  <c r="G34" i="9"/>
  <c r="N25" i="17"/>
  <c r="R68" i="11"/>
  <c r="R69" i="11" s="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T79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T5" i="46"/>
  <c r="T5" i="52" s="1"/>
  <c r="S22" i="46"/>
  <c r="S1" i="46"/>
  <c r="S38" i="46" s="1"/>
  <c r="S53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39" i="33"/>
  <c r="L24" i="33" s="1"/>
  <c r="K116" i="48"/>
  <c r="K115" i="37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 s="1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R32" i="9"/>
  <c r="AO102" i="2"/>
  <c r="AO114" i="2" s="1"/>
  <c r="I50" i="17"/>
  <c r="L113" i="46"/>
  <c r="L53" i="46"/>
  <c r="L125" i="46"/>
  <c r="L23" i="46"/>
  <c r="M5" i="46"/>
  <c r="M5" i="52" s="1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41" i="33"/>
  <c r="T69" i="33"/>
  <c r="T11" i="33"/>
  <c r="T54" i="33"/>
  <c r="T9" i="33"/>
  <c r="T84" i="33"/>
  <c r="AL48" i="2"/>
  <c r="L48" i="2" s="1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L97" i="46" l="1"/>
  <c r="S67" i="46"/>
  <c r="R74" i="11"/>
  <c r="R78" i="11" s="1"/>
  <c r="H7" i="31"/>
  <c r="Q11" i="31"/>
  <c r="H11" i="31" s="1"/>
  <c r="C19" i="31" s="1"/>
  <c r="H10" i="31"/>
  <c r="M8" i="59"/>
  <c r="M68" i="59"/>
  <c r="S126" i="59"/>
  <c r="F24" i="59"/>
  <c r="D24" i="59"/>
  <c r="L98" i="46"/>
  <c r="S113" i="46"/>
  <c r="F9" i="31"/>
  <c r="G9" i="31"/>
  <c r="J9" i="31"/>
  <c r="M23" i="59"/>
  <c r="S53" i="59"/>
  <c r="J8" i="51"/>
  <c r="I8" i="51"/>
  <c r="H8" i="51"/>
  <c r="F127" i="59"/>
  <c r="D127" i="59"/>
  <c r="F69" i="59"/>
  <c r="D69" i="59"/>
  <c r="T26" i="38"/>
  <c r="M88" i="39" s="1"/>
  <c r="S126" i="46"/>
  <c r="G7" i="31"/>
  <c r="F7" i="31"/>
  <c r="E11" i="31"/>
  <c r="J8" i="31" s="1"/>
  <c r="M9" i="59"/>
  <c r="S113" i="59"/>
  <c r="T25" i="33"/>
  <c r="S125" i="46"/>
  <c r="M38" i="59"/>
  <c r="S52" i="59"/>
  <c r="E48" i="2"/>
  <c r="D124" i="2" s="1"/>
  <c r="F124" i="2" s="1"/>
  <c r="D159" i="2"/>
  <c r="T27" i="38"/>
  <c r="M89" i="39" s="1"/>
  <c r="M125" i="59"/>
  <c r="S37" i="59"/>
  <c r="D84" i="59"/>
  <c r="F84" i="59"/>
  <c r="F54" i="59"/>
  <c r="D54" i="59"/>
  <c r="L25" i="33"/>
  <c r="M83" i="59"/>
  <c r="S38" i="59"/>
  <c r="K24" i="33"/>
  <c r="D114" i="48" s="1"/>
  <c r="F8" i="31"/>
  <c r="G8" i="31"/>
  <c r="M112" i="59"/>
  <c r="S68" i="59"/>
  <c r="M98" i="59"/>
  <c r="S112" i="59"/>
  <c r="N67" i="59"/>
  <c r="N112" i="59"/>
  <c r="J7" i="51"/>
  <c r="I7" i="51"/>
  <c r="H7" i="51"/>
  <c r="M113" i="59"/>
  <c r="S125" i="59"/>
  <c r="I8" i="31"/>
  <c r="H9" i="51"/>
  <c r="J9" i="51"/>
  <c r="I9" i="51"/>
  <c r="M126" i="59"/>
  <c r="S82" i="59"/>
  <c r="S98" i="59"/>
  <c r="D31" i="31"/>
  <c r="M67" i="59"/>
  <c r="S83" i="59"/>
  <c r="S23" i="59"/>
  <c r="F99" i="59"/>
  <c r="D99" i="59"/>
  <c r="S9" i="46"/>
  <c r="N120" i="48" s="1"/>
  <c r="T23" i="59"/>
  <c r="T98" i="59"/>
  <c r="T83" i="59"/>
  <c r="T112" i="59"/>
  <c r="T68" i="59"/>
  <c r="T53" i="59"/>
  <c r="T52" i="59"/>
  <c r="T67" i="59"/>
  <c r="T82" i="59"/>
  <c r="T126" i="59"/>
  <c r="T97" i="59"/>
  <c r="T22" i="59"/>
  <c r="T125" i="59"/>
  <c r="M82" i="59"/>
  <c r="S9" i="59"/>
  <c r="F39" i="59"/>
  <c r="D39" i="59"/>
  <c r="L25" i="38"/>
  <c r="E87" i="39" s="1"/>
  <c r="I10" i="31"/>
  <c r="M37" i="59"/>
  <c r="S22" i="59"/>
  <c r="M52" i="59"/>
  <c r="S8" i="59"/>
  <c r="F10" i="31"/>
  <c r="J10" i="31"/>
  <c r="G10" i="31"/>
  <c r="M97" i="59"/>
  <c r="S97" i="59"/>
  <c r="D114" i="59"/>
  <c r="F114" i="59"/>
  <c r="I7" i="31"/>
  <c r="P11" i="31"/>
  <c r="I11" i="31" s="1"/>
  <c r="C18" i="31" s="1"/>
  <c r="M22" i="59"/>
  <c r="N1" i="59"/>
  <c r="N68" i="59" s="1"/>
  <c r="U5" i="59"/>
  <c r="T1" i="59"/>
  <c r="T8" i="59" s="1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E56" i="38" s="1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N127" i="48" s="1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U5" i="52" s="1"/>
  <c r="T8" i="46"/>
  <c r="T37" i="46"/>
  <c r="T1" i="46"/>
  <c r="T112" i="46" s="1"/>
  <c r="T9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M119" i="48"/>
  <c r="AI79" i="11"/>
  <c r="M97" i="46"/>
  <c r="M82" i="46"/>
  <c r="M23" i="46"/>
  <c r="M52" i="46"/>
  <c r="M112" i="46"/>
  <c r="N5" i="46"/>
  <c r="N5" i="52" s="1"/>
  <c r="M38" i="46"/>
  <c r="M8" i="46"/>
  <c r="M37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M113" i="46" l="1"/>
  <c r="T52" i="46"/>
  <c r="T113" i="59"/>
  <c r="N8" i="59"/>
  <c r="C8" i="59" s="1"/>
  <c r="N125" i="59"/>
  <c r="N83" i="59"/>
  <c r="N23" i="59"/>
  <c r="M22" i="46"/>
  <c r="T22" i="46"/>
  <c r="T37" i="59"/>
  <c r="N98" i="59"/>
  <c r="C98" i="59" s="1"/>
  <c r="T38" i="59"/>
  <c r="N113" i="59"/>
  <c r="C113" i="59" s="1"/>
  <c r="N126" i="59"/>
  <c r="N9" i="59"/>
  <c r="N82" i="59"/>
  <c r="U26" i="33"/>
  <c r="N115" i="37" s="1"/>
  <c r="N37" i="59"/>
  <c r="N52" i="59"/>
  <c r="N97" i="59"/>
  <c r="C97" i="59" s="1"/>
  <c r="T23" i="46"/>
  <c r="T9" i="59"/>
  <c r="N38" i="59"/>
  <c r="N53" i="59"/>
  <c r="G11" i="31"/>
  <c r="C15" i="31" s="1"/>
  <c r="C17" i="31" s="1"/>
  <c r="F11" i="31"/>
  <c r="M53" i="46"/>
  <c r="T38" i="46"/>
  <c r="N22" i="59"/>
  <c r="C22" i="59" s="1"/>
  <c r="J7" i="31"/>
  <c r="J11" i="31" s="1"/>
  <c r="C68" i="59"/>
  <c r="C53" i="59"/>
  <c r="C112" i="59"/>
  <c r="V5" i="59"/>
  <c r="U1" i="59"/>
  <c r="U22" i="59" s="1"/>
  <c r="C37" i="59"/>
  <c r="C38" i="59"/>
  <c r="N66" i="8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125" i="46"/>
  <c r="N112" i="46"/>
  <c r="N38" i="46"/>
  <c r="C38" i="46" s="1"/>
  <c r="N1" i="46"/>
  <c r="N52" i="46" s="1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V5" i="52" s="1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H97" i="39"/>
  <c r="O28" i="38"/>
  <c r="M24" i="33"/>
  <c r="G120" i="48"/>
  <c r="O127" i="48"/>
  <c r="N86" i="39"/>
  <c r="N92" i="39" s="1"/>
  <c r="O96" i="39"/>
  <c r="V24" i="38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G122" i="37"/>
  <c r="N23" i="33"/>
  <c r="E72" i="38"/>
  <c r="E11" i="19"/>
  <c r="F11" i="19" s="1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N8" i="46" l="1"/>
  <c r="U82" i="59"/>
  <c r="N22" i="46"/>
  <c r="C22" i="46" s="1"/>
  <c r="U97" i="59"/>
  <c r="N68" i="46"/>
  <c r="U53" i="59"/>
  <c r="U68" i="59"/>
  <c r="U112" i="59"/>
  <c r="N98" i="46"/>
  <c r="U83" i="59"/>
  <c r="N23" i="46"/>
  <c r="C23" i="46" s="1"/>
  <c r="U52" i="59"/>
  <c r="U98" i="59"/>
  <c r="U37" i="59"/>
  <c r="U23" i="59"/>
  <c r="N97" i="46"/>
  <c r="U8" i="59"/>
  <c r="U67" i="59"/>
  <c r="U125" i="59"/>
  <c r="U38" i="59"/>
  <c r="N37" i="46"/>
  <c r="C37" i="46" s="1"/>
  <c r="U9" i="59"/>
  <c r="U113" i="59"/>
  <c r="N67" i="46"/>
  <c r="I127" i="48" s="1"/>
  <c r="U126" i="59"/>
  <c r="N82" i="46"/>
  <c r="C82" i="46" s="1"/>
  <c r="C9" i="59"/>
  <c r="C52" i="59"/>
  <c r="C82" i="59"/>
  <c r="C125" i="59"/>
  <c r="C83" i="59"/>
  <c r="C126" i="59"/>
  <c r="C67" i="59"/>
  <c r="C23" i="59"/>
  <c r="W5" i="59"/>
  <c r="V1" i="59"/>
  <c r="V125" i="59" s="1"/>
  <c r="H12" i="5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V25" i="38"/>
  <c r="U82" i="46"/>
  <c r="I97" i="39"/>
  <c r="P28" i="38"/>
  <c r="E44" i="38"/>
  <c r="N26" i="33"/>
  <c r="N9" i="46"/>
  <c r="N126" i="46"/>
  <c r="C181" i="11"/>
  <c r="E10" i="9"/>
  <c r="K10" i="8"/>
  <c r="K10" i="18"/>
  <c r="K15" i="11"/>
  <c r="P10" i="35"/>
  <c r="Q10" i="35"/>
  <c r="K10" i="35"/>
  <c r="P98" i="33"/>
  <c r="P83" i="33"/>
  <c r="P8" i="33"/>
  <c r="E8" i="33" s="1"/>
  <c r="P68" i="33"/>
  <c r="P38" i="33"/>
  <c r="P53" i="33"/>
  <c r="P1" i="33"/>
  <c r="U68" i="46"/>
  <c r="O113" i="48"/>
  <c r="O112" i="37"/>
  <c r="O118" i="37" s="1"/>
  <c r="C68" i="46"/>
  <c r="U83" i="46"/>
  <c r="P100" i="39"/>
  <c r="V25" i="33"/>
  <c r="E12" i="38"/>
  <c r="F119" i="37"/>
  <c r="N83" i="46"/>
  <c r="C83" i="46" s="1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V1" i="46"/>
  <c r="V125" i="46" s="1"/>
  <c r="V97" i="46"/>
  <c r="W5" i="46"/>
  <c r="W5" i="52" s="1"/>
  <c r="P126" i="37"/>
  <c r="E92" i="38"/>
  <c r="U82" i="11" l="1"/>
  <c r="U84" i="11" s="1"/>
  <c r="U85" i="11" s="1"/>
  <c r="V8" i="46"/>
  <c r="V113" i="46"/>
  <c r="V8" i="59"/>
  <c r="V9" i="46"/>
  <c r="V112" i="46"/>
  <c r="C67" i="46"/>
  <c r="V53" i="46"/>
  <c r="V113" i="59"/>
  <c r="V68" i="46"/>
  <c r="Q128" i="48" s="1"/>
  <c r="V38" i="46"/>
  <c r="V126" i="59"/>
  <c r="V52" i="46"/>
  <c r="Y82" i="11"/>
  <c r="Y84" i="11" s="1"/>
  <c r="Y85" i="11" s="1"/>
  <c r="V22" i="59"/>
  <c r="AM82" i="11"/>
  <c r="AM84" i="11" s="1"/>
  <c r="AM85" i="11" s="1"/>
  <c r="V82" i="59"/>
  <c r="AO82" i="11"/>
  <c r="AO84" i="11" s="1"/>
  <c r="AO85" i="11" s="1"/>
  <c r="V9" i="59"/>
  <c r="C183" i="11"/>
  <c r="C185" i="11" s="1"/>
  <c r="C8" i="56"/>
  <c r="P82" i="11"/>
  <c r="V52" i="59"/>
  <c r="Z82" i="11"/>
  <c r="Z84" i="11" s="1"/>
  <c r="Z85" i="11" s="1"/>
  <c r="V97" i="59"/>
  <c r="V67" i="46"/>
  <c r="AQ82" i="11"/>
  <c r="AQ84" i="11" s="1"/>
  <c r="AQ85" i="11" s="1"/>
  <c r="V53" i="59"/>
  <c r="AC82" i="11"/>
  <c r="AC84" i="11" s="1"/>
  <c r="AC85" i="11" s="1"/>
  <c r="V68" i="59"/>
  <c r="V82" i="46"/>
  <c r="V37" i="46"/>
  <c r="V83" i="46"/>
  <c r="AJ82" i="11"/>
  <c r="AJ84" i="11" s="1"/>
  <c r="AJ85" i="11" s="1"/>
  <c r="V38" i="59"/>
  <c r="AS82" i="11"/>
  <c r="AS84" i="11" s="1"/>
  <c r="AS85" i="11" s="1"/>
  <c r="V112" i="59"/>
  <c r="V83" i="59"/>
  <c r="V22" i="46"/>
  <c r="V98" i="46"/>
  <c r="AD82" i="11"/>
  <c r="AD84" i="11" s="1"/>
  <c r="AD85" i="11" s="1"/>
  <c r="W113" i="59"/>
  <c r="W98" i="59"/>
  <c r="W83" i="59"/>
  <c r="W112" i="59"/>
  <c r="W97" i="59"/>
  <c r="W67" i="59"/>
  <c r="W52" i="59"/>
  <c r="W82" i="59"/>
  <c r="W126" i="59"/>
  <c r="W125" i="59"/>
  <c r="W8" i="59"/>
  <c r="W9" i="59"/>
  <c r="W68" i="59"/>
  <c r="V37" i="59"/>
  <c r="V98" i="59"/>
  <c r="V126" i="46"/>
  <c r="E98" i="33"/>
  <c r="W82" i="11"/>
  <c r="V67" i="59"/>
  <c r="V23" i="59"/>
  <c r="W26" i="33"/>
  <c r="P116" i="48" s="1"/>
  <c r="V23" i="46"/>
  <c r="Q124" i="48" s="1"/>
  <c r="W1" i="59"/>
  <c r="W23" i="59" s="1"/>
  <c r="X5" i="59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P42" i="33"/>
  <c r="E42" i="33" s="1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P40" i="33"/>
  <c r="P39" i="33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O25" i="33"/>
  <c r="I122" i="37"/>
  <c r="P23" i="33"/>
  <c r="E23" i="33" s="1"/>
  <c r="E38" i="33"/>
  <c r="P113" i="48"/>
  <c r="P112" i="37"/>
  <c r="P118" i="37" s="1"/>
  <c r="H123" i="37"/>
  <c r="O27" i="33"/>
  <c r="C113" i="46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I120" i="48"/>
  <c r="G119" i="37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" i="46"/>
  <c r="W22" i="46" s="1"/>
  <c r="W82" i="46"/>
  <c r="W52" i="46"/>
  <c r="X5" i="46"/>
  <c r="X5" i="52" s="1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87" i="33" l="1"/>
  <c r="W68" i="46"/>
  <c r="W22" i="59"/>
  <c r="W125" i="46"/>
  <c r="W23" i="46"/>
  <c r="R124" i="48" s="1"/>
  <c r="W9" i="46"/>
  <c r="W38" i="46"/>
  <c r="E102" i="33"/>
  <c r="E57" i="33"/>
  <c r="W37" i="46"/>
  <c r="P115" i="37"/>
  <c r="P24" i="33"/>
  <c r="W53" i="59"/>
  <c r="W53" i="46"/>
  <c r="W67" i="46"/>
  <c r="W83" i="46"/>
  <c r="P25" i="33"/>
  <c r="E25" i="33" s="1"/>
  <c r="W38" i="59"/>
  <c r="W112" i="46"/>
  <c r="W8" i="46"/>
  <c r="W113" i="46"/>
  <c r="X97" i="59"/>
  <c r="X22" i="59"/>
  <c r="X37" i="59"/>
  <c r="X23" i="59"/>
  <c r="W98" i="46"/>
  <c r="W126" i="46"/>
  <c r="W37" i="59"/>
  <c r="K101" i="11"/>
  <c r="C7" i="56"/>
  <c r="W97" i="46"/>
  <c r="Y5" i="59"/>
  <c r="X1" i="59"/>
  <c r="X52" i="59" s="1"/>
  <c r="B15" i="5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Y5" i="46"/>
  <c r="Y5" i="52" s="1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X53" i="59" l="1"/>
  <c r="X112" i="59"/>
  <c r="X9" i="59"/>
  <c r="X125" i="59"/>
  <c r="X83" i="59"/>
  <c r="X113" i="59"/>
  <c r="Y24" i="33"/>
  <c r="X68" i="59"/>
  <c r="X98" i="59"/>
  <c r="X38" i="59"/>
  <c r="X67" i="59"/>
  <c r="X23" i="46"/>
  <c r="Y112" i="59"/>
  <c r="Y53" i="59"/>
  <c r="Y97" i="59"/>
  <c r="Y52" i="59"/>
  <c r="Y9" i="59"/>
  <c r="Y8" i="59"/>
  <c r="X8" i="59"/>
  <c r="X126" i="59"/>
  <c r="N101" i="11"/>
  <c r="K65" i="8"/>
  <c r="M101" i="11"/>
  <c r="K104" i="11"/>
  <c r="X82" i="59"/>
  <c r="Z5" i="59"/>
  <c r="Y1" i="59"/>
  <c r="Y68" i="59" s="1"/>
  <c r="E16" i="5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Z5" i="52" s="1"/>
  <c r="X67" i="46"/>
  <c r="S100" i="39"/>
  <c r="R97" i="39"/>
  <c r="Y28" i="38"/>
  <c r="Q88" i="39"/>
  <c r="X126" i="46"/>
  <c r="Y26" i="38"/>
  <c r="Q115" i="48"/>
  <c r="Q114" i="37"/>
  <c r="Y83" i="59" l="1"/>
  <c r="Y37" i="59"/>
  <c r="Y98" i="59"/>
  <c r="Y22" i="59"/>
  <c r="Y125" i="59"/>
  <c r="Y38" i="59"/>
  <c r="Y113" i="59"/>
  <c r="Y23" i="59"/>
  <c r="Y126" i="59"/>
  <c r="Z38" i="59"/>
  <c r="Z53" i="59"/>
  <c r="Z97" i="59"/>
  <c r="Z8" i="59"/>
  <c r="Z23" i="59"/>
  <c r="Z68" i="59"/>
  <c r="Y82" i="59"/>
  <c r="K70" i="8"/>
  <c r="M65" i="8"/>
  <c r="N65" i="8"/>
  <c r="Y67" i="59"/>
  <c r="Z1" i="59"/>
  <c r="Z83" i="59" s="1"/>
  <c r="AA5" i="59"/>
  <c r="D18" i="5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AA5" i="46"/>
  <c r="AA5" i="52" s="1"/>
  <c r="Z1" i="46"/>
  <c r="Z82" i="46" s="1"/>
  <c r="Y125" i="46"/>
  <c r="Y68" i="46"/>
  <c r="Y97" i="46"/>
  <c r="R115" i="48"/>
  <c r="R114" i="37"/>
  <c r="R93" i="39"/>
  <c r="Y9" i="46"/>
  <c r="Z82" i="59" l="1"/>
  <c r="Z22" i="59"/>
  <c r="Z126" i="59"/>
  <c r="AA26" i="33"/>
  <c r="Z52" i="59"/>
  <c r="Z67" i="59"/>
  <c r="Z112" i="59"/>
  <c r="Z37" i="46"/>
  <c r="Z67" i="46"/>
  <c r="Z98" i="59"/>
  <c r="Z9" i="59"/>
  <c r="Z125" i="59"/>
  <c r="Z53" i="46"/>
  <c r="Z37" i="59"/>
  <c r="Z113" i="59"/>
  <c r="AA126" i="59"/>
  <c r="AA98" i="59"/>
  <c r="AA68" i="59"/>
  <c r="AA38" i="59"/>
  <c r="AA112" i="59"/>
  <c r="AA82" i="59"/>
  <c r="AA52" i="59"/>
  <c r="AA9" i="59"/>
  <c r="AA97" i="59"/>
  <c r="AA37" i="59"/>
  <c r="AA8" i="59"/>
  <c r="AA22" i="59"/>
  <c r="AA53" i="59"/>
  <c r="AA1" i="59"/>
  <c r="AA125" i="59" s="1"/>
  <c r="AB5" i="59"/>
  <c r="D19" i="5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108" i="38"/>
  <c r="AA112" i="46"/>
  <c r="AA83" i="46"/>
  <c r="AA68" i="46"/>
  <c r="AA37" i="46"/>
  <c r="AA125" i="46"/>
  <c r="AB5" i="46"/>
  <c r="AB5" i="52" s="1"/>
  <c r="AA1" i="46"/>
  <c r="AA126" i="46" s="1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AA97" i="46" l="1"/>
  <c r="AA23" i="59"/>
  <c r="AA113" i="59"/>
  <c r="AA67" i="46"/>
  <c r="V127" i="48" s="1"/>
  <c r="AA98" i="46"/>
  <c r="AA38" i="46"/>
  <c r="AA8" i="46"/>
  <c r="AB27" i="38"/>
  <c r="U89" i="39" s="1"/>
  <c r="AA67" i="59"/>
  <c r="AA23" i="46"/>
  <c r="V124" i="48" s="1"/>
  <c r="AA9" i="46"/>
  <c r="AA83" i="59"/>
  <c r="AA82" i="46"/>
  <c r="AB112" i="59"/>
  <c r="AB67" i="59"/>
  <c r="AB125" i="59"/>
  <c r="AB23" i="59"/>
  <c r="AA52" i="46"/>
  <c r="AB1" i="59"/>
  <c r="AB68" i="59" s="1"/>
  <c r="J18" i="5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107" i="38"/>
  <c r="AC44" i="38"/>
  <c r="AC90" i="38"/>
  <c r="AC41" i="38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85" i="33"/>
  <c r="AC70" i="33"/>
  <c r="AC39" i="33"/>
  <c r="AC11" i="33"/>
  <c r="AC71" i="33"/>
  <c r="AC56" i="33"/>
  <c r="AC41" i="33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68" i="46"/>
  <c r="AB23" i="46"/>
  <c r="AB38" i="46"/>
  <c r="AB1" i="46"/>
  <c r="AB113" i="46" s="1"/>
  <c r="AC25" i="33" l="1"/>
  <c r="AC25" i="38"/>
  <c r="V87" i="39" s="1"/>
  <c r="AB83" i="59"/>
  <c r="AB53" i="46"/>
  <c r="AB83" i="46"/>
  <c r="AB98" i="59"/>
  <c r="AB37" i="59"/>
  <c r="AB125" i="46"/>
  <c r="D125" i="46" s="1"/>
  <c r="AB113" i="59"/>
  <c r="AC27" i="38"/>
  <c r="V89" i="39" s="1"/>
  <c r="AB38" i="59"/>
  <c r="AB126" i="59"/>
  <c r="AB82" i="46"/>
  <c r="AB97" i="46"/>
  <c r="F97" i="46" s="1"/>
  <c r="AB9" i="59"/>
  <c r="AB82" i="59"/>
  <c r="AB22" i="59"/>
  <c r="AC26" i="33"/>
  <c r="AB8" i="59"/>
  <c r="AB52" i="59"/>
  <c r="AB8" i="46"/>
  <c r="D8" i="46" s="1"/>
  <c r="AB97" i="59"/>
  <c r="AB53" i="59"/>
  <c r="F23" i="59"/>
  <c r="D23" i="59"/>
  <c r="C82" i="1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40" i="33"/>
  <c r="AD39" i="33"/>
  <c r="AD54" i="33"/>
  <c r="AD42" i="33"/>
  <c r="AD86" i="33"/>
  <c r="AD12" i="33"/>
  <c r="AD57" i="33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U119" i="37"/>
  <c r="F83" i="46"/>
  <c r="D83" i="46"/>
  <c r="AB9" i="46"/>
  <c r="AB7" i="46" s="1"/>
  <c r="AB37" i="46"/>
  <c r="H104" i="38"/>
  <c r="F104" i="38"/>
  <c r="U115" i="48"/>
  <c r="U114" i="37"/>
  <c r="V123" i="48"/>
  <c r="H8" i="38"/>
  <c r="F8" i="38"/>
  <c r="AB126" i="46"/>
  <c r="AB124" i="46" s="1"/>
  <c r="AD106" i="38"/>
  <c r="AD89" i="38"/>
  <c r="AD75" i="38"/>
  <c r="AD73" i="38"/>
  <c r="AD44" i="38"/>
  <c r="AD42" i="38"/>
  <c r="AD107" i="38"/>
  <c r="AD90" i="38"/>
  <c r="AD91" i="38"/>
  <c r="AD60" i="38"/>
  <c r="AD105" i="38"/>
  <c r="AD59" i="38"/>
  <c r="AD76" i="38"/>
  <c r="AD92" i="38"/>
  <c r="AD74" i="38"/>
  <c r="AD58" i="38"/>
  <c r="AD57" i="38"/>
  <c r="AD43" i="38"/>
  <c r="AD11" i="38"/>
  <c r="AD108" i="38"/>
  <c r="AD41" i="38"/>
  <c r="F41" i="38" s="1"/>
  <c r="AD9" i="38"/>
  <c r="AD10" i="38"/>
  <c r="AD12" i="38"/>
  <c r="AD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I82" i="11"/>
  <c r="J82" i="11"/>
  <c r="F68" i="33"/>
  <c r="H68" i="33"/>
  <c r="V101" i="39"/>
  <c r="AD82" i="33"/>
  <c r="AD92" i="33" s="1"/>
  <c r="H83" i="33"/>
  <c r="F83" i="33"/>
  <c r="AD67" i="33" l="1"/>
  <c r="F44" i="38"/>
  <c r="AD97" i="33"/>
  <c r="AB19" i="59" s="1"/>
  <c r="I57" i="8"/>
  <c r="F57" i="8"/>
  <c r="AD103" i="38"/>
  <c r="AD111" i="38" s="1"/>
  <c r="AD93" i="33"/>
  <c r="AD52" i="33"/>
  <c r="AC58" i="33" s="1"/>
  <c r="AC52" i="33" s="1"/>
  <c r="F92" i="38"/>
  <c r="G56" i="8"/>
  <c r="AD71" i="38"/>
  <c r="AD83" i="38"/>
  <c r="AD7" i="38"/>
  <c r="AD37" i="33"/>
  <c r="D97" i="46"/>
  <c r="AD17" i="33"/>
  <c r="AB96" i="59"/>
  <c r="AB104" i="59" s="1"/>
  <c r="F97" i="59"/>
  <c r="D97" i="59"/>
  <c r="AB21" i="59"/>
  <c r="F22" i="59"/>
  <c r="D22" i="59"/>
  <c r="AB124" i="59"/>
  <c r="F125" i="59"/>
  <c r="D125" i="59"/>
  <c r="F113" i="59"/>
  <c r="D113" i="59"/>
  <c r="F53" i="59"/>
  <c r="D53" i="59"/>
  <c r="AB81" i="59"/>
  <c r="D82" i="59"/>
  <c r="F82" i="59"/>
  <c r="AB7" i="59"/>
  <c r="F8" i="59"/>
  <c r="D8" i="59"/>
  <c r="F68" i="59"/>
  <c r="D68" i="59"/>
  <c r="AB51" i="59"/>
  <c r="F52" i="59"/>
  <c r="D52" i="59"/>
  <c r="F126" i="59"/>
  <c r="D126" i="59"/>
  <c r="AB66" i="59"/>
  <c r="F67" i="59"/>
  <c r="D67" i="59"/>
  <c r="D83" i="59"/>
  <c r="F83" i="59"/>
  <c r="F98" i="59"/>
  <c r="D98" i="59"/>
  <c r="F9" i="59"/>
  <c r="D9" i="59"/>
  <c r="AB36" i="59"/>
  <c r="F37" i="59"/>
  <c r="D37" i="59"/>
  <c r="AB111" i="59"/>
  <c r="F112" i="59"/>
  <c r="D112" i="59"/>
  <c r="D38" i="59"/>
  <c r="F38" i="59"/>
  <c r="G57" i="8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2" i="38"/>
  <c r="AC109" i="38"/>
  <c r="AC103" i="38" s="1"/>
  <c r="AD45" i="33"/>
  <c r="AD48" i="33" s="1"/>
  <c r="AC43" i="33"/>
  <c r="AD47" i="33"/>
  <c r="AD105" i="33"/>
  <c r="AD108" i="33" s="1"/>
  <c r="AC103" i="33"/>
  <c r="AC97" i="33" s="1"/>
  <c r="AD107" i="33"/>
  <c r="AD75" i="33"/>
  <c r="AD78" i="33" s="1"/>
  <c r="AC73" i="33"/>
  <c r="AC67" i="33" s="1"/>
  <c r="AD77" i="33"/>
  <c r="F24" i="18"/>
  <c r="F26" i="8"/>
  <c r="D66" i="11"/>
  <c r="D90" i="11"/>
  <c r="D54" i="8" s="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54" i="8" s="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7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B7" i="52" s="1"/>
  <c r="AC13" i="33"/>
  <c r="AC7" i="33" s="1"/>
  <c r="AD15" i="33"/>
  <c r="C52" i="55" s="1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F7" i="46" s="1"/>
  <c r="F12" i="46" s="1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54" i="8" s="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54" i="8" s="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F90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9" i="38" s="1"/>
  <c r="G90" i="11"/>
  <c r="G54" i="8" s="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F55" i="38" s="1"/>
  <c r="F66" i="38" s="1"/>
  <c r="D13" i="9"/>
  <c r="J13" i="18"/>
  <c r="J13" i="8"/>
  <c r="N12" i="11"/>
  <c r="M12" i="11"/>
  <c r="D21" i="9"/>
  <c r="N20" i="11"/>
  <c r="M20" i="11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54" i="8" s="1"/>
  <c r="J66" i="11"/>
  <c r="J36" i="18"/>
  <c r="J38" i="8"/>
  <c r="D63" i="17" s="1"/>
  <c r="C35" i="8"/>
  <c r="C33" i="18"/>
  <c r="F8" i="35"/>
  <c r="C21" i="18"/>
  <c r="C23" i="8"/>
  <c r="W113" i="48"/>
  <c r="W112" i="37"/>
  <c r="W118" i="37" s="1"/>
  <c r="H23" i="33"/>
  <c r="F23" i="33"/>
  <c r="H108" i="38"/>
  <c r="F108" i="38"/>
  <c r="H73" i="38"/>
  <c r="F73" i="38"/>
  <c r="D124" i="46"/>
  <c r="H56" i="33"/>
  <c r="F56" i="33"/>
  <c r="AB36" i="46"/>
  <c r="AB44" i="46" s="1"/>
  <c r="F37" i="46"/>
  <c r="D37" i="46"/>
  <c r="H99" i="33"/>
  <c r="F99" i="33"/>
  <c r="W123" i="48"/>
  <c r="AB21" i="46"/>
  <c r="AB29" i="46" s="1"/>
  <c r="F22" i="46"/>
  <c r="D22" i="46"/>
  <c r="H55" i="33"/>
  <c r="F55" i="33"/>
  <c r="H10" i="33"/>
  <c r="F10" i="33"/>
  <c r="H87" i="33"/>
  <c r="F87" i="33"/>
  <c r="W127" i="37"/>
  <c r="H57" i="33"/>
  <c r="F57" i="33"/>
  <c r="H9" i="33"/>
  <c r="F9" i="33"/>
  <c r="F39" i="38"/>
  <c r="F50" i="38" s="1"/>
  <c r="AB132" i="46"/>
  <c r="F126" i="46"/>
  <c r="F124" i="46" s="1"/>
  <c r="F129" i="46" s="1"/>
  <c r="D126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H42" i="33"/>
  <c r="F42" i="33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F102" i="33"/>
  <c r="AB105" i="46"/>
  <c r="F98" i="46"/>
  <c r="D98" i="46"/>
  <c r="AD112" i="38" l="1"/>
  <c r="AD115" i="38"/>
  <c r="AB64" i="59"/>
  <c r="AB79" i="59"/>
  <c r="AB94" i="59"/>
  <c r="AB49" i="59"/>
  <c r="AB109" i="59"/>
  <c r="AB34" i="59"/>
  <c r="F37" i="33"/>
  <c r="H97" i="33"/>
  <c r="H108" i="33"/>
  <c r="AD22" i="33"/>
  <c r="H77" i="33"/>
  <c r="H19" i="38"/>
  <c r="F71" i="38"/>
  <c r="AD60" i="33"/>
  <c r="AD63" i="33" s="1"/>
  <c r="H51" i="38"/>
  <c r="AD35" i="38"/>
  <c r="AD114" i="38"/>
  <c r="H82" i="33"/>
  <c r="H99" i="38"/>
  <c r="AA19" i="59"/>
  <c r="H78" i="33"/>
  <c r="AB8" i="52"/>
  <c r="H71" i="38"/>
  <c r="H79" i="38" s="1"/>
  <c r="H80" i="38" s="1"/>
  <c r="AD80" i="38"/>
  <c r="AD18" i="33"/>
  <c r="H7" i="33"/>
  <c r="F19" i="59" s="1"/>
  <c r="AD99" i="38"/>
  <c r="AD16" i="38"/>
  <c r="D46" i="55" s="1"/>
  <c r="C54" i="55"/>
  <c r="F103" i="38"/>
  <c r="F67" i="33"/>
  <c r="F51" i="59"/>
  <c r="F56" i="59" s="1"/>
  <c r="AA54" i="59"/>
  <c r="AA51" i="59" s="1"/>
  <c r="AB56" i="59"/>
  <c r="AB59" i="59"/>
  <c r="D124" i="59"/>
  <c r="D131" i="59" s="1"/>
  <c r="D111" i="59"/>
  <c r="F124" i="59"/>
  <c r="F129" i="59" s="1"/>
  <c r="F132" i="59" s="1"/>
  <c r="F111" i="59"/>
  <c r="F116" i="59" s="1"/>
  <c r="D7" i="59"/>
  <c r="AA127" i="59"/>
  <c r="AA124" i="59" s="1"/>
  <c r="AB129" i="59"/>
  <c r="AB132" i="59" s="1"/>
  <c r="AB116" i="59"/>
  <c r="AA114" i="59"/>
  <c r="AA111" i="59" s="1"/>
  <c r="F7" i="59"/>
  <c r="F12" i="59" s="1"/>
  <c r="F15" i="59" s="1"/>
  <c r="AB131" i="59"/>
  <c r="AB119" i="59"/>
  <c r="D66" i="59"/>
  <c r="AA10" i="59"/>
  <c r="AA7" i="59" s="1"/>
  <c r="AB12" i="59"/>
  <c r="AB15" i="59" s="1"/>
  <c r="D21" i="59"/>
  <c r="D29" i="59" s="1"/>
  <c r="F66" i="59"/>
  <c r="F71" i="59" s="1"/>
  <c r="AB14" i="59"/>
  <c r="F21" i="59"/>
  <c r="F26" i="59" s="1"/>
  <c r="D36" i="59"/>
  <c r="AB71" i="59"/>
  <c r="AA69" i="59"/>
  <c r="AA66" i="59" s="1"/>
  <c r="F81" i="59"/>
  <c r="F86" i="59" s="1"/>
  <c r="AA24" i="59"/>
  <c r="AA21" i="59" s="1"/>
  <c r="AB26" i="59"/>
  <c r="F36" i="59"/>
  <c r="F41" i="59" s="1"/>
  <c r="AB74" i="59"/>
  <c r="D81" i="59"/>
  <c r="AB29" i="59"/>
  <c r="AB41" i="59"/>
  <c r="AA39" i="59"/>
  <c r="AA36" i="59" s="1"/>
  <c r="AB86" i="59"/>
  <c r="AA84" i="59"/>
  <c r="AA81" i="59" s="1"/>
  <c r="D96" i="59"/>
  <c r="D104" i="59" s="1"/>
  <c r="AB44" i="59"/>
  <c r="AB89" i="59"/>
  <c r="F96" i="59"/>
  <c r="F101" i="59" s="1"/>
  <c r="D51" i="59"/>
  <c r="AA99" i="59"/>
  <c r="AA96" i="59" s="1"/>
  <c r="AB101" i="59"/>
  <c r="J69" i="8"/>
  <c r="J104" i="11"/>
  <c r="C69" i="8"/>
  <c r="C104" i="11"/>
  <c r="D69" i="8"/>
  <c r="D104" i="11"/>
  <c r="G69" i="8"/>
  <c r="G70" i="8" s="1"/>
  <c r="G104" i="11"/>
  <c r="D70" i="8"/>
  <c r="I69" i="8"/>
  <c r="I70" i="8" s="1"/>
  <c r="I104" i="11"/>
  <c r="C70" i="8"/>
  <c r="J70" i="8"/>
  <c r="N70" i="8" s="1"/>
  <c r="F69" i="8"/>
  <c r="F70" i="8" s="1"/>
  <c r="F104" i="11"/>
  <c r="D59" i="8"/>
  <c r="I59" i="8"/>
  <c r="J59" i="8"/>
  <c r="G59" i="8"/>
  <c r="C59" i="8"/>
  <c r="F59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F83" i="38" s="1"/>
  <c r="E77" i="38"/>
  <c r="E71" i="38" s="1"/>
  <c r="F82" i="38"/>
  <c r="H90" i="33"/>
  <c r="H93" i="33" s="1"/>
  <c r="H92" i="33"/>
  <c r="F19" i="46"/>
  <c r="F7" i="52" s="1"/>
  <c r="E43" i="33"/>
  <c r="E37" i="33" s="1"/>
  <c r="F45" i="33"/>
  <c r="F48" i="33" s="1"/>
  <c r="F47" i="33"/>
  <c r="AD30" i="33"/>
  <c r="AD33" i="33" s="1"/>
  <c r="AD32" i="33"/>
  <c r="H105" i="33"/>
  <c r="H107" i="33"/>
  <c r="E109" i="38"/>
  <c r="E103" i="38" s="1"/>
  <c r="F111" i="38"/>
  <c r="F115" i="38" s="1"/>
  <c r="F114" i="38"/>
  <c r="E61" i="38"/>
  <c r="E55" i="38" s="1"/>
  <c r="F63" i="38"/>
  <c r="F67" i="38" s="1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A7" i="52" s="1"/>
  <c r="AC15" i="33"/>
  <c r="AC18" i="33" s="1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F78" i="33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7" i="38" s="1"/>
  <c r="AC66" i="38"/>
  <c r="AB77" i="38"/>
  <c r="AB71" i="38" s="1"/>
  <c r="AC79" i="38"/>
  <c r="AC82" i="38"/>
  <c r="E45" i="38"/>
  <c r="E39" i="38" s="1"/>
  <c r="F47" i="38"/>
  <c r="F48" i="38" s="1"/>
  <c r="AB26" i="46"/>
  <c r="AB27" i="46" s="1"/>
  <c r="AB21" i="52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H23" i="38" s="1"/>
  <c r="H31" i="38" s="1"/>
  <c r="F28" i="38"/>
  <c r="AB74" i="46"/>
  <c r="N49" i="11"/>
  <c r="M49" i="11"/>
  <c r="K39" i="8"/>
  <c r="K37" i="18"/>
  <c r="F51" i="46"/>
  <c r="F56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8" i="33" s="1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1" i="46"/>
  <c r="D59" i="46" s="1"/>
  <c r="D40" i="9"/>
  <c r="E40" i="9"/>
  <c r="J22" i="35"/>
  <c r="M19" i="35"/>
  <c r="N19" i="35" s="1"/>
  <c r="I22" i="35"/>
  <c r="I30" i="35" s="1"/>
  <c r="AD32" i="38"/>
  <c r="F7" i="33"/>
  <c r="D19" i="59" s="1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AA54" i="46"/>
  <c r="AA51" i="46" s="1"/>
  <c r="AB56" i="46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D38" i="17"/>
  <c r="E38" i="17"/>
  <c r="D44" i="9"/>
  <c r="E44" i="9"/>
  <c r="N27" i="18"/>
  <c r="M27" i="18"/>
  <c r="F52" i="33"/>
  <c r="AB59" i="46"/>
  <c r="J30" i="8"/>
  <c r="N21" i="8"/>
  <c r="M21" i="8"/>
  <c r="AC105" i="33"/>
  <c r="AC108" i="33" s="1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F99" i="38" s="1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C63" i="33" s="1"/>
  <c r="AB58" i="33"/>
  <c r="AB52" i="33" s="1"/>
  <c r="AC62" i="33"/>
  <c r="M9" i="8"/>
  <c r="N9" i="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3" i="33" s="1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F19" i="38" s="1"/>
  <c r="W119" i="37"/>
  <c r="H27" i="33"/>
  <c r="F27" i="33"/>
  <c r="F131" i="46"/>
  <c r="AD47" i="38"/>
  <c r="AC45" i="38"/>
  <c r="AD50" i="38"/>
  <c r="AA39" i="46"/>
  <c r="AA36" i="46" s="1"/>
  <c r="AB41" i="46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4" i="38"/>
  <c r="AA129" i="46"/>
  <c r="AA132" i="46" s="1"/>
  <c r="Z127" i="46"/>
  <c r="Z124" i="46" s="1"/>
  <c r="AA131" i="46"/>
  <c r="C36" i="56" l="1"/>
  <c r="AB26" i="52"/>
  <c r="F102" i="59"/>
  <c r="Z19" i="59"/>
  <c r="F117" i="59"/>
  <c r="D79" i="59"/>
  <c r="D64" i="59"/>
  <c r="D94" i="59"/>
  <c r="D49" i="59"/>
  <c r="D34" i="59"/>
  <c r="D109" i="59"/>
  <c r="AA8" i="52"/>
  <c r="F79" i="59"/>
  <c r="F94" i="59"/>
  <c r="F49" i="59"/>
  <c r="F34" i="59"/>
  <c r="F109" i="59"/>
  <c r="F64" i="59"/>
  <c r="F60" i="46"/>
  <c r="F13" i="52"/>
  <c r="F72" i="59"/>
  <c r="F45" i="46"/>
  <c r="F12" i="52"/>
  <c r="F59" i="46"/>
  <c r="AC112" i="38"/>
  <c r="AC115" i="38"/>
  <c r="AB30" i="46"/>
  <c r="AB11" i="52"/>
  <c r="F57" i="59"/>
  <c r="H83" i="38"/>
  <c r="F51" i="38"/>
  <c r="AD64" i="38"/>
  <c r="H96" i="38"/>
  <c r="AC16" i="38"/>
  <c r="AC19" i="38"/>
  <c r="AB60" i="46"/>
  <c r="AB13" i="52"/>
  <c r="F42" i="59"/>
  <c r="AA109" i="59"/>
  <c r="AA34" i="59"/>
  <c r="AA49" i="59"/>
  <c r="AA94" i="59"/>
  <c r="AA79" i="59"/>
  <c r="AA64" i="59"/>
  <c r="F40" i="35"/>
  <c r="H35" i="38"/>
  <c r="AC80" i="38"/>
  <c r="AC83" i="38"/>
  <c r="F30" i="46"/>
  <c r="F11" i="52"/>
  <c r="AD48" i="38"/>
  <c r="AD51" i="38"/>
  <c r="H17" i="33"/>
  <c r="F60" i="59"/>
  <c r="AB45" i="46"/>
  <c r="AB12" i="52"/>
  <c r="AC96" i="38"/>
  <c r="AC99" i="38"/>
  <c r="H15" i="33"/>
  <c r="F87" i="59"/>
  <c r="C46" i="55"/>
  <c r="C47" i="55" s="1"/>
  <c r="D47" i="55"/>
  <c r="D48" i="55" s="1"/>
  <c r="F120" i="59"/>
  <c r="F105" i="59"/>
  <c r="F75" i="59"/>
  <c r="F14" i="59"/>
  <c r="AA86" i="59"/>
  <c r="Z84" i="59"/>
  <c r="Z81" i="59" s="1"/>
  <c r="AA89" i="59"/>
  <c r="AB72" i="59"/>
  <c r="AB75" i="59"/>
  <c r="D129" i="59"/>
  <c r="D132" i="59" s="1"/>
  <c r="C127" i="59"/>
  <c r="C124" i="59" s="1"/>
  <c r="AB87" i="59"/>
  <c r="AB90" i="59"/>
  <c r="C39" i="59"/>
  <c r="C36" i="59" s="1"/>
  <c r="D41" i="59"/>
  <c r="AB102" i="59"/>
  <c r="AB105" i="59"/>
  <c r="D44" i="59"/>
  <c r="Z114" i="59"/>
  <c r="Z111" i="59" s="1"/>
  <c r="AA116" i="59"/>
  <c r="AA119" i="59"/>
  <c r="AA41" i="59"/>
  <c r="Z39" i="59"/>
  <c r="Z36" i="59" s="1"/>
  <c r="AA44" i="59"/>
  <c r="F27" i="59"/>
  <c r="F30" i="59"/>
  <c r="AB117" i="59"/>
  <c r="AB120" i="59"/>
  <c r="D56" i="59"/>
  <c r="C54" i="59"/>
  <c r="C51" i="59" s="1"/>
  <c r="AA129" i="59"/>
  <c r="AA132" i="59" s="1"/>
  <c r="Z127" i="59"/>
  <c r="Z124" i="59" s="1"/>
  <c r="AA131" i="59"/>
  <c r="AB42" i="59"/>
  <c r="AB45" i="59"/>
  <c r="D59" i="59"/>
  <c r="C84" i="59"/>
  <c r="C81" i="59" s="1"/>
  <c r="D86" i="59"/>
  <c r="D12" i="59"/>
  <c r="D15" i="59" s="1"/>
  <c r="C10" i="59"/>
  <c r="C7" i="59" s="1"/>
  <c r="D89" i="59"/>
  <c r="F74" i="59"/>
  <c r="D14" i="59"/>
  <c r="C24" i="59"/>
  <c r="C21" i="59" s="1"/>
  <c r="D26" i="59"/>
  <c r="F45" i="59"/>
  <c r="F104" i="59"/>
  <c r="F44" i="59"/>
  <c r="F119" i="59"/>
  <c r="AB27" i="59"/>
  <c r="AB30" i="59"/>
  <c r="AA12" i="59"/>
  <c r="AA15" i="59" s="1"/>
  <c r="Z10" i="59"/>
  <c r="Z7" i="59" s="1"/>
  <c r="AA14" i="59"/>
  <c r="AB57" i="59"/>
  <c r="AB60" i="59"/>
  <c r="AA26" i="59"/>
  <c r="Z24" i="59"/>
  <c r="Z21" i="59" s="1"/>
  <c r="AA29" i="59"/>
  <c r="D71" i="59"/>
  <c r="C69" i="59"/>
  <c r="C66" i="59" s="1"/>
  <c r="F131" i="59"/>
  <c r="Z54" i="59"/>
  <c r="Z51" i="59" s="1"/>
  <c r="AA56" i="59"/>
  <c r="AA59" i="59"/>
  <c r="F29" i="59"/>
  <c r="D74" i="59"/>
  <c r="F90" i="59"/>
  <c r="F89" i="59"/>
  <c r="C114" i="59"/>
  <c r="C111" i="59" s="1"/>
  <c r="D116" i="59"/>
  <c r="F59" i="59"/>
  <c r="AA101" i="59"/>
  <c r="Z99" i="59"/>
  <c r="Z96" i="59" s="1"/>
  <c r="AA104" i="59"/>
  <c r="C99" i="59"/>
  <c r="C96" i="59" s="1"/>
  <c r="D101" i="59"/>
  <c r="AA71" i="59"/>
  <c r="Z69" i="59"/>
  <c r="Z66" i="59" s="1"/>
  <c r="AA74" i="59"/>
  <c r="D119" i="59"/>
  <c r="M70" i="8"/>
  <c r="G68" i="11"/>
  <c r="G74" i="11" s="1"/>
  <c r="G78" i="11" s="1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C39" i="46"/>
  <c r="C36" i="46" s="1"/>
  <c r="AB15" i="38"/>
  <c r="AB19" i="38" s="1"/>
  <c r="AA13" i="38"/>
  <c r="AA7" i="38" s="1"/>
  <c r="AB18" i="38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5" i="38" s="1"/>
  <c r="E114" i="38"/>
  <c r="E103" i="33"/>
  <c r="E97" i="33" s="1"/>
  <c r="E107" i="33" s="1"/>
  <c r="F105" i="33"/>
  <c r="F108" i="33" s="1"/>
  <c r="F107" i="33"/>
  <c r="D26" i="17"/>
  <c r="C31" i="9"/>
  <c r="E47" i="38"/>
  <c r="E51" i="38" s="1"/>
  <c r="E50" i="38"/>
  <c r="AA71" i="46"/>
  <c r="AA75" i="46" s="1"/>
  <c r="Z69" i="46"/>
  <c r="Z66" i="46" s="1"/>
  <c r="AA74" i="46"/>
  <c r="AB72" i="46"/>
  <c r="J37" i="35"/>
  <c r="C30" i="9"/>
  <c r="AB42" i="46"/>
  <c r="AB22" i="52" s="1"/>
  <c r="AB27" i="52" s="1"/>
  <c r="AB33" i="52" s="1"/>
  <c r="D81" i="17"/>
  <c r="AA116" i="46"/>
  <c r="AA120" i="46" s="1"/>
  <c r="Z114" i="46"/>
  <c r="Z111" i="46" s="1"/>
  <c r="AA119" i="46"/>
  <c r="H60" i="33"/>
  <c r="H63" i="33" s="1"/>
  <c r="H62" i="33"/>
  <c r="J68" i="11"/>
  <c r="J16" i="8"/>
  <c r="J16" i="18"/>
  <c r="D116" i="46"/>
  <c r="D120" i="46" s="1"/>
  <c r="C114" i="46"/>
  <c r="C111" i="46" s="1"/>
  <c r="D19" i="46"/>
  <c r="D7" i="52" s="1"/>
  <c r="D8" i="52" s="1"/>
  <c r="F15" i="33"/>
  <c r="E13" i="33"/>
  <c r="E7" i="33" s="1"/>
  <c r="F17" i="33"/>
  <c r="D119" i="46"/>
  <c r="D12" i="46"/>
  <c r="D15" i="46" s="1"/>
  <c r="C10" i="46"/>
  <c r="C7" i="46" s="1"/>
  <c r="D14" i="46"/>
  <c r="F74" i="46"/>
  <c r="AB95" i="38"/>
  <c r="AA93" i="38"/>
  <c r="AA87" i="38" s="1"/>
  <c r="AB98" i="38"/>
  <c r="J10" i="35"/>
  <c r="M9" i="35"/>
  <c r="N9" i="35" s="1"/>
  <c r="E95" i="38"/>
  <c r="E99" i="38" s="1"/>
  <c r="E98" i="38"/>
  <c r="E58" i="33"/>
  <c r="E52" i="33" s="1"/>
  <c r="F60" i="33"/>
  <c r="F63" i="33" s="1"/>
  <c r="F62" i="33"/>
  <c r="C85" i="17"/>
  <c r="C35" i="9"/>
  <c r="AB79" i="38"/>
  <c r="AB83" i="38" s="1"/>
  <c r="AA77" i="38"/>
  <c r="AA71" i="38" s="1"/>
  <c r="AB82" i="38"/>
  <c r="AB57" i="46"/>
  <c r="AB23" i="52" s="1"/>
  <c r="AB28" i="52" s="1"/>
  <c r="AB34" i="52" s="1"/>
  <c r="Z19" i="46"/>
  <c r="Z7" i="52" s="1"/>
  <c r="AA13" i="33"/>
  <c r="AA7" i="33" s="1"/>
  <c r="AB15" i="33"/>
  <c r="AB18" i="33" s="1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Z54" i="46"/>
  <c r="Z51" i="46" s="1"/>
  <c r="AA59" i="46"/>
  <c r="N37" i="18"/>
  <c r="M37" i="18"/>
  <c r="C34" i="9"/>
  <c r="H34" i="38"/>
  <c r="C15" i="8"/>
  <c r="C49" i="8"/>
  <c r="AB60" i="33"/>
  <c r="AB63" i="33" s="1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E45" i="33"/>
  <c r="E48" i="33" s="1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8" i="33" s="1"/>
  <c r="E77" i="33"/>
  <c r="C69" i="11"/>
  <c r="C74" i="11"/>
  <c r="C78" i="11" s="1"/>
  <c r="C71" i="11"/>
  <c r="AB111" i="38"/>
  <c r="AA109" i="38"/>
  <c r="AA103" i="38" s="1"/>
  <c r="AB114" i="38"/>
  <c r="F22" i="33"/>
  <c r="D60" i="17"/>
  <c r="E60" i="17"/>
  <c r="AC30" i="33"/>
  <c r="AC33" i="33" s="1"/>
  <c r="AC32" i="33"/>
  <c r="F90" i="33"/>
  <c r="E88" i="33"/>
  <c r="E82" i="33" s="1"/>
  <c r="F92" i="33"/>
  <c r="D69" i="11"/>
  <c r="D74" i="11"/>
  <c r="D78" i="11" s="1"/>
  <c r="D71" i="11"/>
  <c r="AB75" i="33"/>
  <c r="AB78" i="33" s="1"/>
  <c r="AA73" i="33"/>
  <c r="AA67" i="33" s="1"/>
  <c r="AB77" i="33"/>
  <c r="AA61" i="38"/>
  <c r="AA55" i="38" s="1"/>
  <c r="AB63" i="38"/>
  <c r="AB67" i="38" s="1"/>
  <c r="AB66" i="38"/>
  <c r="F15" i="8"/>
  <c r="F49" i="8"/>
  <c r="C69" i="46"/>
  <c r="C66" i="46" s="1"/>
  <c r="D71" i="46"/>
  <c r="D75" i="46" s="1"/>
  <c r="D82" i="17"/>
  <c r="E15" i="38"/>
  <c r="E19" i="38" s="1"/>
  <c r="D13" i="38"/>
  <c r="D7" i="38" s="1"/>
  <c r="E18" i="38"/>
  <c r="AC45" i="33"/>
  <c r="AC48" i="33" s="1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9" i="46"/>
  <c r="F117" i="46" s="1"/>
  <c r="F34" i="46"/>
  <c r="F42" i="46" s="1"/>
  <c r="F22" i="52" s="1"/>
  <c r="F27" i="52" s="1"/>
  <c r="F64" i="46"/>
  <c r="F72" i="46" s="1"/>
  <c r="F27" i="46"/>
  <c r="F21" i="52" s="1"/>
  <c r="F79" i="46"/>
  <c r="F87" i="46" s="1"/>
  <c r="F49" i="46"/>
  <c r="F57" i="46" s="1"/>
  <c r="F23" i="52" s="1"/>
  <c r="F28" i="52" s="1"/>
  <c r="F44" i="46"/>
  <c r="I68" i="11"/>
  <c r="I16" i="8"/>
  <c r="I16" i="18"/>
  <c r="C24" i="46"/>
  <c r="C21" i="46" s="1"/>
  <c r="D26" i="46"/>
  <c r="M36" i="8"/>
  <c r="F29" i="46"/>
  <c r="F74" i="11"/>
  <c r="F78" i="11" s="1"/>
  <c r="F71" i="11"/>
  <c r="F69" i="11"/>
  <c r="F64" i="38"/>
  <c r="H45" i="33"/>
  <c r="H47" i="33"/>
  <c r="D29" i="46"/>
  <c r="H63" i="38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7" i="38" s="1"/>
  <c r="E66" i="38"/>
  <c r="N75" i="11"/>
  <c r="M75" i="11"/>
  <c r="E66" i="17"/>
  <c r="N41" i="8"/>
  <c r="M41" i="8"/>
  <c r="E29" i="38"/>
  <c r="E23" i="38" s="1"/>
  <c r="F31" i="38"/>
  <c r="F35" i="38" s="1"/>
  <c r="K90" i="11"/>
  <c r="K54" i="8" s="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4" i="46"/>
  <c r="H22" i="33"/>
  <c r="E65" i="17"/>
  <c r="M40" i="8"/>
  <c r="N40" i="8"/>
  <c r="G15" i="18"/>
  <c r="G47" i="18"/>
  <c r="G48" i="18" s="1"/>
  <c r="AB105" i="33"/>
  <c r="AB108" i="33" s="1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2" i="38"/>
  <c r="AC39" i="38"/>
  <c r="AC29" i="38"/>
  <c r="AC23" i="38" s="1"/>
  <c r="AA88" i="33"/>
  <c r="AA82" i="33" s="1"/>
  <c r="AB90" i="33"/>
  <c r="AB93" i="33" s="1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F112" i="38"/>
  <c r="F80" i="38"/>
  <c r="F16" i="38" l="1"/>
  <c r="F18" i="33"/>
  <c r="H112" i="38"/>
  <c r="H115" i="38"/>
  <c r="D30" i="46"/>
  <c r="D11" i="52"/>
  <c r="AB112" i="38"/>
  <c r="AB115" i="38"/>
  <c r="D60" i="46"/>
  <c r="D13" i="52"/>
  <c r="AA72" i="46"/>
  <c r="AA60" i="46"/>
  <c r="AA13" i="52"/>
  <c r="Y19" i="59"/>
  <c r="G71" i="11"/>
  <c r="N54" i="8"/>
  <c r="M54" i="8"/>
  <c r="H64" i="38"/>
  <c r="H67" i="38"/>
  <c r="Z8" i="52"/>
  <c r="AB96" i="38"/>
  <c r="AB99" i="38"/>
  <c r="F26" i="52"/>
  <c r="C34" i="56"/>
  <c r="Z34" i="59"/>
  <c r="Z64" i="59"/>
  <c r="Z79" i="59"/>
  <c r="Z94" i="59"/>
  <c r="Z49" i="59"/>
  <c r="Z109" i="59"/>
  <c r="AA30" i="46"/>
  <c r="AA11" i="52"/>
  <c r="H48" i="38"/>
  <c r="H48" i="33"/>
  <c r="H16" i="38"/>
  <c r="H18" i="33"/>
  <c r="F96" i="38"/>
  <c r="F93" i="33"/>
  <c r="D45" i="46"/>
  <c r="D12" i="52"/>
  <c r="F8" i="52"/>
  <c r="F34" i="52" s="1"/>
  <c r="F102" i="46"/>
  <c r="AB32" i="52"/>
  <c r="AB29" i="52"/>
  <c r="AB35" i="52" s="1"/>
  <c r="C176" i="11" s="1"/>
  <c r="E80" i="38"/>
  <c r="E83" i="38"/>
  <c r="AA45" i="46"/>
  <c r="AA12" i="52"/>
  <c r="C19" i="59"/>
  <c r="AA117" i="59"/>
  <c r="AA120" i="59"/>
  <c r="Z116" i="59"/>
  <c r="Y114" i="59"/>
  <c r="Y111" i="59" s="1"/>
  <c r="Z119" i="59"/>
  <c r="Z129" i="59"/>
  <c r="Z132" i="59" s="1"/>
  <c r="Y127" i="59"/>
  <c r="Y124" i="59" s="1"/>
  <c r="Z131" i="59"/>
  <c r="Z56" i="59"/>
  <c r="Y54" i="59"/>
  <c r="Y51" i="59" s="1"/>
  <c r="Z59" i="59"/>
  <c r="D42" i="59"/>
  <c r="D45" i="59"/>
  <c r="AA72" i="59"/>
  <c r="AA75" i="59"/>
  <c r="C56" i="59"/>
  <c r="C59" i="59"/>
  <c r="C41" i="59"/>
  <c r="C44" i="59"/>
  <c r="D102" i="59"/>
  <c r="D105" i="59"/>
  <c r="C71" i="59"/>
  <c r="C74" i="59"/>
  <c r="D27" i="59"/>
  <c r="D30" i="59"/>
  <c r="D57" i="59"/>
  <c r="D60" i="59"/>
  <c r="C101" i="59"/>
  <c r="C104" i="59"/>
  <c r="D72" i="59"/>
  <c r="D75" i="59"/>
  <c r="C26" i="59"/>
  <c r="C29" i="59"/>
  <c r="C129" i="59"/>
  <c r="C132" i="59" s="1"/>
  <c r="C131" i="59"/>
  <c r="Y99" i="59"/>
  <c r="Y96" i="59" s="1"/>
  <c r="Z101" i="59"/>
  <c r="Z104" i="59"/>
  <c r="Z26" i="59"/>
  <c r="Y24" i="59"/>
  <c r="Y21" i="59" s="1"/>
  <c r="Z29" i="59"/>
  <c r="AA102" i="59"/>
  <c r="AA105" i="59"/>
  <c r="AA27" i="59"/>
  <c r="AA30" i="59"/>
  <c r="C12" i="59"/>
  <c r="C15" i="59" s="1"/>
  <c r="C14" i="59"/>
  <c r="Z71" i="59"/>
  <c r="Y69" i="59"/>
  <c r="Y66" i="59" s="1"/>
  <c r="Z74" i="59"/>
  <c r="D117" i="59"/>
  <c r="D120" i="59"/>
  <c r="Z41" i="59"/>
  <c r="Y39" i="59"/>
  <c r="Y36" i="59" s="1"/>
  <c r="Z44" i="59"/>
  <c r="C116" i="59"/>
  <c r="C119" i="59"/>
  <c r="D87" i="59"/>
  <c r="D90" i="59"/>
  <c r="AA42" i="59"/>
  <c r="AA45" i="59"/>
  <c r="Z86" i="59"/>
  <c r="Y84" i="59"/>
  <c r="Y81" i="59" s="1"/>
  <c r="Z89" i="59"/>
  <c r="AA57" i="59"/>
  <c r="AA60" i="59"/>
  <c r="Y10" i="59"/>
  <c r="Y7" i="59" s="1"/>
  <c r="Z12" i="59"/>
  <c r="Z15" i="59" s="1"/>
  <c r="Z14" i="59"/>
  <c r="C86" i="59"/>
  <c r="C89" i="59"/>
  <c r="AA87" i="59"/>
  <c r="AA90" i="59"/>
  <c r="K59" i="8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9" i="38" s="1"/>
  <c r="D18" i="38"/>
  <c r="F30" i="33"/>
  <c r="F33" i="33" s="1"/>
  <c r="E28" i="33"/>
  <c r="E22" i="33" s="1"/>
  <c r="F32" i="33"/>
  <c r="AA75" i="33"/>
  <c r="AA78" i="33" s="1"/>
  <c r="Z73" i="33"/>
  <c r="Z67" i="33" s="1"/>
  <c r="AA77" i="33"/>
  <c r="E35" i="17"/>
  <c r="E24" i="17"/>
  <c r="E17" i="17"/>
  <c r="E40" i="17" s="1"/>
  <c r="AA79" i="38"/>
  <c r="AA83" i="38" s="1"/>
  <c r="Z77" i="38"/>
  <c r="Z71" i="38" s="1"/>
  <c r="AA82" i="38"/>
  <c r="Z93" i="38"/>
  <c r="Z87" i="38" s="1"/>
  <c r="AA95" i="38"/>
  <c r="AA99" i="38" s="1"/>
  <c r="AA98" i="38"/>
  <c r="C19" i="46"/>
  <c r="C7" i="52" s="1"/>
  <c r="C8" i="52" s="1"/>
  <c r="E15" i="33"/>
  <c r="D13" i="33"/>
  <c r="D7" i="33" s="1"/>
  <c r="E17" i="33"/>
  <c r="C101" i="46"/>
  <c r="C105" i="46" s="1"/>
  <c r="C104" i="46"/>
  <c r="S21" i="35"/>
  <c r="Q22" i="35"/>
  <c r="AB80" i="38"/>
  <c r="E105" i="33"/>
  <c r="E108" i="33" s="1"/>
  <c r="Z56" i="46"/>
  <c r="Y54" i="46"/>
  <c r="Y51" i="46" s="1"/>
  <c r="Z59" i="46"/>
  <c r="D94" i="46"/>
  <c r="D102" i="46" s="1"/>
  <c r="D27" i="46"/>
  <c r="D21" i="52" s="1"/>
  <c r="D34" i="46"/>
  <c r="D42" i="46" s="1"/>
  <c r="D22" i="52" s="1"/>
  <c r="D27" i="52" s="1"/>
  <c r="D33" i="52" s="1"/>
  <c r="D79" i="46"/>
  <c r="D87" i="46" s="1"/>
  <c r="D64" i="46"/>
  <c r="D72" i="46" s="1"/>
  <c r="D109" i="46"/>
  <c r="D117" i="46" s="1"/>
  <c r="D49" i="46"/>
  <c r="D57" i="46" s="1"/>
  <c r="D23" i="52" s="1"/>
  <c r="D28" i="52" s="1"/>
  <c r="D34" i="52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3" i="33" s="1"/>
  <c r="AA62" i="33"/>
  <c r="M90" i="11"/>
  <c r="E31" i="38"/>
  <c r="E35" i="38" s="1"/>
  <c r="E34" i="38"/>
  <c r="C71" i="46"/>
  <c r="C75" i="46" s="1"/>
  <c r="C74" i="46"/>
  <c r="C79" i="11"/>
  <c r="C84" i="11"/>
  <c r="E76" i="17"/>
  <c r="C116" i="46"/>
  <c r="C120" i="46" s="1"/>
  <c r="C119" i="46"/>
  <c r="AA15" i="38"/>
  <c r="AA19" i="38" s="1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Y24" i="46"/>
  <c r="Y21" i="46" s="1"/>
  <c r="Z29" i="46"/>
  <c r="F50" i="8"/>
  <c r="D50" i="8"/>
  <c r="C50" i="8"/>
  <c r="E60" i="33"/>
  <c r="E63" i="33" s="1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3" i="33" s="1"/>
  <c r="E92" i="33"/>
  <c r="Y19" i="46"/>
  <c r="Y7" i="52" s="1"/>
  <c r="Z13" i="33"/>
  <c r="Z7" i="33" s="1"/>
  <c r="AA15" i="33"/>
  <c r="AA18" i="33" s="1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22" i="52" s="1"/>
  <c r="Z27" i="52" s="1"/>
  <c r="Z33" i="52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4" i="38"/>
  <c r="H30" i="33"/>
  <c r="H32" i="33"/>
  <c r="K24" i="11"/>
  <c r="N22" i="11"/>
  <c r="AD96" i="11"/>
  <c r="AD106" i="11"/>
  <c r="AD107" i="11" s="1"/>
  <c r="AL106" i="11"/>
  <c r="AL107" i="11" s="1"/>
  <c r="AL96" i="11"/>
  <c r="AA27" i="46"/>
  <c r="AA21" i="52" s="1"/>
  <c r="AA26" i="52" s="1"/>
  <c r="E96" i="38"/>
  <c r="J74" i="11"/>
  <c r="J78" i="11" s="1"/>
  <c r="J71" i="11"/>
  <c r="J69" i="11"/>
  <c r="C41" i="46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4" i="46"/>
  <c r="Z88" i="33"/>
  <c r="Z82" i="33" s="1"/>
  <c r="AA90" i="33"/>
  <c r="AA93" i="33" s="1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7" i="38" s="1"/>
  <c r="AA66" i="38"/>
  <c r="AA57" i="46"/>
  <c r="AA23" i="52" s="1"/>
  <c r="AA28" i="52" s="1"/>
  <c r="AA34" i="52" s="1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59" i="46"/>
  <c r="AR106" i="11"/>
  <c r="AR107" i="11" s="1"/>
  <c r="AR96" i="11"/>
  <c r="Y12" i="46"/>
  <c r="Y15" i="46" s="1"/>
  <c r="X10" i="46"/>
  <c r="X7" i="46" s="1"/>
  <c r="Y14" i="46"/>
  <c r="AC31" i="38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AA105" i="33"/>
  <c r="AA108" i="33" s="1"/>
  <c r="Z103" i="33"/>
  <c r="Z97" i="33" s="1"/>
  <c r="AA107" i="33"/>
  <c r="AC47" i="38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AA22" i="52" s="1"/>
  <c r="AA27" i="52" s="1"/>
  <c r="AA33" i="52" s="1"/>
  <c r="Z116" i="46"/>
  <c r="Z120" i="46" s="1"/>
  <c r="Y114" i="46"/>
  <c r="Y111" i="46" s="1"/>
  <c r="Z119" i="46"/>
  <c r="Z60" i="46" l="1"/>
  <c r="Z13" i="52"/>
  <c r="J92" i="11"/>
  <c r="J55" i="8" s="1"/>
  <c r="I92" i="11"/>
  <c r="G92" i="11"/>
  <c r="F92" i="11"/>
  <c r="D92" i="11"/>
  <c r="J89" i="11"/>
  <c r="J91" i="11"/>
  <c r="C92" i="11"/>
  <c r="Y94" i="59"/>
  <c r="Y109" i="59"/>
  <c r="Y49" i="59"/>
  <c r="Y34" i="59"/>
  <c r="Y64" i="59"/>
  <c r="Y79" i="59"/>
  <c r="AC48" i="38"/>
  <c r="AC51" i="38"/>
  <c r="Z30" i="46"/>
  <c r="Z11" i="52"/>
  <c r="C60" i="46"/>
  <c r="C13" i="52"/>
  <c r="C30" i="46"/>
  <c r="C11" i="52"/>
  <c r="Y8" i="52"/>
  <c r="F29" i="52"/>
  <c r="F35" i="52" s="1"/>
  <c r="F32" i="52"/>
  <c r="H32" i="38"/>
  <c r="H33" i="33"/>
  <c r="E16" i="38"/>
  <c r="E18" i="33"/>
  <c r="X19" i="59"/>
  <c r="AA112" i="38"/>
  <c r="AA115" i="38"/>
  <c r="C45" i="46"/>
  <c r="C12" i="52"/>
  <c r="E112" i="38"/>
  <c r="C33" i="56"/>
  <c r="D26" i="52"/>
  <c r="F33" i="52"/>
  <c r="C49" i="59"/>
  <c r="C109" i="59"/>
  <c r="C117" i="59" s="1"/>
  <c r="C34" i="59"/>
  <c r="C42" i="59" s="1"/>
  <c r="C79" i="59"/>
  <c r="C64" i="59"/>
  <c r="C72" i="59" s="1"/>
  <c r="C94" i="59"/>
  <c r="AA29" i="52"/>
  <c r="AA35" i="52" s="1"/>
  <c r="AA32" i="52"/>
  <c r="AC32" i="38"/>
  <c r="AC35" i="38"/>
  <c r="Z45" i="46"/>
  <c r="Z12" i="52"/>
  <c r="Z72" i="59"/>
  <c r="Z75" i="59"/>
  <c r="C27" i="59"/>
  <c r="C30" i="59"/>
  <c r="C57" i="59"/>
  <c r="C60" i="59"/>
  <c r="Y56" i="59"/>
  <c r="X54" i="59"/>
  <c r="X51" i="59" s="1"/>
  <c r="Y59" i="59"/>
  <c r="Z57" i="59"/>
  <c r="Z60" i="59"/>
  <c r="X84" i="59"/>
  <c r="X81" i="59" s="1"/>
  <c r="Y86" i="59"/>
  <c r="Y89" i="59"/>
  <c r="C120" i="59"/>
  <c r="X24" i="59"/>
  <c r="X21" i="59" s="1"/>
  <c r="Y26" i="59"/>
  <c r="Y29" i="59"/>
  <c r="Z27" i="59"/>
  <c r="Z30" i="59"/>
  <c r="Y129" i="59"/>
  <c r="Y132" i="59" s="1"/>
  <c r="X127" i="59"/>
  <c r="X124" i="59" s="1"/>
  <c r="Y131" i="59"/>
  <c r="C87" i="59"/>
  <c r="C90" i="59"/>
  <c r="X39" i="59"/>
  <c r="X36" i="59" s="1"/>
  <c r="Y41" i="59"/>
  <c r="Y44" i="59"/>
  <c r="C75" i="59"/>
  <c r="Z42" i="59"/>
  <c r="Z45" i="59"/>
  <c r="Z102" i="59"/>
  <c r="Z105" i="59"/>
  <c r="X99" i="59"/>
  <c r="X96" i="59" s="1"/>
  <c r="Y101" i="59"/>
  <c r="Y104" i="59"/>
  <c r="Y116" i="59"/>
  <c r="X114" i="59"/>
  <c r="X111" i="59" s="1"/>
  <c r="Y119" i="59"/>
  <c r="C102" i="59"/>
  <c r="C105" i="59"/>
  <c r="X10" i="59"/>
  <c r="X7" i="59" s="1"/>
  <c r="Y12" i="59"/>
  <c r="Y15" i="59" s="1"/>
  <c r="Y14" i="59"/>
  <c r="Z117" i="59"/>
  <c r="Z120" i="59"/>
  <c r="Z87" i="59"/>
  <c r="Z90" i="59"/>
  <c r="C45" i="59"/>
  <c r="Y71" i="59"/>
  <c r="X69" i="59"/>
  <c r="X66" i="59" s="1"/>
  <c r="Y74" i="59"/>
  <c r="N59" i="8"/>
  <c r="K26" i="11"/>
  <c r="M39" i="35"/>
  <c r="K39" i="35"/>
  <c r="D39" i="35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27" i="46" s="1"/>
  <c r="Y21" i="52" s="1"/>
  <c r="Y26" i="52" s="1"/>
  <c r="X24" i="46"/>
  <c r="X21" i="46" s="1"/>
  <c r="Y29" i="46"/>
  <c r="D15" i="33"/>
  <c r="D18" i="33" s="1"/>
  <c r="C13" i="33"/>
  <c r="C7" i="33" s="1"/>
  <c r="D17" i="33"/>
  <c r="Z75" i="33"/>
  <c r="Z78" i="33" s="1"/>
  <c r="Y73" i="33"/>
  <c r="Y67" i="33" s="1"/>
  <c r="Z77" i="33"/>
  <c r="Z15" i="38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21" i="52" s="1"/>
  <c r="C79" i="46"/>
  <c r="C87" i="46" s="1"/>
  <c r="C49" i="46"/>
  <c r="C57" i="46" s="1"/>
  <c r="C23" i="52" s="1"/>
  <c r="C28" i="52" s="1"/>
  <c r="C34" i="52" s="1"/>
  <c r="C34" i="46"/>
  <c r="C42" i="46" s="1"/>
  <c r="C22" i="52" s="1"/>
  <c r="C27" i="52" s="1"/>
  <c r="C33" i="52" s="1"/>
  <c r="E75" i="17"/>
  <c r="X19" i="46"/>
  <c r="X7" i="52" s="1"/>
  <c r="Z15" i="33"/>
  <c r="Z18" i="33" s="1"/>
  <c r="Y13" i="33"/>
  <c r="Y7" i="33" s="1"/>
  <c r="Z17" i="33"/>
  <c r="Z60" i="33"/>
  <c r="Z63" i="33" s="1"/>
  <c r="Y58" i="33"/>
  <c r="Y52" i="33" s="1"/>
  <c r="Z62" i="33"/>
  <c r="X39" i="46"/>
  <c r="X36" i="46" s="1"/>
  <c r="Y41" i="46"/>
  <c r="Y44" i="46"/>
  <c r="Y109" i="46"/>
  <c r="Y94" i="46"/>
  <c r="Y102" i="46" s="1"/>
  <c r="Y79" i="46"/>
  <c r="Y87" i="46" s="1"/>
  <c r="Y49" i="46"/>
  <c r="Y34" i="46"/>
  <c r="Y64" i="46"/>
  <c r="X69" i="46"/>
  <c r="X66" i="46" s="1"/>
  <c r="Y71" i="46"/>
  <c r="Y75" i="46" s="1"/>
  <c r="Y74" i="46"/>
  <c r="X54" i="46"/>
  <c r="X51" i="46" s="1"/>
  <c r="Y56" i="46"/>
  <c r="Y59" i="46"/>
  <c r="E30" i="33"/>
  <c r="E32" i="33"/>
  <c r="X12" i="46"/>
  <c r="X15" i="46" s="1"/>
  <c r="W10" i="46"/>
  <c r="W7" i="46" s="1"/>
  <c r="X14" i="46"/>
  <c r="AA96" i="38"/>
  <c r="AA43" i="33"/>
  <c r="AA37" i="33" s="1"/>
  <c r="AB45" i="33"/>
  <c r="AB48" i="33" s="1"/>
  <c r="AB47" i="33"/>
  <c r="C85" i="11"/>
  <c r="D85" i="11"/>
  <c r="Y93" i="38"/>
  <c r="Y87" i="38" s="1"/>
  <c r="Z95" i="38"/>
  <c r="Z98" i="38"/>
  <c r="K68" i="11"/>
  <c r="K16" i="18"/>
  <c r="N24" i="11"/>
  <c r="K16" i="8"/>
  <c r="Y88" i="33"/>
  <c r="Y82" i="33" s="1"/>
  <c r="Z90" i="33"/>
  <c r="Z93" i="33" s="1"/>
  <c r="Z92" i="33"/>
  <c r="J50" i="8"/>
  <c r="F85" i="11"/>
  <c r="D16" i="38"/>
  <c r="K46" i="8"/>
  <c r="N47" i="8"/>
  <c r="Z105" i="33"/>
  <c r="Z108" i="33" s="1"/>
  <c r="Y103" i="33"/>
  <c r="Y97" i="33" s="1"/>
  <c r="Z107" i="33"/>
  <c r="J84" i="11"/>
  <c r="J79" i="11"/>
  <c r="Z79" i="38"/>
  <c r="Y77" i="38"/>
  <c r="Y71" i="38" s="1"/>
  <c r="Z82" i="38"/>
  <c r="C15" i="38"/>
  <c r="C19" i="38" s="1"/>
  <c r="C18" i="38"/>
  <c r="Y109" i="38"/>
  <c r="Y103" i="38" s="1"/>
  <c r="Z111" i="38"/>
  <c r="Z115" i="38" s="1"/>
  <c r="Z114" i="38"/>
  <c r="Y61" i="38"/>
  <c r="Y55" i="38" s="1"/>
  <c r="Z63" i="38"/>
  <c r="Z67" i="38" s="1"/>
  <c r="Z66" i="38"/>
  <c r="Z72" i="46"/>
  <c r="G85" i="11"/>
  <c r="S22" i="35"/>
  <c r="S30" i="35" s="1"/>
  <c r="Q30" i="35"/>
  <c r="AA80" i="38"/>
  <c r="I50" i="8"/>
  <c r="AB29" i="38"/>
  <c r="AB23" i="38" s="1"/>
  <c r="AB39" i="38"/>
  <c r="AB30" i="33"/>
  <c r="AB33" i="33" s="1"/>
  <c r="AA28" i="33"/>
  <c r="AA22" i="33" s="1"/>
  <c r="AB32" i="33"/>
  <c r="AA64" i="38"/>
  <c r="X86" i="46"/>
  <c r="X90" i="46" s="1"/>
  <c r="W84" i="46"/>
  <c r="W81" i="46" s="1"/>
  <c r="X89" i="46"/>
  <c r="Z57" i="46"/>
  <c r="Z23" i="52" s="1"/>
  <c r="Z28" i="52" s="1"/>
  <c r="Z34" i="52" s="1"/>
  <c r="Y116" i="46"/>
  <c r="Y120" i="46" s="1"/>
  <c r="X114" i="46"/>
  <c r="X111" i="46" s="1"/>
  <c r="Y119" i="46"/>
  <c r="W99" i="46"/>
  <c r="W96" i="46" s="1"/>
  <c r="X101" i="46"/>
  <c r="X105" i="46" s="1"/>
  <c r="X104" i="46"/>
  <c r="N30" i="8"/>
  <c r="P22" i="8"/>
  <c r="P27" i="8"/>
  <c r="P26" i="8"/>
  <c r="P23" i="8"/>
  <c r="P28" i="8"/>
  <c r="P29" i="8"/>
  <c r="P24" i="8"/>
  <c r="P21" i="8"/>
  <c r="X129" i="46"/>
  <c r="X132" i="46" s="1"/>
  <c r="W127" i="46"/>
  <c r="W124" i="46" s="1"/>
  <c r="X131" i="46"/>
  <c r="Z27" i="46"/>
  <c r="Z21" i="52" s="1"/>
  <c r="Z26" i="52" s="1"/>
  <c r="Y32" i="52" l="1"/>
  <c r="X79" i="59"/>
  <c r="X64" i="59"/>
  <c r="X109" i="59"/>
  <c r="X49" i="59"/>
  <c r="X34" i="59"/>
  <c r="X94" i="59"/>
  <c r="Y45" i="46"/>
  <c r="Y12" i="52"/>
  <c r="K92" i="11"/>
  <c r="K55" i="8" s="1"/>
  <c r="C55" i="8"/>
  <c r="C60" i="8" s="1"/>
  <c r="C62" i="8" s="1"/>
  <c r="C93" i="11"/>
  <c r="C95" i="11" s="1"/>
  <c r="C96" i="11" s="1"/>
  <c r="Z96" i="38"/>
  <c r="Z99" i="38"/>
  <c r="W19" i="59"/>
  <c r="J53" i="8"/>
  <c r="M91" i="11"/>
  <c r="N91" i="11"/>
  <c r="J58" i="8"/>
  <c r="N89" i="11"/>
  <c r="M89" i="11"/>
  <c r="M93" i="11" s="1"/>
  <c r="M95" i="11" s="1"/>
  <c r="M106" i="11" s="1"/>
  <c r="J93" i="11"/>
  <c r="X8" i="52"/>
  <c r="Z16" i="38"/>
  <c r="Z19" i="38"/>
  <c r="D29" i="52"/>
  <c r="D35" i="52" s="1"/>
  <c r="D32" i="52"/>
  <c r="D55" i="8"/>
  <c r="D60" i="8" s="1"/>
  <c r="D62" i="8" s="1"/>
  <c r="D93" i="11"/>
  <c r="D95" i="11" s="1"/>
  <c r="D96" i="11" s="1"/>
  <c r="F55" i="8"/>
  <c r="F60" i="8" s="1"/>
  <c r="F62" i="8" s="1"/>
  <c r="F93" i="11"/>
  <c r="F95" i="11" s="1"/>
  <c r="F96" i="11" s="1"/>
  <c r="Y30" i="46"/>
  <c r="Y11" i="52"/>
  <c r="Z29" i="52"/>
  <c r="Z35" i="52" s="1"/>
  <c r="Z32" i="52"/>
  <c r="G55" i="8"/>
  <c r="G60" i="8" s="1"/>
  <c r="G62" i="8" s="1"/>
  <c r="G93" i="11"/>
  <c r="G95" i="11" s="1"/>
  <c r="G96" i="11" s="1"/>
  <c r="G27" i="51"/>
  <c r="I55" i="8"/>
  <c r="I60" i="8" s="1"/>
  <c r="I62" i="8" s="1"/>
  <c r="I63" i="8" s="1"/>
  <c r="I93" i="11"/>
  <c r="Y60" i="46"/>
  <c r="Y13" i="52"/>
  <c r="K40" i="35"/>
  <c r="Z80" i="38"/>
  <c r="Z83" i="38"/>
  <c r="C32" i="56"/>
  <c r="C26" i="52"/>
  <c r="E32" i="38"/>
  <c r="E33" i="33"/>
  <c r="X116" i="59"/>
  <c r="W114" i="59"/>
  <c r="W111" i="59" s="1"/>
  <c r="X119" i="59"/>
  <c r="X56" i="59"/>
  <c r="W54" i="59"/>
  <c r="W51" i="59" s="1"/>
  <c r="X59" i="59"/>
  <c r="W84" i="59"/>
  <c r="W81" i="59" s="1"/>
  <c r="X86" i="59"/>
  <c r="X89" i="59"/>
  <c r="Y42" i="59"/>
  <c r="Y45" i="59"/>
  <c r="X12" i="59"/>
  <c r="X15" i="59" s="1"/>
  <c r="W10" i="59"/>
  <c r="W7" i="59" s="1"/>
  <c r="X14" i="59"/>
  <c r="Y87" i="59"/>
  <c r="Y90" i="59"/>
  <c r="W39" i="59"/>
  <c r="W36" i="59" s="1"/>
  <c r="X41" i="59"/>
  <c r="X44" i="59"/>
  <c r="Y57" i="59"/>
  <c r="Y60" i="59"/>
  <c r="Y102" i="59"/>
  <c r="Y105" i="59"/>
  <c r="X129" i="59"/>
  <c r="X132" i="59" s="1"/>
  <c r="W127" i="59"/>
  <c r="W124" i="59" s="1"/>
  <c r="X131" i="59"/>
  <c r="Y27" i="59"/>
  <c r="Y30" i="59"/>
  <c r="Y117" i="59"/>
  <c r="Y120" i="59"/>
  <c r="W69" i="59"/>
  <c r="W66" i="59" s="1"/>
  <c r="X71" i="59"/>
  <c r="X74" i="59"/>
  <c r="Y72" i="59"/>
  <c r="Y75" i="59"/>
  <c r="X101" i="59"/>
  <c r="W99" i="59"/>
  <c r="W96" i="59" s="1"/>
  <c r="X104" i="59"/>
  <c r="X26" i="59"/>
  <c r="W24" i="59"/>
  <c r="W21" i="59" s="1"/>
  <c r="X29" i="59"/>
  <c r="K17" i="8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8" i="33" s="1"/>
  <c r="Y77" i="33"/>
  <c r="X109" i="38"/>
  <c r="X103" i="38" s="1"/>
  <c r="Y111" i="38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3" i="33" s="1"/>
  <c r="Y62" i="33"/>
  <c r="N68" i="11"/>
  <c r="K69" i="11"/>
  <c r="K74" i="11"/>
  <c r="X13" i="38"/>
  <c r="X7" i="38" s="1"/>
  <c r="Y15" i="38"/>
  <c r="Y18" i="38"/>
  <c r="W39" i="46"/>
  <c r="W36" i="46" s="1"/>
  <c r="X41" i="46"/>
  <c r="X44" i="46"/>
  <c r="S33" i="35"/>
  <c r="S37" i="35" s="1"/>
  <c r="S39" i="35" s="1"/>
  <c r="C15" i="33"/>
  <c r="C17" i="33"/>
  <c r="X93" i="38"/>
  <c r="X87" i="38" s="1"/>
  <c r="Y95" i="38"/>
  <c r="Y99" i="38" s="1"/>
  <c r="Y98" i="38"/>
  <c r="X71" i="46"/>
  <c r="X75" i="46" s="1"/>
  <c r="W69" i="46"/>
  <c r="W66" i="46" s="1"/>
  <c r="X74" i="46"/>
  <c r="Q39" i="35"/>
  <c r="Q40" i="35" s="1"/>
  <c r="X77" i="38"/>
  <c r="X71" i="38" s="1"/>
  <c r="Y79" i="38"/>
  <c r="Y82" i="38"/>
  <c r="X56" i="46"/>
  <c r="W54" i="46"/>
  <c r="W51" i="46" s="1"/>
  <c r="X59" i="46"/>
  <c r="Y72" i="46"/>
  <c r="W19" i="46"/>
  <c r="W7" i="52" s="1"/>
  <c r="Y15" i="33"/>
  <c r="Y18" i="33" s="1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8" i="33" s="1"/>
  <c r="Y107" i="33"/>
  <c r="X26" i="46"/>
  <c r="W24" i="46"/>
  <c r="W21" i="46" s="1"/>
  <c r="X29" i="46"/>
  <c r="X116" i="46"/>
  <c r="X120" i="46" s="1"/>
  <c r="W114" i="46"/>
  <c r="W111" i="46" s="1"/>
  <c r="X119" i="46"/>
  <c r="Z64" i="38"/>
  <c r="AB47" i="38"/>
  <c r="AA45" i="38"/>
  <c r="AA39" i="38" s="1"/>
  <c r="AB50" i="38"/>
  <c r="Z43" i="33"/>
  <c r="Z37" i="33" s="1"/>
  <c r="AA45" i="33"/>
  <c r="AA48" i="33" s="1"/>
  <c r="AA47" i="33"/>
  <c r="Y42" i="46"/>
  <c r="Y22" i="52" s="1"/>
  <c r="Y27" i="52" s="1"/>
  <c r="Y33" i="52" s="1"/>
  <c r="X64" i="46"/>
  <c r="X94" i="46"/>
  <c r="X102" i="46" s="1"/>
  <c r="X109" i="46"/>
  <c r="X34" i="46"/>
  <c r="X79" i="46"/>
  <c r="X87" i="46" s="1"/>
  <c r="X49" i="46"/>
  <c r="X27" i="46"/>
  <c r="X21" i="52" s="1"/>
  <c r="X26" i="52" s="1"/>
  <c r="Y117" i="46"/>
  <c r="Y63" i="38"/>
  <c r="X61" i="38"/>
  <c r="X55" i="38" s="1"/>
  <c r="Y66" i="38"/>
  <c r="Y57" i="46"/>
  <c r="Y23" i="52" s="1"/>
  <c r="Y28" i="52" s="1"/>
  <c r="Y34" i="52" s="1"/>
  <c r="K47" i="18"/>
  <c r="N16" i="18"/>
  <c r="K15" i="18"/>
  <c r="F106" i="11"/>
  <c r="F107" i="11" s="1"/>
  <c r="J85" i="11"/>
  <c r="J95" i="11"/>
  <c r="J96" i="11" s="1"/>
  <c r="AA30" i="33"/>
  <c r="AA33" i="33" s="1"/>
  <c r="Z28" i="33"/>
  <c r="Z22" i="33" s="1"/>
  <c r="AA32" i="33"/>
  <c r="Y90" i="33"/>
  <c r="Y93" i="33" s="1"/>
  <c r="X88" i="33"/>
  <c r="X82" i="33" s="1"/>
  <c r="Y92" i="33"/>
  <c r="V99" i="46"/>
  <c r="V96" i="46" s="1"/>
  <c r="W101" i="46"/>
  <c r="W105" i="46" s="1"/>
  <c r="W104" i="46"/>
  <c r="AB31" i="38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X60" i="46" l="1"/>
  <c r="X13" i="52"/>
  <c r="X45" i="46"/>
  <c r="X12" i="52"/>
  <c r="F63" i="8"/>
  <c r="F72" i="8"/>
  <c r="F73" i="8" s="1"/>
  <c r="D63" i="8"/>
  <c r="D72" i="8"/>
  <c r="D73" i="8" s="1"/>
  <c r="C63" i="8"/>
  <c r="C72" i="8"/>
  <c r="C73" i="8" s="1"/>
  <c r="N55" i="8"/>
  <c r="M55" i="8"/>
  <c r="M60" i="8" s="1"/>
  <c r="Y80" i="38"/>
  <c r="Y83" i="38"/>
  <c r="K93" i="11"/>
  <c r="N93" i="11" s="1"/>
  <c r="AB32" i="38"/>
  <c r="AB35" i="38"/>
  <c r="Y16" i="38"/>
  <c r="Y19" i="38"/>
  <c r="Y112" i="38"/>
  <c r="Y115" i="38"/>
  <c r="X57" i="46"/>
  <c r="X23" i="52" s="1"/>
  <c r="X28" i="52" s="1"/>
  <c r="X34" i="52" s="1"/>
  <c r="Y64" i="38"/>
  <c r="Y67" i="38"/>
  <c r="G63" i="8"/>
  <c r="G72" i="8"/>
  <c r="G73" i="8" s="1"/>
  <c r="X32" i="52"/>
  <c r="V19" i="59"/>
  <c r="M58" i="8"/>
  <c r="N58" i="8"/>
  <c r="W8" i="52"/>
  <c r="AB48" i="38"/>
  <c r="AB51" i="38"/>
  <c r="N53" i="8"/>
  <c r="M53" i="8"/>
  <c r="J60" i="8"/>
  <c r="J62" i="8" s="1"/>
  <c r="D106" i="11"/>
  <c r="D107" i="11" s="1"/>
  <c r="X117" i="46"/>
  <c r="X30" i="46"/>
  <c r="X11" i="52"/>
  <c r="C16" i="38"/>
  <c r="C18" i="33"/>
  <c r="C106" i="11"/>
  <c r="C107" i="11" s="1"/>
  <c r="C29" i="52"/>
  <c r="C35" i="52" s="1"/>
  <c r="C32" i="52"/>
  <c r="W109" i="59"/>
  <c r="W64" i="59"/>
  <c r="W79" i="59"/>
  <c r="W94" i="59"/>
  <c r="W49" i="59"/>
  <c r="W34" i="59"/>
  <c r="Y29" i="52"/>
  <c r="Y35" i="52" s="1"/>
  <c r="X72" i="59"/>
  <c r="X75" i="59"/>
  <c r="V69" i="59"/>
  <c r="V66" i="59" s="1"/>
  <c r="W71" i="59"/>
  <c r="W74" i="59"/>
  <c r="V10" i="59"/>
  <c r="V7" i="59" s="1"/>
  <c r="W12" i="59"/>
  <c r="W15" i="59" s="1"/>
  <c r="W14" i="59"/>
  <c r="W56" i="59"/>
  <c r="V54" i="59"/>
  <c r="V51" i="59" s="1"/>
  <c r="W59" i="59"/>
  <c r="X57" i="59"/>
  <c r="X60" i="59"/>
  <c r="W129" i="59"/>
  <c r="W132" i="59" s="1"/>
  <c r="V127" i="59"/>
  <c r="V124" i="59" s="1"/>
  <c r="W131" i="59"/>
  <c r="V84" i="59"/>
  <c r="V81" i="59" s="1"/>
  <c r="W86" i="59"/>
  <c r="W89" i="59"/>
  <c r="X87" i="59"/>
  <c r="X90" i="59"/>
  <c r="W101" i="59"/>
  <c r="V99" i="59"/>
  <c r="V96" i="59" s="1"/>
  <c r="W104" i="59"/>
  <c r="X42" i="59"/>
  <c r="X45" i="59"/>
  <c r="W116" i="59"/>
  <c r="V114" i="59"/>
  <c r="V111" i="59" s="1"/>
  <c r="W119" i="59"/>
  <c r="W26" i="59"/>
  <c r="V24" i="59"/>
  <c r="V21" i="59" s="1"/>
  <c r="W29" i="59"/>
  <c r="X27" i="59"/>
  <c r="X30" i="59"/>
  <c r="X102" i="59"/>
  <c r="X105" i="59"/>
  <c r="W41" i="59"/>
  <c r="V39" i="59"/>
  <c r="V36" i="59" s="1"/>
  <c r="W44" i="59"/>
  <c r="X117" i="59"/>
  <c r="X120" i="59"/>
  <c r="N28" i="11"/>
  <c r="K18" i="8"/>
  <c r="N18" i="8" s="1"/>
  <c r="N17" i="8"/>
  <c r="M17" i="8"/>
  <c r="K60" i="8"/>
  <c r="N60" i="8" s="1"/>
  <c r="V39" i="46"/>
  <c r="V36" i="46" s="1"/>
  <c r="W41" i="46"/>
  <c r="W44" i="46"/>
  <c r="Z30" i="33"/>
  <c r="Z33" i="33" s="1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X22" i="52" s="1"/>
  <c r="X27" i="52" s="1"/>
  <c r="X33" i="52" s="1"/>
  <c r="Z29" i="38"/>
  <c r="Z23" i="38" s="1"/>
  <c r="AA31" i="38"/>
  <c r="AA34" i="38"/>
  <c r="W34" i="46"/>
  <c r="W42" i="46" s="1"/>
  <c r="W22" i="52" s="1"/>
  <c r="W27" i="52" s="1"/>
  <c r="W33" i="52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X19" i="38" s="1"/>
  <c r="W13" i="38"/>
  <c r="W7" i="38" s="1"/>
  <c r="X18" i="38"/>
  <c r="V19" i="46"/>
  <c r="V7" i="52" s="1"/>
  <c r="V8" i="52" s="1"/>
  <c r="X15" i="33"/>
  <c r="X18" i="33" s="1"/>
  <c r="W13" i="33"/>
  <c r="W7" i="33" s="1"/>
  <c r="U19" i="59" s="1"/>
  <c r="X17" i="33"/>
  <c r="Y43" i="33"/>
  <c r="Y37" i="33" s="1"/>
  <c r="Z45" i="33"/>
  <c r="Z48" i="33" s="1"/>
  <c r="Z47" i="33"/>
  <c r="Y96" i="38"/>
  <c r="M15" i="18"/>
  <c r="M16" i="18" s="1"/>
  <c r="M47" i="18" s="1"/>
  <c r="M48" i="18" s="1"/>
  <c r="N15" i="18"/>
  <c r="V24" i="46"/>
  <c r="V21" i="46" s="1"/>
  <c r="W26" i="46"/>
  <c r="W29" i="46"/>
  <c r="W103" i="33"/>
  <c r="W97" i="33" s="1"/>
  <c r="X105" i="33"/>
  <c r="X108" i="33" s="1"/>
  <c r="X107" i="33"/>
  <c r="X95" i="38"/>
  <c r="W93" i="38"/>
  <c r="W87" i="38" s="1"/>
  <c r="X98" i="38"/>
  <c r="W73" i="33"/>
  <c r="W67" i="33" s="1"/>
  <c r="X75" i="33"/>
  <c r="X78" i="33" s="1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X93" i="33" s="1"/>
  <c r="W88" i="33"/>
  <c r="W82" i="33" s="1"/>
  <c r="X92" i="33"/>
  <c r="W56" i="46"/>
  <c r="V54" i="46"/>
  <c r="V51" i="46" s="1"/>
  <c r="W59" i="46"/>
  <c r="U127" i="46"/>
  <c r="U124" i="46" s="1"/>
  <c r="V129" i="46"/>
  <c r="V132" i="46" s="1"/>
  <c r="V131" i="46"/>
  <c r="K50" i="8"/>
  <c r="N49" i="8"/>
  <c r="X79" i="38"/>
  <c r="W77" i="38"/>
  <c r="W71" i="38" s="1"/>
  <c r="X82" i="38"/>
  <c r="X63" i="38"/>
  <c r="X67" i="38" s="1"/>
  <c r="W61" i="38"/>
  <c r="W55" i="38" s="1"/>
  <c r="X66" i="38"/>
  <c r="AA47" i="38"/>
  <c r="Z45" i="38"/>
  <c r="Z39" i="38" s="1"/>
  <c r="AA50" i="38"/>
  <c r="X60" i="33"/>
  <c r="X63" i="33" s="1"/>
  <c r="W58" i="33"/>
  <c r="W52" i="33" s="1"/>
  <c r="X62" i="33"/>
  <c r="V34" i="59" l="1"/>
  <c r="V79" i="59"/>
  <c r="V109" i="59"/>
  <c r="V94" i="59"/>
  <c r="V49" i="59"/>
  <c r="V64" i="59"/>
  <c r="X29" i="52"/>
  <c r="X35" i="52" s="1"/>
  <c r="U79" i="59"/>
  <c r="U49" i="59"/>
  <c r="U94" i="59"/>
  <c r="U64" i="59"/>
  <c r="U109" i="59"/>
  <c r="U34" i="59"/>
  <c r="AA32" i="38"/>
  <c r="AA35" i="38"/>
  <c r="W30" i="46"/>
  <c r="W11" i="52"/>
  <c r="X80" i="38"/>
  <c r="X83" i="38"/>
  <c r="J63" i="8"/>
  <c r="J72" i="8"/>
  <c r="J73" i="8" s="1"/>
  <c r="W60" i="46"/>
  <c r="W13" i="52"/>
  <c r="AA48" i="38"/>
  <c r="AA51" i="38"/>
  <c r="X96" i="38"/>
  <c r="X99" i="38"/>
  <c r="W45" i="46"/>
  <c r="W12" i="52"/>
  <c r="X112" i="38"/>
  <c r="X115" i="38"/>
  <c r="U24" i="59"/>
  <c r="U21" i="59" s="1"/>
  <c r="V26" i="59"/>
  <c r="V29" i="59"/>
  <c r="W27" i="59"/>
  <c r="W30" i="59"/>
  <c r="W72" i="59"/>
  <c r="W75" i="59"/>
  <c r="V56" i="59"/>
  <c r="U54" i="59"/>
  <c r="U51" i="59" s="1"/>
  <c r="V59" i="59"/>
  <c r="V101" i="59"/>
  <c r="U99" i="59"/>
  <c r="U96" i="59" s="1"/>
  <c r="V104" i="59"/>
  <c r="V12" i="59"/>
  <c r="V15" i="59" s="1"/>
  <c r="U10" i="59"/>
  <c r="U7" i="59" s="1"/>
  <c r="V14" i="59"/>
  <c r="U69" i="59"/>
  <c r="U66" i="59" s="1"/>
  <c r="V71" i="59"/>
  <c r="V74" i="59"/>
  <c r="V129" i="59"/>
  <c r="V132" i="59" s="1"/>
  <c r="U127" i="59"/>
  <c r="U124" i="59" s="1"/>
  <c r="V131" i="59"/>
  <c r="W117" i="59"/>
  <c r="W120" i="59"/>
  <c r="W57" i="59"/>
  <c r="W60" i="59"/>
  <c r="W102" i="59"/>
  <c r="W105" i="59"/>
  <c r="W87" i="59"/>
  <c r="W90" i="59"/>
  <c r="U114" i="59"/>
  <c r="U111" i="59" s="1"/>
  <c r="V116" i="59"/>
  <c r="V119" i="59"/>
  <c r="U39" i="59"/>
  <c r="U36" i="59" s="1"/>
  <c r="V41" i="59"/>
  <c r="V44" i="59"/>
  <c r="W42" i="59"/>
  <c r="W45" i="59"/>
  <c r="U84" i="59"/>
  <c r="U81" i="59" s="1"/>
  <c r="V86" i="59"/>
  <c r="V89" i="59"/>
  <c r="K62" i="8"/>
  <c r="K63" i="8" s="1"/>
  <c r="M18" i="8"/>
  <c r="U54" i="46"/>
  <c r="U51" i="46" s="1"/>
  <c r="V56" i="46"/>
  <c r="V59" i="46"/>
  <c r="U69" i="46"/>
  <c r="U66" i="46" s="1"/>
  <c r="V71" i="46"/>
  <c r="V75" i="46" s="1"/>
  <c r="V74" i="46"/>
  <c r="V109" i="38"/>
  <c r="V103" i="38" s="1"/>
  <c r="W111" i="38"/>
  <c r="W114" i="38"/>
  <c r="V58" i="33"/>
  <c r="V52" i="33" s="1"/>
  <c r="W60" i="33"/>
  <c r="W63" i="33" s="1"/>
  <c r="W62" i="33"/>
  <c r="N62" i="8"/>
  <c r="K72" i="8"/>
  <c r="K73" i="8" s="1"/>
  <c r="V103" i="33"/>
  <c r="V97" i="33" s="1"/>
  <c r="W105" i="33"/>
  <c r="W108" i="33" s="1"/>
  <c r="W107" i="33"/>
  <c r="Z31" i="38"/>
  <c r="Y29" i="38"/>
  <c r="Y23" i="38" s="1"/>
  <c r="Z34" i="38"/>
  <c r="V13" i="38"/>
  <c r="V7" i="38" s="1"/>
  <c r="W15" i="38"/>
  <c r="W18" i="38"/>
  <c r="M62" i="8"/>
  <c r="M50" i="8"/>
  <c r="W72" i="46"/>
  <c r="Y30" i="33"/>
  <c r="Y33" i="33" s="1"/>
  <c r="X28" i="33"/>
  <c r="X22" i="33" s="1"/>
  <c r="Y32" i="33"/>
  <c r="V94" i="46"/>
  <c r="V102" i="46" s="1"/>
  <c r="V109" i="46"/>
  <c r="V117" i="46" s="1"/>
  <c r="V34" i="46"/>
  <c r="V42" i="46" s="1"/>
  <c r="V22" i="52" s="1"/>
  <c r="V27" i="52" s="1"/>
  <c r="V33" i="52" s="1"/>
  <c r="V49" i="46"/>
  <c r="V79" i="46"/>
  <c r="V87" i="46" s="1"/>
  <c r="V64" i="46"/>
  <c r="Z47" i="38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29" i="46"/>
  <c r="T10" i="46"/>
  <c r="T7" i="46" s="1"/>
  <c r="U12" i="46"/>
  <c r="U15" i="46" s="1"/>
  <c r="U14" i="46"/>
  <c r="W27" i="46"/>
  <c r="W21" i="52" s="1"/>
  <c r="W26" i="52" s="1"/>
  <c r="K84" i="11"/>
  <c r="N78" i="11"/>
  <c r="K79" i="11"/>
  <c r="T99" i="46"/>
  <c r="T96" i="46" s="1"/>
  <c r="U101" i="46"/>
  <c r="U105" i="46" s="1"/>
  <c r="U104" i="46"/>
  <c r="W63" i="38"/>
  <c r="W67" i="38" s="1"/>
  <c r="V61" i="38"/>
  <c r="V55" i="38" s="1"/>
  <c r="W66" i="38"/>
  <c r="W90" i="33"/>
  <c r="W93" i="33" s="1"/>
  <c r="V88" i="33"/>
  <c r="V82" i="33" s="1"/>
  <c r="W92" i="33"/>
  <c r="X43" i="33"/>
  <c r="X37" i="33" s="1"/>
  <c r="Y45" i="33"/>
  <c r="Y48" i="33" s="1"/>
  <c r="Y47" i="33"/>
  <c r="W57" i="46"/>
  <c r="W23" i="52" s="1"/>
  <c r="W28" i="52" s="1"/>
  <c r="W34" i="52" s="1"/>
  <c r="U19" i="46"/>
  <c r="U7" i="52" s="1"/>
  <c r="W15" i="33"/>
  <c r="W18" i="33" s="1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8" i="33" s="1"/>
  <c r="W77" i="33"/>
  <c r="W79" i="38"/>
  <c r="V77" i="38"/>
  <c r="V71" i="38" s="1"/>
  <c r="W82" i="38"/>
  <c r="V93" i="38"/>
  <c r="V87" i="38" s="1"/>
  <c r="W95" i="38"/>
  <c r="W99" i="38" s="1"/>
  <c r="W98" i="38"/>
  <c r="U39" i="46"/>
  <c r="U36" i="46" s="1"/>
  <c r="V41" i="46"/>
  <c r="V44" i="46"/>
  <c r="W16" i="38" l="1"/>
  <c r="U8" i="52"/>
  <c r="W19" i="38"/>
  <c r="Z48" i="38"/>
  <c r="Z51" i="38"/>
  <c r="V57" i="46"/>
  <c r="V23" i="52" s="1"/>
  <c r="V28" i="52" s="1"/>
  <c r="V34" i="52" s="1"/>
  <c r="W80" i="38"/>
  <c r="W83" i="38"/>
  <c r="Z32" i="38"/>
  <c r="Z35" i="38"/>
  <c r="V72" i="46"/>
  <c r="V30" i="46"/>
  <c r="V11" i="52"/>
  <c r="W32" i="52"/>
  <c r="W29" i="52"/>
  <c r="W35" i="52" s="1"/>
  <c r="W112" i="38"/>
  <c r="W115" i="38"/>
  <c r="V60" i="46"/>
  <c r="V13" i="52"/>
  <c r="V45" i="46"/>
  <c r="V12" i="52"/>
  <c r="T19" i="59"/>
  <c r="T114" i="59"/>
  <c r="T111" i="59" s="1"/>
  <c r="U116" i="59"/>
  <c r="U119" i="59"/>
  <c r="V117" i="59"/>
  <c r="V120" i="59"/>
  <c r="U12" i="59"/>
  <c r="U15" i="59" s="1"/>
  <c r="T10" i="59"/>
  <c r="T7" i="59" s="1"/>
  <c r="U14" i="59"/>
  <c r="V102" i="59"/>
  <c r="V105" i="59"/>
  <c r="V42" i="59"/>
  <c r="V45" i="59"/>
  <c r="V87" i="59"/>
  <c r="V90" i="59"/>
  <c r="V57" i="59"/>
  <c r="V60" i="59"/>
  <c r="T39" i="59"/>
  <c r="T36" i="59" s="1"/>
  <c r="U41" i="59"/>
  <c r="U44" i="59"/>
  <c r="V72" i="59"/>
  <c r="V75" i="59"/>
  <c r="V27" i="59"/>
  <c r="V30" i="59"/>
  <c r="U101" i="59"/>
  <c r="T99" i="59"/>
  <c r="T96" i="59" s="1"/>
  <c r="U104" i="59"/>
  <c r="T54" i="59"/>
  <c r="T51" i="59" s="1"/>
  <c r="U56" i="59"/>
  <c r="U59" i="59"/>
  <c r="T84" i="59"/>
  <c r="T81" i="59" s="1"/>
  <c r="U86" i="59"/>
  <c r="U89" i="59"/>
  <c r="U129" i="59"/>
  <c r="U132" i="59" s="1"/>
  <c r="T127" i="59"/>
  <c r="T124" i="59" s="1"/>
  <c r="U131" i="59"/>
  <c r="T69" i="59"/>
  <c r="T66" i="59" s="1"/>
  <c r="U71" i="59"/>
  <c r="U74" i="59"/>
  <c r="T24" i="59"/>
  <c r="T21" i="59" s="1"/>
  <c r="U26" i="59"/>
  <c r="U29" i="59"/>
  <c r="V79" i="38"/>
  <c r="V83" i="38" s="1"/>
  <c r="U77" i="38"/>
  <c r="U71" i="38" s="1"/>
  <c r="V82" i="38"/>
  <c r="S127" i="46"/>
  <c r="S124" i="46" s="1"/>
  <c r="T129" i="46"/>
  <c r="T132" i="46" s="1"/>
  <c r="T131" i="46"/>
  <c r="V111" i="38"/>
  <c r="U109" i="38"/>
  <c r="U103" i="38" s="1"/>
  <c r="V114" i="38"/>
  <c r="K85" i="11"/>
  <c r="N84" i="11"/>
  <c r="K95" i="11"/>
  <c r="K96" i="11" s="1"/>
  <c r="V75" i="33"/>
  <c r="V78" i="33" s="1"/>
  <c r="U73" i="33"/>
  <c r="U67" i="33" s="1"/>
  <c r="V77" i="33"/>
  <c r="W43" i="33"/>
  <c r="W37" i="33" s="1"/>
  <c r="X45" i="33"/>
  <c r="X48" i="33" s="1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4" i="38"/>
  <c r="W64" i="38"/>
  <c r="U71" i="46"/>
  <c r="U75" i="46" s="1"/>
  <c r="T69" i="46"/>
  <c r="T66" i="46" s="1"/>
  <c r="U74" i="46"/>
  <c r="U58" i="33"/>
  <c r="U52" i="33" s="1"/>
  <c r="V60" i="33"/>
  <c r="V63" i="33" s="1"/>
  <c r="V62" i="33"/>
  <c r="U88" i="33"/>
  <c r="U82" i="33" s="1"/>
  <c r="V90" i="33"/>
  <c r="V93" i="33" s="1"/>
  <c r="V92" i="33"/>
  <c r="U26" i="46"/>
  <c r="T24" i="46"/>
  <c r="T21" i="46" s="1"/>
  <c r="U29" i="46"/>
  <c r="T39" i="46"/>
  <c r="T36" i="46" s="1"/>
  <c r="U41" i="46"/>
  <c r="U44" i="46"/>
  <c r="T19" i="46"/>
  <c r="T7" i="52" s="1"/>
  <c r="V15" i="33"/>
  <c r="V18" i="33" s="1"/>
  <c r="U13" i="33"/>
  <c r="U7" i="33" s="1"/>
  <c r="S19" i="59" s="1"/>
  <c r="V17" i="33"/>
  <c r="U13" i="38"/>
  <c r="U7" i="38" s="1"/>
  <c r="V15" i="38"/>
  <c r="V18" i="38"/>
  <c r="V27" i="46"/>
  <c r="V21" i="52" s="1"/>
  <c r="V26" i="52" s="1"/>
  <c r="X30" i="33"/>
  <c r="X33" i="33" s="1"/>
  <c r="W28" i="33"/>
  <c r="W22" i="33" s="1"/>
  <c r="X32" i="33"/>
  <c r="U103" i="33"/>
  <c r="U97" i="33" s="1"/>
  <c r="V105" i="33"/>
  <c r="V108" i="33" s="1"/>
  <c r="V107" i="33"/>
  <c r="X45" i="38"/>
  <c r="X39" i="38" s="1"/>
  <c r="Y47" i="38"/>
  <c r="Y50" i="38"/>
  <c r="V63" i="38"/>
  <c r="U61" i="38"/>
  <c r="U55" i="38" s="1"/>
  <c r="V66" i="38"/>
  <c r="T114" i="46"/>
  <c r="T111" i="46" s="1"/>
  <c r="U116" i="46"/>
  <c r="U120" i="46" s="1"/>
  <c r="U119" i="46"/>
  <c r="W96" i="38"/>
  <c r="V95" i="38"/>
  <c r="U93" i="38"/>
  <c r="U87" i="38" s="1"/>
  <c r="V98" i="38"/>
  <c r="U94" i="46"/>
  <c r="U102" i="46" s="1"/>
  <c r="U64" i="46"/>
  <c r="U109" i="46"/>
  <c r="U49" i="46"/>
  <c r="U57" i="46" s="1"/>
  <c r="U23" i="52" s="1"/>
  <c r="U28" i="52" s="1"/>
  <c r="U34" i="52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59" i="46"/>
  <c r="V16" i="38" l="1"/>
  <c r="V19" i="38"/>
  <c r="Y32" i="38"/>
  <c r="Y35" i="38"/>
  <c r="S64" i="59"/>
  <c r="S109" i="59"/>
  <c r="S94" i="59"/>
  <c r="S79" i="59"/>
  <c r="S34" i="59"/>
  <c r="S49" i="59"/>
  <c r="T109" i="59"/>
  <c r="T79" i="59"/>
  <c r="T94" i="59"/>
  <c r="T34" i="59"/>
  <c r="T64" i="59"/>
  <c r="T49" i="59"/>
  <c r="Y48" i="38"/>
  <c r="Y51" i="38"/>
  <c r="V112" i="38"/>
  <c r="V115" i="38"/>
  <c r="U45" i="46"/>
  <c r="U12" i="52"/>
  <c r="U72" i="46"/>
  <c r="T8" i="52"/>
  <c r="V64" i="38"/>
  <c r="V67" i="38"/>
  <c r="U30" i="46"/>
  <c r="U11" i="52"/>
  <c r="U60" i="46"/>
  <c r="U13" i="52"/>
  <c r="V96" i="38"/>
  <c r="V99" i="38"/>
  <c r="V32" i="52"/>
  <c r="V29" i="52"/>
  <c r="V35" i="52" s="1"/>
  <c r="U87" i="59"/>
  <c r="U90" i="59"/>
  <c r="S84" i="59"/>
  <c r="S81" i="59" s="1"/>
  <c r="T86" i="59"/>
  <c r="T89" i="59"/>
  <c r="U57" i="59"/>
  <c r="U60" i="59"/>
  <c r="U27" i="59"/>
  <c r="U30" i="59"/>
  <c r="S10" i="59"/>
  <c r="S7" i="59" s="1"/>
  <c r="T12" i="59"/>
  <c r="T15" i="59" s="1"/>
  <c r="T14" i="59"/>
  <c r="T56" i="59"/>
  <c r="S54" i="59"/>
  <c r="S51" i="59" s="1"/>
  <c r="T59" i="59"/>
  <c r="T26" i="59"/>
  <c r="S24" i="59"/>
  <c r="S21" i="59" s="1"/>
  <c r="T29" i="59"/>
  <c r="U72" i="59"/>
  <c r="U75" i="59"/>
  <c r="S69" i="59"/>
  <c r="S66" i="59" s="1"/>
  <c r="T71" i="59"/>
  <c r="T74" i="59"/>
  <c r="S127" i="59"/>
  <c r="S124" i="59" s="1"/>
  <c r="T129" i="59"/>
  <c r="T132" i="59" s="1"/>
  <c r="T131" i="59"/>
  <c r="U42" i="59"/>
  <c r="U45" i="59"/>
  <c r="U117" i="59"/>
  <c r="U120" i="59"/>
  <c r="T101" i="59"/>
  <c r="S99" i="59"/>
  <c r="S96" i="59" s="1"/>
  <c r="T104" i="59"/>
  <c r="U102" i="59"/>
  <c r="U105" i="59"/>
  <c r="S39" i="59"/>
  <c r="S36" i="59" s="1"/>
  <c r="T41" i="59"/>
  <c r="T44" i="59"/>
  <c r="S114" i="59"/>
  <c r="S111" i="59" s="1"/>
  <c r="T116" i="59"/>
  <c r="T119" i="59"/>
  <c r="S39" i="46"/>
  <c r="S36" i="46" s="1"/>
  <c r="T41" i="46"/>
  <c r="T44" i="46"/>
  <c r="S114" i="46"/>
  <c r="S111" i="46" s="1"/>
  <c r="T116" i="46"/>
  <c r="T120" i="46" s="1"/>
  <c r="T119" i="46"/>
  <c r="T73" i="33"/>
  <c r="T67" i="33" s="1"/>
  <c r="U75" i="33"/>
  <c r="U78" i="33" s="1"/>
  <c r="U77" i="33"/>
  <c r="U117" i="46"/>
  <c r="X31" i="38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5" i="38" s="1"/>
  <c r="U114" i="38"/>
  <c r="U90" i="33"/>
  <c r="U93" i="33" s="1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9" i="38" s="1"/>
  <c r="U18" i="38"/>
  <c r="W45" i="38"/>
  <c r="W39" i="38" s="1"/>
  <c r="X47" i="38"/>
  <c r="X50" i="38"/>
  <c r="U60" i="33"/>
  <c r="U63" i="33" s="1"/>
  <c r="T58" i="33"/>
  <c r="T52" i="33" s="1"/>
  <c r="U62" i="33"/>
  <c r="T26" i="46"/>
  <c r="S24" i="46"/>
  <c r="S21" i="46" s="1"/>
  <c r="T29" i="46"/>
  <c r="R99" i="46"/>
  <c r="R96" i="46" s="1"/>
  <c r="S101" i="46"/>
  <c r="S105" i="46" s="1"/>
  <c r="S104" i="46"/>
  <c r="U42" i="46"/>
  <c r="U22" i="52" s="1"/>
  <c r="U27" i="52" s="1"/>
  <c r="U33" i="52" s="1"/>
  <c r="V43" i="33"/>
  <c r="V37" i="33" s="1"/>
  <c r="W45" i="33"/>
  <c r="W48" i="33" s="1"/>
  <c r="W47" i="33"/>
  <c r="U105" i="33"/>
  <c r="U108" i="33" s="1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49" i="46"/>
  <c r="T34" i="46"/>
  <c r="T64" i="46"/>
  <c r="T79" i="46"/>
  <c r="T87" i="46" s="1"/>
  <c r="S69" i="46"/>
  <c r="S66" i="46" s="1"/>
  <c r="T71" i="46"/>
  <c r="T75" i="46" s="1"/>
  <c r="T74" i="46"/>
  <c r="U79" i="38"/>
  <c r="T77" i="38"/>
  <c r="T71" i="38" s="1"/>
  <c r="U82" i="38"/>
  <c r="W30" i="33"/>
  <c r="W33" i="33" s="1"/>
  <c r="V28" i="33"/>
  <c r="V22" i="33" s="1"/>
  <c r="W32" i="33"/>
  <c r="T61" i="38"/>
  <c r="T55" i="38" s="1"/>
  <c r="U63" i="38"/>
  <c r="U67" i="38" s="1"/>
  <c r="U66" i="38"/>
  <c r="U27" i="46"/>
  <c r="U21" i="52" s="1"/>
  <c r="U26" i="52" s="1"/>
  <c r="S19" i="46"/>
  <c r="S7" i="52" s="1"/>
  <c r="T13" i="33"/>
  <c r="T7" i="33" s="1"/>
  <c r="U15" i="33"/>
  <c r="U18" i="33" s="1"/>
  <c r="U17" i="33"/>
  <c r="S54" i="46"/>
  <c r="S51" i="46" s="1"/>
  <c r="T56" i="46"/>
  <c r="T59" i="46"/>
  <c r="T93" i="38"/>
  <c r="T87" i="38" s="1"/>
  <c r="U95" i="38"/>
  <c r="U98" i="38"/>
  <c r="V80" i="38"/>
  <c r="T30" i="46" l="1"/>
  <c r="T11" i="52"/>
  <c r="T45" i="46"/>
  <c r="T12" i="52"/>
  <c r="T60" i="46"/>
  <c r="T13" i="52"/>
  <c r="X32" i="38"/>
  <c r="X35" i="38"/>
  <c r="U96" i="38"/>
  <c r="U99" i="38"/>
  <c r="S8" i="52"/>
  <c r="T42" i="46"/>
  <c r="T22" i="52" s="1"/>
  <c r="T27" i="52" s="1"/>
  <c r="T33" i="52" s="1"/>
  <c r="U80" i="38"/>
  <c r="U83" i="38"/>
  <c r="U32" i="52"/>
  <c r="U29" i="52"/>
  <c r="U35" i="52" s="1"/>
  <c r="X48" i="38"/>
  <c r="X51" i="38"/>
  <c r="R19" i="59"/>
  <c r="T117" i="46"/>
  <c r="T102" i="59"/>
  <c r="T105" i="59"/>
  <c r="S101" i="59"/>
  <c r="R99" i="59"/>
  <c r="R96" i="59" s="1"/>
  <c r="S104" i="59"/>
  <c r="T87" i="59"/>
  <c r="T90" i="59"/>
  <c r="R127" i="59"/>
  <c r="R124" i="59" s="1"/>
  <c r="S129" i="59"/>
  <c r="S132" i="59" s="1"/>
  <c r="S131" i="59"/>
  <c r="R39" i="59"/>
  <c r="R36" i="59" s="1"/>
  <c r="S41" i="59"/>
  <c r="S44" i="59"/>
  <c r="R84" i="59"/>
  <c r="R81" i="59" s="1"/>
  <c r="S86" i="59"/>
  <c r="S89" i="59"/>
  <c r="R54" i="59"/>
  <c r="R51" i="59" s="1"/>
  <c r="S56" i="59"/>
  <c r="S59" i="59"/>
  <c r="R10" i="59"/>
  <c r="R7" i="59" s="1"/>
  <c r="S12" i="59"/>
  <c r="S15" i="59" s="1"/>
  <c r="S14" i="59"/>
  <c r="T117" i="59"/>
  <c r="T120" i="59"/>
  <c r="T72" i="59"/>
  <c r="T75" i="59"/>
  <c r="T42" i="59"/>
  <c r="T45" i="59"/>
  <c r="T27" i="59"/>
  <c r="T30" i="59"/>
  <c r="T57" i="59"/>
  <c r="T60" i="59"/>
  <c r="R114" i="59"/>
  <c r="R111" i="59" s="1"/>
  <c r="S116" i="59"/>
  <c r="S119" i="59"/>
  <c r="R69" i="59"/>
  <c r="R66" i="59" s="1"/>
  <c r="S71" i="59"/>
  <c r="S74" i="59"/>
  <c r="R24" i="59"/>
  <c r="R21" i="59" s="1"/>
  <c r="S26" i="59"/>
  <c r="S29" i="59"/>
  <c r="K107" i="11"/>
  <c r="C6" i="56"/>
  <c r="R101" i="46"/>
  <c r="R105" i="46" s="1"/>
  <c r="Q99" i="46"/>
  <c r="Q96" i="46" s="1"/>
  <c r="R104" i="46"/>
  <c r="V30" i="33"/>
  <c r="V33" i="33" s="1"/>
  <c r="U28" i="33"/>
  <c r="U22" i="33" s="1"/>
  <c r="V32" i="33"/>
  <c r="S93" i="38"/>
  <c r="S87" i="38" s="1"/>
  <c r="T95" i="38"/>
  <c r="T98" i="38"/>
  <c r="S73" i="33"/>
  <c r="S67" i="33" s="1"/>
  <c r="T75" i="33"/>
  <c r="T78" i="33" s="1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59" i="46"/>
  <c r="T79" i="38"/>
  <c r="T83" i="38" s="1"/>
  <c r="S77" i="38"/>
  <c r="S71" i="38" s="1"/>
  <c r="T82" i="38"/>
  <c r="S58" i="33"/>
  <c r="S52" i="33" s="1"/>
  <c r="T60" i="33"/>
  <c r="T63" i="33" s="1"/>
  <c r="T62" i="33"/>
  <c r="T105" i="33"/>
  <c r="T108" i="33" s="1"/>
  <c r="S103" i="33"/>
  <c r="S97" i="33" s="1"/>
  <c r="T107" i="33"/>
  <c r="T90" i="33"/>
  <c r="T93" i="33" s="1"/>
  <c r="S88" i="33"/>
  <c r="S82" i="33" s="1"/>
  <c r="T92" i="33"/>
  <c r="W31" i="38"/>
  <c r="V29" i="38"/>
  <c r="V23" i="38" s="1"/>
  <c r="W34" i="38"/>
  <c r="U43" i="33"/>
  <c r="U37" i="33" s="1"/>
  <c r="V45" i="33"/>
  <c r="V48" i="33" s="1"/>
  <c r="V47" i="33"/>
  <c r="U112" i="38"/>
  <c r="R114" i="46"/>
  <c r="R111" i="46" s="1"/>
  <c r="S116" i="46"/>
  <c r="S120" i="46" s="1"/>
  <c r="S119" i="46"/>
  <c r="N106" i="11"/>
  <c r="R19" i="46"/>
  <c r="R7" i="52" s="1"/>
  <c r="S13" i="33"/>
  <c r="S7" i="33" s="1"/>
  <c r="Q19" i="59" s="1"/>
  <c r="T15" i="33"/>
  <c r="T18" i="33" s="1"/>
  <c r="T17" i="33"/>
  <c r="T111" i="38"/>
  <c r="S109" i="38"/>
  <c r="S103" i="38" s="1"/>
  <c r="T114" i="38"/>
  <c r="S64" i="46"/>
  <c r="S94" i="46"/>
  <c r="S102" i="46" s="1"/>
  <c r="S109" i="46"/>
  <c r="S49" i="46"/>
  <c r="S34" i="46"/>
  <c r="S79" i="46"/>
  <c r="S87" i="46" s="1"/>
  <c r="V45" i="38"/>
  <c r="V39" i="38" s="1"/>
  <c r="W47" i="38"/>
  <c r="W50" i="38"/>
  <c r="U16" i="38"/>
  <c r="R24" i="46"/>
  <c r="R21" i="46" s="1"/>
  <c r="S26" i="46"/>
  <c r="S29" i="46"/>
  <c r="R129" i="46"/>
  <c r="R132" i="46" s="1"/>
  <c r="Q127" i="46"/>
  <c r="Q124" i="46" s="1"/>
  <c r="R131" i="46"/>
  <c r="T72" i="46"/>
  <c r="T27" i="46"/>
  <c r="T21" i="52" s="1"/>
  <c r="T26" i="52" s="1"/>
  <c r="U64" i="38"/>
  <c r="T63" i="38"/>
  <c r="T67" i="38" s="1"/>
  <c r="S61" i="38"/>
  <c r="S55" i="38" s="1"/>
  <c r="T66" i="38"/>
  <c r="T57" i="46"/>
  <c r="T23" i="52" s="1"/>
  <c r="T28" i="52" s="1"/>
  <c r="T34" i="52" s="1"/>
  <c r="S13" i="38"/>
  <c r="S7" i="38" s="1"/>
  <c r="T15" i="38"/>
  <c r="T18" i="38"/>
  <c r="Q84" i="46"/>
  <c r="Q81" i="46" s="1"/>
  <c r="R86" i="46"/>
  <c r="R90" i="46" s="1"/>
  <c r="R89" i="46"/>
  <c r="S41" i="46"/>
  <c r="R39" i="46"/>
  <c r="R36" i="46" s="1"/>
  <c r="S44" i="46"/>
  <c r="T112" i="38" l="1"/>
  <c r="T115" i="38"/>
  <c r="S30" i="46"/>
  <c r="S11" i="52"/>
  <c r="Q109" i="59"/>
  <c r="Q64" i="59"/>
  <c r="Q49" i="59"/>
  <c r="Q34" i="59"/>
  <c r="Q94" i="59"/>
  <c r="Q79" i="59"/>
  <c r="T16" i="38"/>
  <c r="T19" i="38"/>
  <c r="T96" i="38"/>
  <c r="T99" i="38"/>
  <c r="S117" i="46"/>
  <c r="T29" i="52"/>
  <c r="T35" i="52" s="1"/>
  <c r="T32" i="52"/>
  <c r="S72" i="46"/>
  <c r="S60" i="46"/>
  <c r="S13" i="52"/>
  <c r="R109" i="59"/>
  <c r="R34" i="59"/>
  <c r="R49" i="59"/>
  <c r="R64" i="59"/>
  <c r="R79" i="59"/>
  <c r="R94" i="59"/>
  <c r="S45" i="46"/>
  <c r="S12" i="52"/>
  <c r="R8" i="52"/>
  <c r="W48" i="38"/>
  <c r="W51" i="38"/>
  <c r="S42" i="46"/>
  <c r="S22" i="52" s="1"/>
  <c r="S27" i="52" s="1"/>
  <c r="S33" i="52" s="1"/>
  <c r="W32" i="38"/>
  <c r="W35" i="38"/>
  <c r="S42" i="59"/>
  <c r="S45" i="59"/>
  <c r="R86" i="59"/>
  <c r="Q84" i="59"/>
  <c r="Q81" i="59" s="1"/>
  <c r="R89" i="59"/>
  <c r="Q10" i="59"/>
  <c r="Q7" i="59" s="1"/>
  <c r="R12" i="59"/>
  <c r="R15" i="59" s="1"/>
  <c r="R14" i="59"/>
  <c r="R101" i="59"/>
  <c r="Q99" i="59"/>
  <c r="Q96" i="59" s="1"/>
  <c r="R104" i="59"/>
  <c r="S87" i="59"/>
  <c r="S90" i="59"/>
  <c r="Q127" i="59"/>
  <c r="Q124" i="59" s="1"/>
  <c r="R129" i="59"/>
  <c r="R132" i="59" s="1"/>
  <c r="R131" i="59"/>
  <c r="Q69" i="59"/>
  <c r="Q66" i="59" s="1"/>
  <c r="R71" i="59"/>
  <c r="R74" i="59"/>
  <c r="S102" i="59"/>
  <c r="S105" i="59"/>
  <c r="S72" i="59"/>
  <c r="S75" i="59"/>
  <c r="S117" i="59"/>
  <c r="S120" i="59"/>
  <c r="S57" i="59"/>
  <c r="S60" i="59"/>
  <c r="R41" i="59"/>
  <c r="Q39" i="59"/>
  <c r="Q36" i="59" s="1"/>
  <c r="R44" i="59"/>
  <c r="S27" i="59"/>
  <c r="S30" i="59"/>
  <c r="R26" i="59"/>
  <c r="Q24" i="59"/>
  <c r="Q21" i="59" s="1"/>
  <c r="R29" i="59"/>
  <c r="Q114" i="59"/>
  <c r="Q111" i="59" s="1"/>
  <c r="R116" i="59"/>
  <c r="R119" i="59"/>
  <c r="Q54" i="59"/>
  <c r="Q51" i="59" s="1"/>
  <c r="R56" i="59"/>
  <c r="R59" i="59"/>
  <c r="E28" i="56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S115" i="38" s="1"/>
  <c r="R109" i="38"/>
  <c r="R103" i="38" s="1"/>
  <c r="S114" i="38"/>
  <c r="R94" i="46"/>
  <c r="R102" i="46" s="1"/>
  <c r="R109" i="46"/>
  <c r="R49" i="46"/>
  <c r="R34" i="46"/>
  <c r="R79" i="46"/>
  <c r="R87" i="46" s="1"/>
  <c r="R64" i="46"/>
  <c r="P84" i="46"/>
  <c r="P81" i="46" s="1"/>
  <c r="Q86" i="46"/>
  <c r="Q90" i="46" s="1"/>
  <c r="Q89" i="46"/>
  <c r="R73" i="33"/>
  <c r="R67" i="33" s="1"/>
  <c r="S75" i="33"/>
  <c r="S78" i="33" s="1"/>
  <c r="S77" i="33"/>
  <c r="R77" i="38"/>
  <c r="R71" i="38" s="1"/>
  <c r="S79" i="38"/>
  <c r="S83" i="38" s="1"/>
  <c r="S82" i="38"/>
  <c r="U30" i="33"/>
  <c r="U33" i="33" s="1"/>
  <c r="T28" i="33"/>
  <c r="T22" i="33" s="1"/>
  <c r="U32" i="33"/>
  <c r="Q129" i="46"/>
  <c r="Q132" i="46" s="1"/>
  <c r="P127" i="46"/>
  <c r="P124" i="46" s="1"/>
  <c r="Q131" i="46"/>
  <c r="U45" i="33"/>
  <c r="U48" i="33" s="1"/>
  <c r="T43" i="33"/>
  <c r="T37" i="33" s="1"/>
  <c r="U47" i="33"/>
  <c r="Q69" i="46"/>
  <c r="Q66" i="46" s="1"/>
  <c r="R71" i="46"/>
  <c r="R75" i="46" s="1"/>
  <c r="R74" i="46"/>
  <c r="R13" i="38"/>
  <c r="R7" i="38" s="1"/>
  <c r="S15" i="38"/>
  <c r="S19" i="38" s="1"/>
  <c r="S18" i="38"/>
  <c r="Q19" i="46"/>
  <c r="Q7" i="52" s="1"/>
  <c r="Q8" i="52" s="1"/>
  <c r="R13" i="33"/>
  <c r="R7" i="33" s="1"/>
  <c r="S15" i="33"/>
  <c r="S18" i="33" s="1"/>
  <c r="S17" i="33"/>
  <c r="T64" i="38"/>
  <c r="P10" i="46"/>
  <c r="P7" i="46" s="1"/>
  <c r="Q12" i="46"/>
  <c r="Q15" i="46" s="1"/>
  <c r="Q14" i="46"/>
  <c r="Q24" i="46"/>
  <c r="Q21" i="46" s="1"/>
  <c r="R26" i="46"/>
  <c r="R27" i="46" s="1"/>
  <c r="R21" i="52" s="1"/>
  <c r="R26" i="52" s="1"/>
  <c r="R29" i="46"/>
  <c r="V31" i="38"/>
  <c r="U29" i="38"/>
  <c r="U23" i="38" s="1"/>
  <c r="V34" i="38"/>
  <c r="R93" i="38"/>
  <c r="R87" i="38" s="1"/>
  <c r="S95" i="38"/>
  <c r="S98" i="38"/>
  <c r="V47" i="38"/>
  <c r="U45" i="38"/>
  <c r="U39" i="38" s="1"/>
  <c r="V50" i="38"/>
  <c r="S63" i="38"/>
  <c r="S67" i="38" s="1"/>
  <c r="R61" i="38"/>
  <c r="R55" i="38" s="1"/>
  <c r="S66" i="38"/>
  <c r="S90" i="33"/>
  <c r="S93" i="33" s="1"/>
  <c r="R88" i="33"/>
  <c r="R82" i="33" s="1"/>
  <c r="S92" i="33"/>
  <c r="S57" i="46"/>
  <c r="S23" i="52" s="1"/>
  <c r="S28" i="52" s="1"/>
  <c r="S34" i="52" s="1"/>
  <c r="R116" i="46"/>
  <c r="R120" i="46" s="1"/>
  <c r="Q114" i="46"/>
  <c r="Q111" i="46" s="1"/>
  <c r="R119" i="46"/>
  <c r="S105" i="33"/>
  <c r="S108" i="33" s="1"/>
  <c r="R103" i="33"/>
  <c r="R97" i="33" s="1"/>
  <c r="R107" i="33" s="1"/>
  <c r="S107" i="33"/>
  <c r="Q101" i="46"/>
  <c r="Q105" i="46" s="1"/>
  <c r="P99" i="46"/>
  <c r="P96" i="46" s="1"/>
  <c r="Q104" i="46"/>
  <c r="R58" i="33"/>
  <c r="R52" i="33" s="1"/>
  <c r="S60" i="33"/>
  <c r="S63" i="33" s="1"/>
  <c r="S62" i="33"/>
  <c r="T80" i="38"/>
  <c r="R56" i="46"/>
  <c r="Q54" i="46"/>
  <c r="Q51" i="46" s="1"/>
  <c r="R59" i="46"/>
  <c r="R41" i="46"/>
  <c r="Q39" i="46"/>
  <c r="Q36" i="46" s="1"/>
  <c r="R44" i="46"/>
  <c r="S27" i="46"/>
  <c r="S21" i="52" s="1"/>
  <c r="S26" i="52" s="1"/>
  <c r="R32" i="52" l="1"/>
  <c r="V32" i="38"/>
  <c r="V35" i="38"/>
  <c r="R72" i="46"/>
  <c r="R30" i="46"/>
  <c r="R11" i="52"/>
  <c r="V48" i="38"/>
  <c r="V51" i="38"/>
  <c r="P19" i="59"/>
  <c r="S96" i="38"/>
  <c r="S99" i="38"/>
  <c r="R45" i="46"/>
  <c r="R12" i="52"/>
  <c r="S32" i="52"/>
  <c r="S29" i="52"/>
  <c r="S35" i="52" s="1"/>
  <c r="R60" i="46"/>
  <c r="R13" i="52"/>
  <c r="Q41" i="59"/>
  <c r="P39" i="59"/>
  <c r="P36" i="59" s="1"/>
  <c r="Q44" i="59"/>
  <c r="P114" i="59"/>
  <c r="P111" i="59" s="1"/>
  <c r="Q116" i="59"/>
  <c r="Q119" i="59"/>
  <c r="Q86" i="59"/>
  <c r="P84" i="59"/>
  <c r="P81" i="59" s="1"/>
  <c r="Q89" i="59"/>
  <c r="R102" i="59"/>
  <c r="R105" i="59"/>
  <c r="Q12" i="59"/>
  <c r="Q15" i="59" s="1"/>
  <c r="P10" i="59"/>
  <c r="P7" i="59" s="1"/>
  <c r="Q14" i="59"/>
  <c r="R87" i="59"/>
  <c r="R90" i="59"/>
  <c r="Q129" i="59"/>
  <c r="Q132" i="59" s="1"/>
  <c r="P127" i="59"/>
  <c r="P124" i="59" s="1"/>
  <c r="Q131" i="59"/>
  <c r="Q101" i="59"/>
  <c r="P99" i="59"/>
  <c r="P96" i="59" s="1"/>
  <c r="Q104" i="59"/>
  <c r="R57" i="59"/>
  <c r="R60" i="59"/>
  <c r="R117" i="59"/>
  <c r="R120" i="59"/>
  <c r="Q26" i="59"/>
  <c r="P24" i="59"/>
  <c r="P21" i="59" s="1"/>
  <c r="Q29" i="59"/>
  <c r="R72" i="59"/>
  <c r="R75" i="59"/>
  <c r="R42" i="59"/>
  <c r="R45" i="59"/>
  <c r="P54" i="59"/>
  <c r="P51" i="59" s="1"/>
  <c r="Q56" i="59"/>
  <c r="Q59" i="59"/>
  <c r="R27" i="59"/>
  <c r="R30" i="59"/>
  <c r="P69" i="59"/>
  <c r="P66" i="59" s="1"/>
  <c r="Q71" i="59"/>
  <c r="Q74" i="59"/>
  <c r="S43" i="33"/>
  <c r="S37" i="33" s="1"/>
  <c r="T45" i="33"/>
  <c r="T48" i="33" s="1"/>
  <c r="T47" i="33"/>
  <c r="R105" i="33"/>
  <c r="R108" i="33" s="1"/>
  <c r="Q103" i="33"/>
  <c r="Q97" i="33" s="1"/>
  <c r="Q10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59" i="46"/>
  <c r="T29" i="38"/>
  <c r="T23" i="38" s="1"/>
  <c r="U31" i="38"/>
  <c r="U34" i="38"/>
  <c r="Q79" i="46"/>
  <c r="Q87" i="46" s="1"/>
  <c r="Q64" i="46"/>
  <c r="Q94" i="46"/>
  <c r="Q102" i="46" s="1"/>
  <c r="Q49" i="46"/>
  <c r="Q34" i="46"/>
  <c r="Q109" i="46"/>
  <c r="R57" i="46"/>
  <c r="R23" i="52" s="1"/>
  <c r="R28" i="52" s="1"/>
  <c r="R34" i="52" s="1"/>
  <c r="U47" i="38"/>
  <c r="T45" i="38"/>
  <c r="T39" i="38" s="1"/>
  <c r="U50" i="38"/>
  <c r="R95" i="38"/>
  <c r="R99" i="38" s="1"/>
  <c r="Q93" i="38"/>
  <c r="Q87" i="38" s="1"/>
  <c r="R98" i="38"/>
  <c r="S28" i="33"/>
  <c r="S22" i="33" s="1"/>
  <c r="T30" i="33"/>
  <c r="T33" i="33" s="1"/>
  <c r="T32" i="33"/>
  <c r="S80" i="38"/>
  <c r="Q116" i="46"/>
  <c r="Q120" i="46" s="1"/>
  <c r="P114" i="46"/>
  <c r="P111" i="46" s="1"/>
  <c r="Q119" i="46"/>
  <c r="R42" i="46"/>
  <c r="R22" i="52" s="1"/>
  <c r="R27" i="52" s="1"/>
  <c r="R33" i="52" s="1"/>
  <c r="S16" i="38"/>
  <c r="R79" i="38"/>
  <c r="Q77" i="38"/>
  <c r="Q71" i="38" s="1"/>
  <c r="R82" i="38"/>
  <c r="Q73" i="33"/>
  <c r="Q67" i="33" s="1"/>
  <c r="R75" i="33"/>
  <c r="R78" i="33" s="1"/>
  <c r="R77" i="33"/>
  <c r="Q41" i="46"/>
  <c r="P39" i="46"/>
  <c r="P36" i="46" s="1"/>
  <c r="Q44" i="46"/>
  <c r="R117" i="46"/>
  <c r="R90" i="33"/>
  <c r="R93" i="33" s="1"/>
  <c r="Q88" i="33"/>
  <c r="Q82" i="33" s="1"/>
  <c r="R92" i="33"/>
  <c r="R60" i="33"/>
  <c r="R63" i="33" s="1"/>
  <c r="Q58" i="33"/>
  <c r="Q52" i="33" s="1"/>
  <c r="R62" i="33"/>
  <c r="P101" i="46"/>
  <c r="P105" i="46" s="1"/>
  <c r="O99" i="46"/>
  <c r="O96" i="46" s="1"/>
  <c r="P104" i="46"/>
  <c r="Q26" i="46"/>
  <c r="P24" i="46"/>
  <c r="P21" i="46" s="1"/>
  <c r="Q29" i="46"/>
  <c r="P69" i="46"/>
  <c r="P66" i="46" s="1"/>
  <c r="Q71" i="46"/>
  <c r="Q75" i="46" s="1"/>
  <c r="Q74" i="46"/>
  <c r="R111" i="38"/>
  <c r="Q109" i="38"/>
  <c r="Q103" i="38" s="1"/>
  <c r="R114" i="38"/>
  <c r="O84" i="46"/>
  <c r="O81" i="46" s="1"/>
  <c r="P86" i="46"/>
  <c r="P90" i="46" s="1"/>
  <c r="P89" i="46"/>
  <c r="P19" i="46"/>
  <c r="P7" i="52" s="1"/>
  <c r="R15" i="33"/>
  <c r="R18" i="33" s="1"/>
  <c r="Q13" i="33"/>
  <c r="Q7" i="33" s="1"/>
  <c r="R17" i="33"/>
  <c r="R15" i="38"/>
  <c r="Q13" i="38"/>
  <c r="Q7" i="38" s="1"/>
  <c r="R18" i="38"/>
  <c r="R63" i="38"/>
  <c r="R67" i="38" s="1"/>
  <c r="Q61" i="38"/>
  <c r="Q55" i="38" s="1"/>
  <c r="R66" i="38"/>
  <c r="S64" i="38"/>
  <c r="S112" i="38"/>
  <c r="R112" i="38" l="1"/>
  <c r="R115" i="38"/>
  <c r="Q45" i="46"/>
  <c r="Q12" i="52"/>
  <c r="Q60" i="46"/>
  <c r="Q13" i="52"/>
  <c r="R16" i="38"/>
  <c r="P8" i="52"/>
  <c r="R19" i="38"/>
  <c r="U48" i="38"/>
  <c r="U51" i="38"/>
  <c r="R80" i="38"/>
  <c r="R83" i="38"/>
  <c r="P34" i="59"/>
  <c r="P94" i="59"/>
  <c r="P79" i="59"/>
  <c r="P64" i="59"/>
  <c r="P109" i="59"/>
  <c r="P49" i="59"/>
  <c r="Q117" i="46"/>
  <c r="U32" i="38"/>
  <c r="U35" i="38"/>
  <c r="Q30" i="46"/>
  <c r="Q11" i="52"/>
  <c r="O19" i="59"/>
  <c r="Q42" i="46"/>
  <c r="Q22" i="52" s="1"/>
  <c r="Q27" i="52" s="1"/>
  <c r="Q33" i="52" s="1"/>
  <c r="R29" i="52"/>
  <c r="R35" i="52" s="1"/>
  <c r="P12" i="59"/>
  <c r="P15" i="59" s="1"/>
  <c r="O10" i="59"/>
  <c r="O7" i="59" s="1"/>
  <c r="P14" i="59"/>
  <c r="O24" i="59"/>
  <c r="O21" i="59" s="1"/>
  <c r="P26" i="59"/>
  <c r="P29" i="59"/>
  <c r="Q27" i="59"/>
  <c r="Q30" i="59"/>
  <c r="P71" i="59"/>
  <c r="O69" i="59"/>
  <c r="O66" i="59" s="1"/>
  <c r="P74" i="59"/>
  <c r="Q72" i="59"/>
  <c r="Q75" i="59"/>
  <c r="Q87" i="59"/>
  <c r="Q90" i="59"/>
  <c r="P101" i="59"/>
  <c r="O99" i="59"/>
  <c r="O96" i="59" s="1"/>
  <c r="P104" i="59"/>
  <c r="Q102" i="59"/>
  <c r="Q105" i="59"/>
  <c r="P56" i="59"/>
  <c r="O54" i="59"/>
  <c r="O51" i="59" s="1"/>
  <c r="P59" i="59"/>
  <c r="O127" i="59"/>
  <c r="O124" i="59" s="1"/>
  <c r="P129" i="59"/>
  <c r="P132" i="59" s="1"/>
  <c r="P131" i="59"/>
  <c r="O39" i="59"/>
  <c r="O36" i="59" s="1"/>
  <c r="P41" i="59"/>
  <c r="P44" i="59"/>
  <c r="P86" i="59"/>
  <c r="O84" i="59"/>
  <c r="O81" i="59" s="1"/>
  <c r="P89" i="59"/>
  <c r="Q117" i="59"/>
  <c r="Q120" i="59"/>
  <c r="O114" i="59"/>
  <c r="O111" i="59" s="1"/>
  <c r="P116" i="59"/>
  <c r="P119" i="59"/>
  <c r="Q57" i="59"/>
  <c r="Q60" i="59"/>
  <c r="Q42" i="59"/>
  <c r="Q45" i="59"/>
  <c r="P13" i="38"/>
  <c r="P7" i="38" s="1"/>
  <c r="Q15" i="38"/>
  <c r="Q18" i="38"/>
  <c r="P103" i="33"/>
  <c r="P97" i="33" s="1"/>
  <c r="P107" i="33" s="1"/>
  <c r="Q105" i="33"/>
  <c r="Q108" i="33" s="1"/>
  <c r="O54" i="46"/>
  <c r="O51" i="46" s="1"/>
  <c r="P56" i="46"/>
  <c r="P59" i="46"/>
  <c r="N127" i="46"/>
  <c r="N124" i="46" s="1"/>
  <c r="O129" i="46"/>
  <c r="O132" i="46" s="1"/>
  <c r="O131" i="46"/>
  <c r="Q27" i="46"/>
  <c r="Q21" i="52" s="1"/>
  <c r="Q26" i="52" s="1"/>
  <c r="S45" i="38"/>
  <c r="S39" i="38" s="1"/>
  <c r="T47" i="38"/>
  <c r="T50" i="38"/>
  <c r="Q90" i="33"/>
  <c r="Q93" i="33" s="1"/>
  <c r="P88" i="33"/>
  <c r="P82" i="33" s="1"/>
  <c r="Q92" i="33"/>
  <c r="P116" i="46"/>
  <c r="P120" i="46" s="1"/>
  <c r="O114" i="46"/>
  <c r="O111" i="46" s="1"/>
  <c r="P119" i="46"/>
  <c r="Q57" i="46"/>
  <c r="Q23" i="52" s="1"/>
  <c r="Q28" i="52" s="1"/>
  <c r="Q34" i="52" s="1"/>
  <c r="O19" i="46"/>
  <c r="O7" i="52" s="1"/>
  <c r="P13" i="33"/>
  <c r="P7" i="33" s="1"/>
  <c r="N19" i="59" s="1"/>
  <c r="Q15" i="33"/>
  <c r="Q18" i="33" s="1"/>
  <c r="Q17" i="33"/>
  <c r="Q63" i="38"/>
  <c r="Q67" i="38" s="1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O39" i="46"/>
  <c r="O36" i="46" s="1"/>
  <c r="P44" i="46"/>
  <c r="P26" i="46"/>
  <c r="O24" i="46"/>
  <c r="O21" i="46" s="1"/>
  <c r="P29" i="46"/>
  <c r="Q72" i="46"/>
  <c r="S30" i="33"/>
  <c r="S33" i="33" s="1"/>
  <c r="R28" i="33"/>
  <c r="R22" i="33" s="1"/>
  <c r="S32" i="33"/>
  <c r="Q95" i="38"/>
  <c r="P93" i="38"/>
  <c r="P87" i="38" s="1"/>
  <c r="Q98" i="38"/>
  <c r="R96" i="38"/>
  <c r="T31" i="38"/>
  <c r="S29" i="38"/>
  <c r="S23" i="38" s="1"/>
  <c r="T34" i="38"/>
  <c r="Q111" i="38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34" i="46"/>
  <c r="Q75" i="33"/>
  <c r="Q78" i="33" s="1"/>
  <c r="P73" i="33"/>
  <c r="P67" i="33" s="1"/>
  <c r="Q77" i="33"/>
  <c r="N84" i="46"/>
  <c r="N81" i="46" s="1"/>
  <c r="O86" i="46"/>
  <c r="O90" i="46" s="1"/>
  <c r="O89" i="46"/>
  <c r="Q60" i="33"/>
  <c r="Q63" i="33" s="1"/>
  <c r="P58" i="33"/>
  <c r="P52" i="33" s="1"/>
  <c r="Q62" i="33"/>
  <c r="P77" i="38"/>
  <c r="P71" i="38" s="1"/>
  <c r="Q79" i="38"/>
  <c r="Q83" i="38" s="1"/>
  <c r="Q82" i="38"/>
  <c r="S45" i="33"/>
  <c r="S48" i="33" s="1"/>
  <c r="R43" i="33"/>
  <c r="R37" i="33" s="1"/>
  <c r="S47" i="33"/>
  <c r="P30" i="46" l="1"/>
  <c r="P11" i="52"/>
  <c r="N79" i="59"/>
  <c r="N94" i="59"/>
  <c r="N49" i="59"/>
  <c r="N109" i="59"/>
  <c r="N64" i="59"/>
  <c r="N34" i="59"/>
  <c r="O109" i="59"/>
  <c r="O34" i="59"/>
  <c r="O79" i="59"/>
  <c r="O49" i="59"/>
  <c r="O94" i="59"/>
  <c r="O64" i="59"/>
  <c r="P60" i="46"/>
  <c r="P13" i="52"/>
  <c r="O8" i="52"/>
  <c r="Q19" i="38"/>
  <c r="Q112" i="38"/>
  <c r="Q115" i="38"/>
  <c r="P45" i="46"/>
  <c r="P12" i="52"/>
  <c r="T32" i="38"/>
  <c r="T35" i="38"/>
  <c r="P72" i="46"/>
  <c r="Q32" i="52"/>
  <c r="Q29" i="52"/>
  <c r="Q35" i="52" s="1"/>
  <c r="P42" i="46"/>
  <c r="P22" i="52" s="1"/>
  <c r="P27" i="52" s="1"/>
  <c r="P33" i="52" s="1"/>
  <c r="Q96" i="38"/>
  <c r="Q99" i="38"/>
  <c r="T48" i="38"/>
  <c r="T51" i="38"/>
  <c r="P102" i="59"/>
  <c r="P105" i="59"/>
  <c r="O86" i="59"/>
  <c r="N84" i="59"/>
  <c r="N81" i="59" s="1"/>
  <c r="O89" i="59"/>
  <c r="P45" i="59"/>
  <c r="P42" i="59"/>
  <c r="N24" i="59"/>
  <c r="N21" i="59" s="1"/>
  <c r="O26" i="59"/>
  <c r="O29" i="59"/>
  <c r="P87" i="59"/>
  <c r="P90" i="59"/>
  <c r="O71" i="59"/>
  <c r="N69" i="59"/>
  <c r="N66" i="59" s="1"/>
  <c r="O74" i="59"/>
  <c r="P72" i="59"/>
  <c r="P75" i="59"/>
  <c r="P27" i="59"/>
  <c r="P30" i="59"/>
  <c r="N114" i="59"/>
  <c r="N111" i="59" s="1"/>
  <c r="O116" i="59"/>
  <c r="O119" i="59"/>
  <c r="N127" i="59"/>
  <c r="N124" i="59" s="1"/>
  <c r="O129" i="59"/>
  <c r="O132" i="59" s="1"/>
  <c r="O131" i="59"/>
  <c r="N54" i="59"/>
  <c r="N51" i="59" s="1"/>
  <c r="O56" i="59"/>
  <c r="O59" i="59"/>
  <c r="P57" i="59"/>
  <c r="P60" i="59"/>
  <c r="O12" i="59"/>
  <c r="O15" i="59" s="1"/>
  <c r="N10" i="59"/>
  <c r="N7" i="59" s="1"/>
  <c r="O14" i="59"/>
  <c r="O41" i="59"/>
  <c r="N39" i="59"/>
  <c r="N36" i="59" s="1"/>
  <c r="O44" i="59"/>
  <c r="P117" i="59"/>
  <c r="P120" i="59"/>
  <c r="O101" i="59"/>
  <c r="N99" i="59"/>
  <c r="N96" i="59" s="1"/>
  <c r="O104" i="59"/>
  <c r="S47" i="38"/>
  <c r="R45" i="38"/>
  <c r="R39" i="38" s="1"/>
  <c r="S50" i="38"/>
  <c r="N129" i="46"/>
  <c r="N132" i="46" s="1"/>
  <c r="M127" i="46"/>
  <c r="M124" i="46" s="1"/>
  <c r="N131" i="46"/>
  <c r="Q80" i="38"/>
  <c r="P95" i="38"/>
  <c r="O93" i="38"/>
  <c r="O87" i="38" s="1"/>
  <c r="P98" i="38"/>
  <c r="O64" i="46"/>
  <c r="O79" i="46"/>
  <c r="O87" i="46" s="1"/>
  <c r="O49" i="46"/>
  <c r="O57" i="46" s="1"/>
  <c r="O23" i="52" s="1"/>
  <c r="O28" i="52" s="1"/>
  <c r="O34" i="52" s="1"/>
  <c r="O94" i="46"/>
  <c r="O102" i="46" s="1"/>
  <c r="O109" i="46"/>
  <c r="O34" i="46"/>
  <c r="O109" i="38"/>
  <c r="O103" i="38" s="1"/>
  <c r="P111" i="38"/>
  <c r="P115" i="38" s="1"/>
  <c r="P114" i="38"/>
  <c r="O73" i="33"/>
  <c r="O67" i="33" s="1"/>
  <c r="P75" i="33"/>
  <c r="P78" i="33" s="1"/>
  <c r="P77" i="33"/>
  <c r="R45" i="33"/>
  <c r="R48" i="33" s="1"/>
  <c r="Q43" i="33"/>
  <c r="Q37" i="33" s="1"/>
  <c r="R47" i="33"/>
  <c r="P27" i="46"/>
  <c r="P21" i="52" s="1"/>
  <c r="P26" i="52" s="1"/>
  <c r="O77" i="38"/>
  <c r="O71" i="38" s="1"/>
  <c r="P79" i="38"/>
  <c r="P83" i="38" s="1"/>
  <c r="P82" i="38"/>
  <c r="N69" i="46"/>
  <c r="N66" i="46" s="1"/>
  <c r="O71" i="46"/>
  <c r="O75" i="46" s="1"/>
  <c r="O74" i="46"/>
  <c r="O88" i="33"/>
  <c r="O82" i="33" s="1"/>
  <c r="P90" i="33"/>
  <c r="P93" i="33" s="1"/>
  <c r="P92" i="33"/>
  <c r="P105" i="33"/>
  <c r="P108" i="33" s="1"/>
  <c r="O103" i="33"/>
  <c r="O97" i="33" s="1"/>
  <c r="O107" i="33" s="1"/>
  <c r="O41" i="46"/>
  <c r="N39" i="46"/>
  <c r="N36" i="46" s="1"/>
  <c r="O44" i="46"/>
  <c r="P57" i="46"/>
  <c r="P23" i="52" s="1"/>
  <c r="P28" i="52" s="1"/>
  <c r="P34" i="52" s="1"/>
  <c r="N114" i="46"/>
  <c r="N111" i="46" s="1"/>
  <c r="O116" i="46"/>
  <c r="O120" i="46" s="1"/>
  <c r="O119" i="46"/>
  <c r="P117" i="46"/>
  <c r="P60" i="33"/>
  <c r="P63" i="33" s="1"/>
  <c r="O58" i="33"/>
  <c r="O52" i="33" s="1"/>
  <c r="P62" i="33"/>
  <c r="N101" i="46"/>
  <c r="N105" i="46" s="1"/>
  <c r="M99" i="46"/>
  <c r="M96" i="46" s="1"/>
  <c r="N104" i="46"/>
  <c r="O26" i="46"/>
  <c r="N24" i="46"/>
  <c r="N21" i="46" s="1"/>
  <c r="O29" i="46"/>
  <c r="N19" i="46"/>
  <c r="N7" i="52" s="1"/>
  <c r="N8" i="52" s="1"/>
  <c r="P15" i="33"/>
  <c r="P18" i="33" s="1"/>
  <c r="O13" i="33"/>
  <c r="O7" i="33" s="1"/>
  <c r="P17" i="33"/>
  <c r="O56" i="46"/>
  <c r="N54" i="46"/>
  <c r="N51" i="46" s="1"/>
  <c r="O59" i="46"/>
  <c r="P63" i="38"/>
  <c r="O61" i="38"/>
  <c r="O55" i="38" s="1"/>
  <c r="P66" i="38"/>
  <c r="Q16" i="38"/>
  <c r="R29" i="38"/>
  <c r="R23" i="38" s="1"/>
  <c r="S31" i="38"/>
  <c r="S34" i="38"/>
  <c r="M10" i="46"/>
  <c r="M7" i="46" s="1"/>
  <c r="N12" i="46"/>
  <c r="N15" i="46" s="1"/>
  <c r="N14" i="46"/>
  <c r="Q28" i="33"/>
  <c r="Q22" i="33" s="1"/>
  <c r="R30" i="33"/>
  <c r="R33" i="33" s="1"/>
  <c r="R32" i="33"/>
  <c r="N86" i="46"/>
  <c r="N90" i="46" s="1"/>
  <c r="M84" i="46"/>
  <c r="M81" i="46" s="1"/>
  <c r="N89" i="46"/>
  <c r="Q64" i="38"/>
  <c r="O13" i="38"/>
  <c r="O7" i="38" s="1"/>
  <c r="P15" i="38"/>
  <c r="P18" i="38"/>
  <c r="O30" i="46" l="1"/>
  <c r="O11" i="52"/>
  <c r="S48" i="38"/>
  <c r="S51" i="38"/>
  <c r="P16" i="38"/>
  <c r="P19" i="38"/>
  <c r="O45" i="46"/>
  <c r="O12" i="52"/>
  <c r="P64" i="38"/>
  <c r="P67" i="38"/>
  <c r="O60" i="46"/>
  <c r="O13" i="52"/>
  <c r="P32" i="52"/>
  <c r="P29" i="52"/>
  <c r="P35" i="52" s="1"/>
  <c r="S32" i="38"/>
  <c r="S35" i="38"/>
  <c r="M19" i="59"/>
  <c r="O72" i="46"/>
  <c r="P96" i="38"/>
  <c r="P99" i="38"/>
  <c r="N71" i="59"/>
  <c r="M69" i="59"/>
  <c r="M66" i="59" s="1"/>
  <c r="N74" i="59"/>
  <c r="N12" i="59"/>
  <c r="N15" i="59" s="1"/>
  <c r="M10" i="59"/>
  <c r="M7" i="59" s="1"/>
  <c r="N14" i="59"/>
  <c r="N56" i="59"/>
  <c r="M54" i="59"/>
  <c r="M51" i="59" s="1"/>
  <c r="N59" i="59"/>
  <c r="M39" i="59"/>
  <c r="M36" i="59" s="1"/>
  <c r="N41" i="59"/>
  <c r="N44" i="59"/>
  <c r="O87" i="59"/>
  <c r="O90" i="59"/>
  <c r="O75" i="59"/>
  <c r="O72" i="59"/>
  <c r="O27" i="59"/>
  <c r="O30" i="59"/>
  <c r="M24" i="59"/>
  <c r="M21" i="59" s="1"/>
  <c r="N26" i="59"/>
  <c r="N29" i="59"/>
  <c r="M127" i="59"/>
  <c r="M124" i="59" s="1"/>
  <c r="N129" i="59"/>
  <c r="N132" i="59" s="1"/>
  <c r="N131" i="59"/>
  <c r="O117" i="59"/>
  <c r="O120" i="59"/>
  <c r="N86" i="59"/>
  <c r="M84" i="59"/>
  <c r="M81" i="59" s="1"/>
  <c r="N89" i="59"/>
  <c r="O45" i="59"/>
  <c r="O42" i="59"/>
  <c r="O57" i="59"/>
  <c r="O60" i="59"/>
  <c r="M99" i="59"/>
  <c r="M96" i="59" s="1"/>
  <c r="N101" i="59"/>
  <c r="N104" i="59"/>
  <c r="O105" i="59"/>
  <c r="O102" i="59"/>
  <c r="M114" i="59"/>
  <c r="M111" i="59" s="1"/>
  <c r="N116" i="59"/>
  <c r="N119" i="59"/>
  <c r="N26" i="46"/>
  <c r="M24" i="46"/>
  <c r="M21" i="46" s="1"/>
  <c r="N29" i="46"/>
  <c r="N13" i="38"/>
  <c r="N7" i="38" s="1"/>
  <c r="O15" i="38"/>
  <c r="O19" i="38" s="1"/>
  <c r="O18" i="38"/>
  <c r="R31" i="38"/>
  <c r="Q29" i="38"/>
  <c r="Q23" i="38" s="1"/>
  <c r="R34" i="38"/>
  <c r="N93" i="38"/>
  <c r="N87" i="38" s="1"/>
  <c r="O95" i="38"/>
  <c r="O98" i="38"/>
  <c r="P28" i="33"/>
  <c r="P22" i="33" s="1"/>
  <c r="Q30" i="33"/>
  <c r="Q33" i="33" s="1"/>
  <c r="Q32" i="33"/>
  <c r="L127" i="46"/>
  <c r="L124" i="46" s="1"/>
  <c r="M129" i="46"/>
  <c r="M132" i="46" s="1"/>
  <c r="M131" i="46"/>
  <c r="O105" i="33"/>
  <c r="O108" i="33" s="1"/>
  <c r="N103" i="33"/>
  <c r="N97" i="33" s="1"/>
  <c r="N107" i="33" s="1"/>
  <c r="N56" i="46"/>
  <c r="M54" i="46"/>
  <c r="M51" i="46" s="1"/>
  <c r="N59" i="46"/>
  <c r="P112" i="38"/>
  <c r="M101" i="46"/>
  <c r="M105" i="46" s="1"/>
  <c r="L99" i="46"/>
  <c r="L96" i="46" s="1"/>
  <c r="M104" i="46"/>
  <c r="O63" i="38"/>
  <c r="N61" i="38"/>
  <c r="N55" i="38" s="1"/>
  <c r="O66" i="38"/>
  <c r="O90" i="33"/>
  <c r="O93" i="33" s="1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4" i="38"/>
  <c r="O60" i="33"/>
  <c r="O63" i="33" s="1"/>
  <c r="N58" i="33"/>
  <c r="N52" i="33" s="1"/>
  <c r="O62" i="33"/>
  <c r="N73" i="33"/>
  <c r="N67" i="33" s="1"/>
  <c r="O75" i="33"/>
  <c r="O78" i="33" s="1"/>
  <c r="O77" i="33"/>
  <c r="O42" i="46"/>
  <c r="O22" i="52" s="1"/>
  <c r="O27" i="52" s="1"/>
  <c r="O33" i="52" s="1"/>
  <c r="Q45" i="33"/>
  <c r="Q48" i="33" s="1"/>
  <c r="P43" i="33"/>
  <c r="P37" i="33" s="1"/>
  <c r="Q47" i="33"/>
  <c r="L84" i="46"/>
  <c r="L81" i="46" s="1"/>
  <c r="M86" i="46"/>
  <c r="M90" i="46" s="1"/>
  <c r="M89" i="46"/>
  <c r="P80" i="38"/>
  <c r="O117" i="46"/>
  <c r="R47" i="38"/>
  <c r="Q45" i="38"/>
  <c r="Q39" i="38" s="1"/>
  <c r="R50" i="38"/>
  <c r="N71" i="46"/>
  <c r="N75" i="46" s="1"/>
  <c r="M69" i="46"/>
  <c r="M66" i="46" s="1"/>
  <c r="N74" i="46"/>
  <c r="M19" i="46"/>
  <c r="M7" i="52" s="1"/>
  <c r="M8" i="52" s="1"/>
  <c r="N13" i="33"/>
  <c r="N7" i="33" s="1"/>
  <c r="L19" i="59" s="1"/>
  <c r="O15" i="33"/>
  <c r="O18" i="33" s="1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41" i="46"/>
  <c r="M39" i="46"/>
  <c r="M36" i="46" s="1"/>
  <c r="N44" i="46"/>
  <c r="N77" i="38"/>
  <c r="N71" i="38" s="1"/>
  <c r="O79" i="38"/>
  <c r="O82" i="38"/>
  <c r="O27" i="46"/>
  <c r="O21" i="52" s="1"/>
  <c r="O26" i="52" s="1"/>
  <c r="N30" i="46" l="1"/>
  <c r="N11" i="52"/>
  <c r="N45" i="46"/>
  <c r="N12" i="52"/>
  <c r="R32" i="38"/>
  <c r="R35" i="38"/>
  <c r="O80" i="38"/>
  <c r="O83" i="38"/>
  <c r="N27" i="46"/>
  <c r="N21" i="52" s="1"/>
  <c r="N26" i="52" s="1"/>
  <c r="O112" i="38"/>
  <c r="O115" i="38"/>
  <c r="N60" i="46"/>
  <c r="N13" i="52"/>
  <c r="O29" i="52"/>
  <c r="O35" i="52" s="1"/>
  <c r="O32" i="52"/>
  <c r="L34" i="59"/>
  <c r="L94" i="59"/>
  <c r="L109" i="59"/>
  <c r="L49" i="59"/>
  <c r="L79" i="59"/>
  <c r="L64" i="59"/>
  <c r="O64" i="38"/>
  <c r="O67" i="38"/>
  <c r="O96" i="38"/>
  <c r="O99" i="38"/>
  <c r="R48" i="38"/>
  <c r="R51" i="38"/>
  <c r="M109" i="59"/>
  <c r="M34" i="59"/>
  <c r="M94" i="59"/>
  <c r="M49" i="59"/>
  <c r="M64" i="59"/>
  <c r="M79" i="59"/>
  <c r="N87" i="59"/>
  <c r="N90" i="59"/>
  <c r="M86" i="59"/>
  <c r="L84" i="59"/>
  <c r="L81" i="59" s="1"/>
  <c r="M89" i="59"/>
  <c r="M41" i="59"/>
  <c r="L39" i="59"/>
  <c r="L36" i="59" s="1"/>
  <c r="M44" i="59"/>
  <c r="N117" i="59"/>
  <c r="N120" i="59"/>
  <c r="M116" i="59"/>
  <c r="L114" i="59"/>
  <c r="L111" i="59" s="1"/>
  <c r="M119" i="59"/>
  <c r="N102" i="59"/>
  <c r="N105" i="59"/>
  <c r="M26" i="59"/>
  <c r="L24" i="59"/>
  <c r="L21" i="59" s="1"/>
  <c r="M29" i="59"/>
  <c r="M56" i="59"/>
  <c r="L54" i="59"/>
  <c r="L51" i="59" s="1"/>
  <c r="M59" i="59"/>
  <c r="N57" i="59"/>
  <c r="N60" i="59"/>
  <c r="M129" i="59"/>
  <c r="M132" i="59" s="1"/>
  <c r="L127" i="59"/>
  <c r="L124" i="59" s="1"/>
  <c r="M131" i="59"/>
  <c r="N27" i="59"/>
  <c r="N30" i="59"/>
  <c r="M101" i="59"/>
  <c r="L99" i="59"/>
  <c r="L96" i="59" s="1"/>
  <c r="M104" i="59"/>
  <c r="M71" i="59"/>
  <c r="L69" i="59"/>
  <c r="L66" i="59" s="1"/>
  <c r="M74" i="59"/>
  <c r="N42" i="59"/>
  <c r="N45" i="59"/>
  <c r="M12" i="59"/>
  <c r="M15" i="59" s="1"/>
  <c r="L10" i="59"/>
  <c r="L7" i="59" s="1"/>
  <c r="M14" i="59"/>
  <c r="N72" i="59"/>
  <c r="N75" i="59"/>
  <c r="P30" i="33"/>
  <c r="P33" i="33" s="1"/>
  <c r="O28" i="33"/>
  <c r="O22" i="33" s="1"/>
  <c r="P32" i="33"/>
  <c r="M77" i="38"/>
  <c r="M71" i="38" s="1"/>
  <c r="N79" i="38"/>
  <c r="N82" i="38"/>
  <c r="L86" i="46"/>
  <c r="L90" i="46" s="1"/>
  <c r="K84" i="46"/>
  <c r="K81" i="46" s="1"/>
  <c r="L89" i="46"/>
  <c r="P45" i="33"/>
  <c r="P48" i="33" s="1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L54" i="46"/>
  <c r="L51" i="46" s="1"/>
  <c r="M59" i="46"/>
  <c r="M41" i="46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8" i="38"/>
  <c r="M93" i="38"/>
  <c r="M87" i="38" s="1"/>
  <c r="N95" i="38"/>
  <c r="N98" i="38"/>
  <c r="M79" i="46"/>
  <c r="M87" i="46" s="1"/>
  <c r="M109" i="46"/>
  <c r="M49" i="46"/>
  <c r="M57" i="46" s="1"/>
  <c r="M23" i="52" s="1"/>
  <c r="M28" i="52" s="1"/>
  <c r="M34" i="52" s="1"/>
  <c r="M64" i="46"/>
  <c r="M94" i="46"/>
  <c r="M102" i="46" s="1"/>
  <c r="M34" i="46"/>
  <c r="Q31" i="38"/>
  <c r="P29" i="38"/>
  <c r="P23" i="38" s="1"/>
  <c r="Q34" i="38"/>
  <c r="N105" i="33"/>
  <c r="N108" i="33" s="1"/>
  <c r="M103" i="33"/>
  <c r="M97" i="33" s="1"/>
  <c r="M107" i="33" s="1"/>
  <c r="N57" i="46"/>
  <c r="N23" i="52" s="1"/>
  <c r="N28" i="52" s="1"/>
  <c r="N34" i="52" s="1"/>
  <c r="N72" i="46"/>
  <c r="N63" i="38"/>
  <c r="N67" i="38" s="1"/>
  <c r="M61" i="38"/>
  <c r="M55" i="38" s="1"/>
  <c r="N66" i="38"/>
  <c r="K10" i="46"/>
  <c r="K7" i="46" s="1"/>
  <c r="L12" i="46"/>
  <c r="L15" i="46" s="1"/>
  <c r="L14" i="46"/>
  <c r="N90" i="33"/>
  <c r="N93" i="33" s="1"/>
  <c r="M88" i="33"/>
  <c r="M82" i="33" s="1"/>
  <c r="N92" i="33"/>
  <c r="N42" i="46"/>
  <c r="N22" i="52" s="1"/>
  <c r="N27" i="52" s="1"/>
  <c r="N33" i="52" s="1"/>
  <c r="M26" i="46"/>
  <c r="L24" i="46"/>
  <c r="L21" i="46" s="1"/>
  <c r="M29" i="46"/>
  <c r="M109" i="38"/>
  <c r="M103" i="38" s="1"/>
  <c r="N111" i="38"/>
  <c r="N114" i="38"/>
  <c r="L19" i="46"/>
  <c r="L7" i="52" s="1"/>
  <c r="L8" i="52" s="1"/>
  <c r="M13" i="33"/>
  <c r="M7" i="33" s="1"/>
  <c r="K19" i="59" s="1"/>
  <c r="N15" i="33"/>
  <c r="N18" i="33" s="1"/>
  <c r="N17" i="33"/>
  <c r="N75" i="33"/>
  <c r="N78" i="33" s="1"/>
  <c r="M73" i="33"/>
  <c r="M67" i="33" s="1"/>
  <c r="N77" i="33"/>
  <c r="P45" i="38"/>
  <c r="P39" i="38" s="1"/>
  <c r="Q47" i="38"/>
  <c r="Q50" i="38"/>
  <c r="N117" i="46"/>
  <c r="N60" i="33"/>
  <c r="N63" i="33" s="1"/>
  <c r="M58" i="33"/>
  <c r="M52" i="33" s="1"/>
  <c r="N62" i="33"/>
  <c r="N96" i="38" l="1"/>
  <c r="N99" i="38"/>
  <c r="N32" i="52"/>
  <c r="N29" i="52"/>
  <c r="N35" i="52" s="1"/>
  <c r="M30" i="46"/>
  <c r="M11" i="52"/>
  <c r="N112" i="38"/>
  <c r="N115" i="38"/>
  <c r="N16" i="38"/>
  <c r="N19" i="38"/>
  <c r="M45" i="46"/>
  <c r="M12" i="52"/>
  <c r="Q48" i="38"/>
  <c r="Q51" i="38"/>
  <c r="M72" i="46"/>
  <c r="K79" i="59"/>
  <c r="K34" i="59"/>
  <c r="K94" i="59"/>
  <c r="K49" i="59"/>
  <c r="K109" i="59"/>
  <c r="K64" i="59"/>
  <c r="Q32" i="38"/>
  <c r="Q35" i="38"/>
  <c r="N80" i="38"/>
  <c r="N83" i="38"/>
  <c r="M27" i="46"/>
  <c r="M21" i="52" s="1"/>
  <c r="M26" i="52" s="1"/>
  <c r="M117" i="46"/>
  <c r="M60" i="46"/>
  <c r="M13" i="52"/>
  <c r="K99" i="59"/>
  <c r="K96" i="59" s="1"/>
  <c r="L101" i="59"/>
  <c r="L104" i="59"/>
  <c r="L116" i="59"/>
  <c r="K114" i="59"/>
  <c r="K111" i="59" s="1"/>
  <c r="L119" i="59"/>
  <c r="L86" i="59"/>
  <c r="K84" i="59"/>
  <c r="K81" i="59" s="1"/>
  <c r="L89" i="59"/>
  <c r="M117" i="59"/>
  <c r="M120" i="59"/>
  <c r="L129" i="59"/>
  <c r="L132" i="59" s="1"/>
  <c r="K127" i="59"/>
  <c r="K124" i="59" s="1"/>
  <c r="L131" i="59"/>
  <c r="K39" i="59"/>
  <c r="K36" i="59" s="1"/>
  <c r="L41" i="59"/>
  <c r="L44" i="59"/>
  <c r="M57" i="59"/>
  <c r="M60" i="59"/>
  <c r="M87" i="59"/>
  <c r="M90" i="59"/>
  <c r="M27" i="59"/>
  <c r="M30" i="59"/>
  <c r="M42" i="59"/>
  <c r="M45" i="59"/>
  <c r="M72" i="59"/>
  <c r="M75" i="59"/>
  <c r="M102" i="59"/>
  <c r="M105" i="59"/>
  <c r="K10" i="59"/>
  <c r="K7" i="59" s="1"/>
  <c r="L12" i="59"/>
  <c r="L15" i="59" s="1"/>
  <c r="L14" i="59"/>
  <c r="L56" i="59"/>
  <c r="K54" i="59"/>
  <c r="K51" i="59" s="1"/>
  <c r="L59" i="59"/>
  <c r="L71" i="59"/>
  <c r="K69" i="59"/>
  <c r="K66" i="59" s="1"/>
  <c r="L74" i="59"/>
  <c r="L26" i="59"/>
  <c r="K24" i="59"/>
  <c r="K21" i="59" s="1"/>
  <c r="L29" i="59"/>
  <c r="K19" i="46"/>
  <c r="K7" i="52" s="1"/>
  <c r="L13" i="33"/>
  <c r="L7" i="33" s="1"/>
  <c r="M15" i="33"/>
  <c r="M18" i="33" s="1"/>
  <c r="M17" i="33"/>
  <c r="O45" i="33"/>
  <c r="O48" i="33" s="1"/>
  <c r="N43" i="33"/>
  <c r="N37" i="33" s="1"/>
  <c r="O47" i="33"/>
  <c r="M105" i="33"/>
  <c r="M108" i="33" s="1"/>
  <c r="L103" i="33"/>
  <c r="L97" i="33" s="1"/>
  <c r="L107" i="33" s="1"/>
  <c r="L109" i="46"/>
  <c r="L79" i="46"/>
  <c r="L87" i="46" s="1"/>
  <c r="L64" i="46"/>
  <c r="L49" i="46"/>
  <c r="L94" i="46"/>
  <c r="L102" i="46" s="1"/>
  <c r="L34" i="46"/>
  <c r="L109" i="38"/>
  <c r="L103" i="38" s="1"/>
  <c r="M111" i="38"/>
  <c r="M115" i="38" s="1"/>
  <c r="M114" i="38"/>
  <c r="K86" i="46"/>
  <c r="K90" i="46" s="1"/>
  <c r="J84" i="46"/>
  <c r="J81" i="46" s="1"/>
  <c r="K89" i="46"/>
  <c r="K39" i="46"/>
  <c r="K36" i="46" s="1"/>
  <c r="L41" i="46"/>
  <c r="L44" i="46"/>
  <c r="M79" i="38"/>
  <c r="L77" i="38"/>
  <c r="L71" i="38" s="1"/>
  <c r="M82" i="38"/>
  <c r="L61" i="38"/>
  <c r="L55" i="38" s="1"/>
  <c r="M63" i="38"/>
  <c r="M67" i="38" s="1"/>
  <c r="M66" i="38"/>
  <c r="N64" i="38"/>
  <c r="K24" i="46"/>
  <c r="K21" i="46" s="1"/>
  <c r="L26" i="46"/>
  <c r="L29" i="46"/>
  <c r="P47" i="38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M63" i="33" s="1"/>
  <c r="L58" i="33"/>
  <c r="L52" i="33" s="1"/>
  <c r="M62" i="33"/>
  <c r="L56" i="46"/>
  <c r="K54" i="46"/>
  <c r="K51" i="46" s="1"/>
  <c r="L59" i="46"/>
  <c r="L71" i="46"/>
  <c r="L75" i="46" s="1"/>
  <c r="K69" i="46"/>
  <c r="K66" i="46" s="1"/>
  <c r="L74" i="46"/>
  <c r="L13" i="38"/>
  <c r="L7" i="38" s="1"/>
  <c r="M15" i="38"/>
  <c r="M18" i="38"/>
  <c r="M95" i="38"/>
  <c r="M99" i="38" s="1"/>
  <c r="L93" i="38"/>
  <c r="L87" i="38" s="1"/>
  <c r="M98" i="38"/>
  <c r="M75" i="33"/>
  <c r="M78" i="33" s="1"/>
  <c r="L73" i="33"/>
  <c r="L67" i="33" s="1"/>
  <c r="M77" i="33"/>
  <c r="M90" i="33"/>
  <c r="M93" i="33" s="1"/>
  <c r="L88" i="33"/>
  <c r="L82" i="33" s="1"/>
  <c r="M92" i="33"/>
  <c r="N28" i="33"/>
  <c r="N22" i="33" s="1"/>
  <c r="O30" i="33"/>
  <c r="O33" i="33" s="1"/>
  <c r="O32" i="33"/>
  <c r="P31" i="38"/>
  <c r="O29" i="38"/>
  <c r="O23" i="38" s="1"/>
  <c r="P34" i="38"/>
  <c r="M42" i="46"/>
  <c r="M22" i="52" s="1"/>
  <c r="M27" i="52" s="1"/>
  <c r="M33" i="52" s="1"/>
  <c r="K129" i="46"/>
  <c r="K132" i="46" s="1"/>
  <c r="J127" i="46"/>
  <c r="J124" i="46" s="1"/>
  <c r="K131" i="46"/>
  <c r="J99" i="46"/>
  <c r="J96" i="46" s="1"/>
  <c r="K101" i="46"/>
  <c r="K105" i="46" s="1"/>
  <c r="K104" i="46"/>
  <c r="J19" i="59" l="1"/>
  <c r="M80" i="38"/>
  <c r="M83" i="38"/>
  <c r="P32" i="38"/>
  <c r="P35" i="38"/>
  <c r="M16" i="38"/>
  <c r="M19" i="38"/>
  <c r="L45" i="46"/>
  <c r="L12" i="52"/>
  <c r="L60" i="46"/>
  <c r="L13" i="52"/>
  <c r="P48" i="38"/>
  <c r="P51" i="38"/>
  <c r="L30" i="46"/>
  <c r="L11" i="52"/>
  <c r="L72" i="46"/>
  <c r="M32" i="52"/>
  <c r="M29" i="52"/>
  <c r="M35" i="52" s="1"/>
  <c r="K8" i="52"/>
  <c r="L72" i="59"/>
  <c r="L75" i="59"/>
  <c r="L42" i="59"/>
  <c r="L45" i="59"/>
  <c r="J10" i="59"/>
  <c r="J7" i="59" s="1"/>
  <c r="K12" i="59"/>
  <c r="K15" i="59" s="1"/>
  <c r="K14" i="59"/>
  <c r="K86" i="59"/>
  <c r="J84" i="59"/>
  <c r="J81" i="59" s="1"/>
  <c r="K89" i="59"/>
  <c r="K41" i="59"/>
  <c r="J39" i="59"/>
  <c r="J36" i="59" s="1"/>
  <c r="K44" i="59"/>
  <c r="J24" i="59"/>
  <c r="J21" i="59" s="1"/>
  <c r="K26" i="59"/>
  <c r="K29" i="59"/>
  <c r="L27" i="59"/>
  <c r="L30" i="59"/>
  <c r="K116" i="59"/>
  <c r="J114" i="59"/>
  <c r="J111" i="59" s="1"/>
  <c r="K119" i="59"/>
  <c r="K56" i="59"/>
  <c r="J54" i="59"/>
  <c r="J51" i="59" s="1"/>
  <c r="K59" i="59"/>
  <c r="L102" i="59"/>
  <c r="L105" i="59"/>
  <c r="K129" i="59"/>
  <c r="K132" i="59" s="1"/>
  <c r="J127" i="59"/>
  <c r="J124" i="59" s="1"/>
  <c r="K131" i="59"/>
  <c r="L87" i="59"/>
  <c r="L90" i="59"/>
  <c r="K71" i="59"/>
  <c r="J69" i="59"/>
  <c r="J66" i="59" s="1"/>
  <c r="K74" i="59"/>
  <c r="L117" i="59"/>
  <c r="L120" i="59"/>
  <c r="L57" i="59"/>
  <c r="L60" i="59"/>
  <c r="J99" i="59"/>
  <c r="J96" i="59" s="1"/>
  <c r="K101" i="59"/>
  <c r="K104" i="59"/>
  <c r="K77" i="38"/>
  <c r="K71" i="38" s="1"/>
  <c r="L79" i="38"/>
  <c r="L83" i="38" s="1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3" i="33" s="1"/>
  <c r="L92" i="33"/>
  <c r="L15" i="38"/>
  <c r="K13" i="38"/>
  <c r="K7" i="38" s="1"/>
  <c r="L18" i="38"/>
  <c r="J39" i="46"/>
  <c r="J36" i="46" s="1"/>
  <c r="K41" i="46"/>
  <c r="K44" i="46"/>
  <c r="O47" i="38"/>
  <c r="N45" i="38"/>
  <c r="N39" i="38" s="1"/>
  <c r="O50" i="38"/>
  <c r="K109" i="38"/>
  <c r="K103" i="38" s="1"/>
  <c r="L111" i="38"/>
  <c r="L115" i="38" s="1"/>
  <c r="L114" i="38"/>
  <c r="M28" i="33"/>
  <c r="M22" i="33" s="1"/>
  <c r="N30" i="33"/>
  <c r="N33" i="33" s="1"/>
  <c r="N32" i="33"/>
  <c r="J86" i="46"/>
  <c r="J90" i="46" s="1"/>
  <c r="I84" i="46"/>
  <c r="I81" i="46" s="1"/>
  <c r="J89" i="46"/>
  <c r="M64" i="38"/>
  <c r="L42" i="46"/>
  <c r="L22" i="52" s="1"/>
  <c r="L27" i="52" s="1"/>
  <c r="L33" i="52" s="1"/>
  <c r="L117" i="46"/>
  <c r="J101" i="46"/>
  <c r="J105" i="46" s="1"/>
  <c r="I99" i="46"/>
  <c r="I96" i="46" s="1"/>
  <c r="J104" i="46"/>
  <c r="K26" i="46"/>
  <c r="J24" i="46"/>
  <c r="J21" i="46" s="1"/>
  <c r="K29" i="46"/>
  <c r="M43" i="33"/>
  <c r="M37" i="33" s="1"/>
  <c r="N45" i="33"/>
  <c r="N48" i="33" s="1"/>
  <c r="N47" i="33"/>
  <c r="M96" i="38"/>
  <c r="K61" i="38"/>
  <c r="K55" i="38" s="1"/>
  <c r="L63" i="38"/>
  <c r="L67" i="38" s="1"/>
  <c r="L66" i="38"/>
  <c r="L27" i="46"/>
  <c r="L21" i="52" s="1"/>
  <c r="L26" i="52" s="1"/>
  <c r="K56" i="46"/>
  <c r="J54" i="46"/>
  <c r="J51" i="46" s="1"/>
  <c r="K59" i="46"/>
  <c r="I127" i="46"/>
  <c r="I124" i="46" s="1"/>
  <c r="J129" i="46"/>
  <c r="J132" i="46" s="1"/>
  <c r="J131" i="46"/>
  <c r="L60" i="33"/>
  <c r="L63" i="33" s="1"/>
  <c r="K58" i="33"/>
  <c r="K52" i="33" s="1"/>
  <c r="L62" i="33"/>
  <c r="L95" i="38"/>
  <c r="L99" i="38" s="1"/>
  <c r="K93" i="38"/>
  <c r="K87" i="38" s="1"/>
  <c r="L98" i="38"/>
  <c r="J19" i="46"/>
  <c r="J7" i="52" s="1"/>
  <c r="J8" i="52" s="1"/>
  <c r="K13" i="33"/>
  <c r="K7" i="33" s="1"/>
  <c r="L15" i="33"/>
  <c r="L18" i="33" s="1"/>
  <c r="L17" i="33"/>
  <c r="L105" i="33"/>
  <c r="L108" i="33" s="1"/>
  <c r="K103" i="33"/>
  <c r="K97" i="33" s="1"/>
  <c r="K107" i="33" s="1"/>
  <c r="L75" i="33"/>
  <c r="L78" i="33" s="1"/>
  <c r="K73" i="33"/>
  <c r="K67" i="33" s="1"/>
  <c r="L77" i="33"/>
  <c r="M112" i="38"/>
  <c r="O31" i="38"/>
  <c r="N29" i="38"/>
  <c r="N23" i="38" s="1"/>
  <c r="O34" i="38"/>
  <c r="J12" i="46"/>
  <c r="J15" i="46" s="1"/>
  <c r="I10" i="46"/>
  <c r="I7" i="46" s="1"/>
  <c r="J14" i="46"/>
  <c r="L57" i="46"/>
  <c r="L23" i="52" s="1"/>
  <c r="L28" i="52" s="1"/>
  <c r="L34" i="52" s="1"/>
  <c r="K109" i="46"/>
  <c r="K34" i="46"/>
  <c r="K79" i="46"/>
  <c r="K87" i="46" s="1"/>
  <c r="K64" i="46"/>
  <c r="K72" i="46" s="1"/>
  <c r="K49" i="46"/>
  <c r="K57" i="46" s="1"/>
  <c r="K23" i="52" s="1"/>
  <c r="K28" i="52" s="1"/>
  <c r="K34" i="52" s="1"/>
  <c r="K94" i="46"/>
  <c r="K102" i="46" s="1"/>
  <c r="O48" i="38" l="1"/>
  <c r="O51" i="38"/>
  <c r="L29" i="52"/>
  <c r="L35" i="52" s="1"/>
  <c r="L32" i="52"/>
  <c r="K60" i="46"/>
  <c r="K13" i="52"/>
  <c r="K45" i="46"/>
  <c r="K12" i="52"/>
  <c r="K42" i="46"/>
  <c r="K22" i="52" s="1"/>
  <c r="K27" i="52" s="1"/>
  <c r="K33" i="52" s="1"/>
  <c r="I19" i="59"/>
  <c r="K117" i="46"/>
  <c r="L16" i="38"/>
  <c r="L19" i="38"/>
  <c r="O32" i="38"/>
  <c r="O35" i="38"/>
  <c r="K30" i="46"/>
  <c r="K11" i="52"/>
  <c r="J49" i="59"/>
  <c r="J64" i="59"/>
  <c r="J79" i="59"/>
  <c r="J94" i="59"/>
  <c r="J109" i="59"/>
  <c r="J34" i="59"/>
  <c r="J26" i="59"/>
  <c r="I24" i="59"/>
  <c r="I21" i="59" s="1"/>
  <c r="J29" i="59"/>
  <c r="J41" i="59"/>
  <c r="I39" i="59"/>
  <c r="I36" i="59" s="1"/>
  <c r="J44" i="59"/>
  <c r="K27" i="59"/>
  <c r="K30" i="59"/>
  <c r="K72" i="59"/>
  <c r="K75" i="59"/>
  <c r="J129" i="59"/>
  <c r="J132" i="59" s="1"/>
  <c r="I127" i="59"/>
  <c r="I124" i="59" s="1"/>
  <c r="J131" i="59"/>
  <c r="J86" i="59"/>
  <c r="I84" i="59"/>
  <c r="I81" i="59" s="1"/>
  <c r="J89" i="59"/>
  <c r="I54" i="59"/>
  <c r="I51" i="59" s="1"/>
  <c r="J56" i="59"/>
  <c r="J59" i="59"/>
  <c r="K117" i="59"/>
  <c r="K120" i="59"/>
  <c r="K42" i="59"/>
  <c r="K45" i="59"/>
  <c r="K87" i="59"/>
  <c r="K90" i="59"/>
  <c r="J101" i="59"/>
  <c r="I99" i="59"/>
  <c r="I96" i="59" s="1"/>
  <c r="J104" i="59"/>
  <c r="I10" i="59"/>
  <c r="I7" i="59" s="1"/>
  <c r="J12" i="59"/>
  <c r="J15" i="59" s="1"/>
  <c r="J14" i="59"/>
  <c r="K102" i="59"/>
  <c r="K105" i="59"/>
  <c r="K57" i="59"/>
  <c r="K60" i="59"/>
  <c r="J116" i="59"/>
  <c r="I114" i="59"/>
  <c r="I111" i="59" s="1"/>
  <c r="J119" i="59"/>
  <c r="J71" i="59"/>
  <c r="I69" i="59"/>
  <c r="I66" i="59" s="1"/>
  <c r="J74" i="59"/>
  <c r="K75" i="33"/>
  <c r="K78" i="33" s="1"/>
  <c r="J73" i="33"/>
  <c r="J67" i="33" s="1"/>
  <c r="K77" i="33"/>
  <c r="N47" i="38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3" i="33" s="1"/>
  <c r="K62" i="33"/>
  <c r="L112" i="38"/>
  <c r="K111" i="38"/>
  <c r="K115" i="38" s="1"/>
  <c r="J109" i="38"/>
  <c r="J103" i="38" s="1"/>
  <c r="K114" i="38"/>
  <c r="J56" i="46"/>
  <c r="I54" i="46"/>
  <c r="I51" i="46" s="1"/>
  <c r="J59" i="46"/>
  <c r="J88" i="33"/>
  <c r="J82" i="33" s="1"/>
  <c r="K90" i="33"/>
  <c r="K93" i="33" s="1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K19" i="38" s="1"/>
  <c r="J13" i="38"/>
  <c r="J7" i="38" s="1"/>
  <c r="K18" i="38"/>
  <c r="L43" i="33"/>
  <c r="L37" i="33" s="1"/>
  <c r="M45" i="33"/>
  <c r="M48" i="33" s="1"/>
  <c r="M47" i="33"/>
  <c r="J26" i="46"/>
  <c r="I24" i="46"/>
  <c r="I21" i="46" s="1"/>
  <c r="J29" i="46"/>
  <c r="I69" i="46"/>
  <c r="I66" i="46" s="1"/>
  <c r="J71" i="46"/>
  <c r="J75" i="46" s="1"/>
  <c r="J74" i="46"/>
  <c r="K95" i="38"/>
  <c r="K99" i="38" s="1"/>
  <c r="J93" i="38"/>
  <c r="J87" i="38" s="1"/>
  <c r="K98" i="38"/>
  <c r="J61" i="38"/>
  <c r="J55" i="38" s="1"/>
  <c r="K63" i="38"/>
  <c r="K67" i="38" s="1"/>
  <c r="K66" i="38"/>
  <c r="I86" i="46"/>
  <c r="I90" i="46" s="1"/>
  <c r="H84" i="46"/>
  <c r="H81" i="46" s="1"/>
  <c r="I89" i="46"/>
  <c r="I39" i="46"/>
  <c r="I36" i="46" s="1"/>
  <c r="J41" i="46"/>
  <c r="J44" i="46"/>
  <c r="L28" i="33"/>
  <c r="L22" i="33" s="1"/>
  <c r="M30" i="33"/>
  <c r="M33" i="33" s="1"/>
  <c r="M32" i="33"/>
  <c r="J103" i="33"/>
  <c r="J97" i="33" s="1"/>
  <c r="J107" i="33" s="1"/>
  <c r="K105" i="33"/>
  <c r="K108" i="33" s="1"/>
  <c r="H127" i="46"/>
  <c r="H124" i="46" s="1"/>
  <c r="I129" i="46"/>
  <c r="I132" i="46" s="1"/>
  <c r="I131" i="46"/>
  <c r="I19" i="46"/>
  <c r="I7" i="52" s="1"/>
  <c r="I8" i="52" s="1"/>
  <c r="J13" i="33"/>
  <c r="J7" i="33" s="1"/>
  <c r="H19" i="59" s="1"/>
  <c r="K15" i="33"/>
  <c r="K18" i="33" s="1"/>
  <c r="K17" i="33"/>
  <c r="J109" i="46"/>
  <c r="J79" i="46"/>
  <c r="J87" i="46" s="1"/>
  <c r="J34" i="46"/>
  <c r="J64" i="46"/>
  <c r="J94" i="46"/>
  <c r="J102" i="46" s="1"/>
  <c r="J49" i="46"/>
  <c r="J57" i="46" s="1"/>
  <c r="J23" i="52" s="1"/>
  <c r="J28" i="52" s="1"/>
  <c r="J34" i="52" s="1"/>
  <c r="N31" i="38"/>
  <c r="M29" i="38"/>
  <c r="M23" i="38" s="1"/>
  <c r="N34" i="38"/>
  <c r="K27" i="46"/>
  <c r="K21" i="52" s="1"/>
  <c r="K26" i="52" s="1"/>
  <c r="L96" i="38"/>
  <c r="L80" i="38"/>
  <c r="K79" i="38"/>
  <c r="J77" i="38"/>
  <c r="J71" i="38" s="1"/>
  <c r="K82" i="38"/>
  <c r="H49" i="59" l="1"/>
  <c r="H34" i="59"/>
  <c r="H109" i="59"/>
  <c r="H79" i="59"/>
  <c r="H64" i="59"/>
  <c r="H94" i="59"/>
  <c r="K29" i="52"/>
  <c r="K35" i="52" s="1"/>
  <c r="K32" i="52"/>
  <c r="I64" i="59"/>
  <c r="I49" i="59"/>
  <c r="I79" i="59"/>
  <c r="I94" i="59"/>
  <c r="I34" i="59"/>
  <c r="I109" i="59"/>
  <c r="N48" i="38"/>
  <c r="N51" i="38"/>
  <c r="K80" i="38"/>
  <c r="K83" i="38"/>
  <c r="N32" i="38"/>
  <c r="N35" i="38"/>
  <c r="J30" i="46"/>
  <c r="J11" i="52"/>
  <c r="J45" i="46"/>
  <c r="J12" i="52"/>
  <c r="J117" i="46"/>
  <c r="J60" i="46"/>
  <c r="J13" i="52"/>
  <c r="H84" i="59"/>
  <c r="H81" i="59" s="1"/>
  <c r="I86" i="59"/>
  <c r="I89" i="59"/>
  <c r="I129" i="59"/>
  <c r="I132" i="59" s="1"/>
  <c r="H127" i="59"/>
  <c r="H124" i="59" s="1"/>
  <c r="I131" i="59"/>
  <c r="I116" i="59"/>
  <c r="H114" i="59"/>
  <c r="H111" i="59" s="1"/>
  <c r="I119" i="59"/>
  <c r="J90" i="59"/>
  <c r="J87" i="59"/>
  <c r="I71" i="59"/>
  <c r="H69" i="59"/>
  <c r="H66" i="59" s="1"/>
  <c r="I74" i="59"/>
  <c r="J45" i="59"/>
  <c r="J42" i="59"/>
  <c r="H10" i="59"/>
  <c r="H7" i="59" s="1"/>
  <c r="I12" i="59"/>
  <c r="I15" i="59" s="1"/>
  <c r="I14" i="59"/>
  <c r="J72" i="59"/>
  <c r="J75" i="59"/>
  <c r="J102" i="59"/>
  <c r="J105" i="59"/>
  <c r="I41" i="59"/>
  <c r="H39" i="59"/>
  <c r="H36" i="59" s="1"/>
  <c r="I44" i="59"/>
  <c r="J57" i="59"/>
  <c r="J60" i="59"/>
  <c r="I26" i="59"/>
  <c r="H24" i="59"/>
  <c r="H21" i="59" s="1"/>
  <c r="I29" i="59"/>
  <c r="H99" i="59"/>
  <c r="H96" i="59" s="1"/>
  <c r="I101" i="59"/>
  <c r="I104" i="59"/>
  <c r="J120" i="59"/>
  <c r="J117" i="59"/>
  <c r="I56" i="59"/>
  <c r="H54" i="59"/>
  <c r="H51" i="59" s="1"/>
  <c r="I59" i="59"/>
  <c r="J27" i="59"/>
  <c r="J30" i="59"/>
  <c r="L30" i="33"/>
  <c r="L33" i="33" s="1"/>
  <c r="K28" i="33"/>
  <c r="K22" i="33" s="1"/>
  <c r="L32" i="33"/>
  <c r="H39" i="46"/>
  <c r="H36" i="46" s="1"/>
  <c r="I41" i="46"/>
  <c r="I44" i="46"/>
  <c r="H69" i="46"/>
  <c r="H66" i="46" s="1"/>
  <c r="I71" i="46"/>
  <c r="I75" i="46" s="1"/>
  <c r="I74" i="46"/>
  <c r="H24" i="46"/>
  <c r="H21" i="46" s="1"/>
  <c r="I26" i="46"/>
  <c r="I29" i="46"/>
  <c r="H19" i="46"/>
  <c r="H7" i="52" s="1"/>
  <c r="J15" i="33"/>
  <c r="J18" i="33" s="1"/>
  <c r="J17" i="33"/>
  <c r="I109" i="46"/>
  <c r="I94" i="46"/>
  <c r="I102" i="46" s="1"/>
  <c r="I79" i="46"/>
  <c r="I87" i="46" s="1"/>
  <c r="I64" i="46"/>
  <c r="I49" i="46"/>
  <c r="I34" i="46"/>
  <c r="I42" i="46" s="1"/>
  <c r="I22" i="52" s="1"/>
  <c r="I27" i="52" s="1"/>
  <c r="I116" i="46"/>
  <c r="I120" i="46" s="1"/>
  <c r="H114" i="46"/>
  <c r="H111" i="46" s="1"/>
  <c r="I119" i="46"/>
  <c r="I56" i="46"/>
  <c r="H54" i="46"/>
  <c r="H51" i="46" s="1"/>
  <c r="I59" i="46"/>
  <c r="L45" i="38"/>
  <c r="L39" i="38" s="1"/>
  <c r="M47" i="38"/>
  <c r="M50" i="38"/>
  <c r="H12" i="46"/>
  <c r="H15" i="46" s="1"/>
  <c r="AD9" i="46"/>
  <c r="H14" i="46"/>
  <c r="AD10" i="46"/>
  <c r="J63" i="38"/>
  <c r="J67" i="38" s="1"/>
  <c r="J66" i="38"/>
  <c r="J90" i="33"/>
  <c r="J93" i="33" s="1"/>
  <c r="J92" i="33"/>
  <c r="H129" i="46"/>
  <c r="H132" i="46" s="1"/>
  <c r="H131" i="46"/>
  <c r="K43" i="33"/>
  <c r="K37" i="33" s="1"/>
  <c r="L45" i="33"/>
  <c r="L48" i="33" s="1"/>
  <c r="L47" i="33"/>
  <c r="K64" i="38"/>
  <c r="J27" i="46"/>
  <c r="J21" i="52" s="1"/>
  <c r="J26" i="52" s="1"/>
  <c r="K16" i="38"/>
  <c r="J79" i="38"/>
  <c r="J83" i="38" s="1"/>
  <c r="J82" i="38"/>
  <c r="J60" i="33"/>
  <c r="J63" i="33" s="1"/>
  <c r="J62" i="33"/>
  <c r="H86" i="46"/>
  <c r="H90" i="46" s="1"/>
  <c r="H89" i="46"/>
  <c r="J15" i="38"/>
  <c r="J19" i="38" s="1"/>
  <c r="J18" i="38"/>
  <c r="J95" i="38"/>
  <c r="J99" i="38" s="1"/>
  <c r="J98" i="38"/>
  <c r="J111" i="38"/>
  <c r="J115" i="38" s="1"/>
  <c r="J114" i="38"/>
  <c r="J75" i="33"/>
  <c r="J78" i="33" s="1"/>
  <c r="J77" i="33"/>
  <c r="H101" i="46"/>
  <c r="H105" i="46" s="1"/>
  <c r="H104" i="46"/>
  <c r="L29" i="38"/>
  <c r="L23" i="38" s="1"/>
  <c r="M31" i="38"/>
  <c r="M34" i="38"/>
  <c r="J105" i="33"/>
  <c r="J108" i="33" s="1"/>
  <c r="J72" i="46"/>
  <c r="J42" i="46"/>
  <c r="J22" i="52" s="1"/>
  <c r="J27" i="52" s="1"/>
  <c r="J33" i="52" s="1"/>
  <c r="K96" i="38"/>
  <c r="K112" i="38"/>
  <c r="I33" i="52" l="1"/>
  <c r="I30" i="46"/>
  <c r="I11" i="52"/>
  <c r="I45" i="46"/>
  <c r="I12" i="52"/>
  <c r="I60" i="46"/>
  <c r="I13" i="52"/>
  <c r="M32" i="38"/>
  <c r="M35" i="38"/>
  <c r="J29" i="52"/>
  <c r="J35" i="52" s="1"/>
  <c r="J32" i="52"/>
  <c r="M48" i="38"/>
  <c r="M51" i="38"/>
  <c r="H8" i="52"/>
  <c r="H26" i="59"/>
  <c r="H29" i="59"/>
  <c r="H101" i="59"/>
  <c r="H104" i="59"/>
  <c r="H71" i="59"/>
  <c r="H74" i="59"/>
  <c r="H41" i="59"/>
  <c r="H44" i="59"/>
  <c r="I72" i="59"/>
  <c r="I75" i="59"/>
  <c r="H116" i="59"/>
  <c r="H119" i="59"/>
  <c r="H56" i="59"/>
  <c r="H59" i="59"/>
  <c r="H129" i="59"/>
  <c r="H132" i="59" s="1"/>
  <c r="H131" i="59"/>
  <c r="I90" i="59"/>
  <c r="I87" i="59"/>
  <c r="I27" i="59"/>
  <c r="I30" i="59"/>
  <c r="I45" i="59"/>
  <c r="I42" i="59"/>
  <c r="I117" i="59"/>
  <c r="I120" i="59"/>
  <c r="I57" i="59"/>
  <c r="I60" i="59"/>
  <c r="I105" i="59"/>
  <c r="I102" i="59"/>
  <c r="H12" i="59"/>
  <c r="H15" i="59" s="1"/>
  <c r="AD10" i="59"/>
  <c r="AD9" i="59"/>
  <c r="H14" i="59"/>
  <c r="H86" i="59"/>
  <c r="H89" i="59"/>
  <c r="H56" i="46"/>
  <c r="H59" i="46"/>
  <c r="K45" i="38"/>
  <c r="K39" i="38" s="1"/>
  <c r="L47" i="38"/>
  <c r="L50" i="38"/>
  <c r="J64" i="38"/>
  <c r="H64" i="46"/>
  <c r="H79" i="46"/>
  <c r="H87" i="46" s="1"/>
  <c r="H94" i="46"/>
  <c r="H102" i="46" s="1"/>
  <c r="H34" i="46"/>
  <c r="H42" i="46" s="1"/>
  <c r="H22" i="52" s="1"/>
  <c r="H27" i="52" s="1"/>
  <c r="H27" i="46"/>
  <c r="H21" i="52" s="1"/>
  <c r="H49" i="46"/>
  <c r="H57" i="46" s="1"/>
  <c r="H23" i="52" s="1"/>
  <c r="H28" i="52" s="1"/>
  <c r="H109" i="46"/>
  <c r="H117" i="46" s="1"/>
  <c r="J43" i="33"/>
  <c r="J37" i="33" s="1"/>
  <c r="K45" i="33"/>
  <c r="K48" i="33" s="1"/>
  <c r="K47" i="33"/>
  <c r="I72" i="46"/>
  <c r="H41" i="46"/>
  <c r="H44" i="46"/>
  <c r="L31" i="38"/>
  <c r="K29" i="38"/>
  <c r="K23" i="38" s="1"/>
  <c r="L34" i="38"/>
  <c r="J112" i="38"/>
  <c r="H116" i="46"/>
  <c r="H120" i="46" s="1"/>
  <c r="H119" i="46"/>
  <c r="J16" i="38"/>
  <c r="I27" i="46"/>
  <c r="I21" i="52" s="1"/>
  <c r="I26" i="52" s="1"/>
  <c r="I32" i="52" s="1"/>
  <c r="J80" i="38"/>
  <c r="I57" i="46"/>
  <c r="I23" i="52" s="1"/>
  <c r="I28" i="52" s="1"/>
  <c r="I34" i="52" s="1"/>
  <c r="I117" i="46"/>
  <c r="K30" i="33"/>
  <c r="K33" i="33" s="1"/>
  <c r="J28" i="33"/>
  <c r="J22" i="33" s="1"/>
  <c r="K32" i="33"/>
  <c r="H26" i="46"/>
  <c r="H29" i="46"/>
  <c r="H71" i="46"/>
  <c r="H75" i="46" s="1"/>
  <c r="H74" i="46"/>
  <c r="J96" i="38"/>
  <c r="C35" i="56" l="1"/>
  <c r="H26" i="52"/>
  <c r="H34" i="52"/>
  <c r="H33" i="52"/>
  <c r="L32" i="38"/>
  <c r="L35" i="38"/>
  <c r="H45" i="46"/>
  <c r="H12" i="52"/>
  <c r="H60" i="46"/>
  <c r="H13" i="52"/>
  <c r="L48" i="38"/>
  <c r="L51" i="38"/>
  <c r="H30" i="46"/>
  <c r="H11" i="52"/>
  <c r="I29" i="52"/>
  <c r="I35" i="52" s="1"/>
  <c r="H45" i="59"/>
  <c r="H42" i="59"/>
  <c r="H102" i="59"/>
  <c r="H105" i="59"/>
  <c r="H60" i="59"/>
  <c r="H57" i="59"/>
  <c r="H120" i="59"/>
  <c r="H117" i="59"/>
  <c r="H72" i="59"/>
  <c r="H75" i="59"/>
  <c r="H87" i="59"/>
  <c r="H90" i="59"/>
  <c r="H27" i="59"/>
  <c r="H30" i="59"/>
  <c r="J45" i="33"/>
  <c r="J48" i="33" s="1"/>
  <c r="J47" i="33"/>
  <c r="H72" i="46"/>
  <c r="J45" i="38"/>
  <c r="J39" i="38" s="1"/>
  <c r="K47" i="38"/>
  <c r="K50" i="38"/>
  <c r="J30" i="33"/>
  <c r="J33" i="33" s="1"/>
  <c r="J32" i="33"/>
  <c r="AF28" i="33"/>
  <c r="AF27" i="33"/>
  <c r="K31" i="38"/>
  <c r="J29" i="38"/>
  <c r="J23" i="38" s="1"/>
  <c r="K34" i="38"/>
  <c r="K32" i="38" l="1"/>
  <c r="K35" i="38"/>
  <c r="H29" i="52"/>
  <c r="H35" i="52" s="1"/>
  <c r="H32" i="52"/>
  <c r="K48" i="38"/>
  <c r="K51" i="38"/>
  <c r="J31" i="38"/>
  <c r="J34" i="38"/>
  <c r="J47" i="38"/>
  <c r="J50" i="38"/>
  <c r="J48" i="38" l="1"/>
  <c r="J51" i="38"/>
  <c r="J32" i="38"/>
  <c r="AF32" i="38" s="1"/>
  <c r="J35" i="38"/>
  <c r="C10" i="60" l="1"/>
  <c r="D33" i="60"/>
  <c r="C63" i="60"/>
  <c r="C7" i="60"/>
  <c r="C62" i="60" s="1"/>
  <c r="C16" i="60" l="1"/>
  <c r="C8" i="61"/>
  <c r="C18" i="60"/>
  <c r="C26" i="60"/>
  <c r="C28" i="60" s="1"/>
  <c r="C29" i="60" s="1"/>
  <c r="C30" i="60" s="1"/>
  <c r="E26" i="60"/>
  <c r="E28" i="60" s="1"/>
  <c r="E51" i="60" s="1"/>
  <c r="E53" i="60" s="1"/>
  <c r="E54" i="60" s="1"/>
  <c r="E56" i="60" s="1"/>
  <c r="E57" i="60" s="1"/>
  <c r="D35" i="60"/>
  <c r="E36" i="60"/>
  <c r="E33" i="60"/>
  <c r="D36" i="60"/>
  <c r="D34" i="60"/>
  <c r="E35" i="60"/>
  <c r="E34" i="60"/>
  <c r="D26" i="60"/>
  <c r="D28" i="60" s="1"/>
  <c r="C11" i="61" l="1"/>
  <c r="D39" i="60"/>
  <c r="E41" i="60"/>
  <c r="E47" i="60" s="1"/>
  <c r="E42" i="60"/>
  <c r="D42" i="60"/>
  <c r="D40" i="60"/>
  <c r="D46" i="60" s="1"/>
  <c r="D41" i="60"/>
  <c r="E39" i="60"/>
  <c r="E45" i="60" s="1"/>
  <c r="E40" i="60"/>
  <c r="E46" i="60" s="1"/>
  <c r="E48" i="60"/>
  <c r="D29" i="60"/>
  <c r="D30" i="60" s="1"/>
  <c r="D48" i="60"/>
  <c r="D51" i="60"/>
  <c r="D53" i="60" s="1"/>
  <c r="D54" i="60" s="1"/>
  <c r="D56" i="60" s="1"/>
  <c r="D57" i="60" s="1"/>
  <c r="D47" i="60"/>
  <c r="E29" i="60"/>
  <c r="E30" i="60" s="1"/>
  <c r="D45" i="60"/>
  <c r="C14" i="62" l="1"/>
  <c r="D37" i="61"/>
  <c r="D30" i="61"/>
  <c r="D32" i="61" s="1"/>
  <c r="C30" i="61"/>
  <c r="C32" i="61" s="1"/>
  <c r="D36" i="61" l="1"/>
  <c r="D35" i="61"/>
  <c r="F19" i="62"/>
  <c r="D24" i="62"/>
  <c r="E21" i="62"/>
  <c r="F31" i="62"/>
  <c r="D21" i="62"/>
  <c r="G23" i="62"/>
  <c r="E24" i="62"/>
  <c r="E22" i="62"/>
  <c r="C33" i="62"/>
  <c r="F22" i="62"/>
  <c r="C21" i="62"/>
  <c r="E32" i="62"/>
  <c r="G24" i="62"/>
  <c r="D20" i="62"/>
  <c r="C28" i="62"/>
  <c r="G34" i="62"/>
  <c r="G29" i="62"/>
  <c r="F23" i="62"/>
  <c r="F24" i="62"/>
  <c r="G21" i="62"/>
  <c r="E33" i="62"/>
  <c r="G22" i="62"/>
  <c r="D28" i="62"/>
  <c r="C31" i="62"/>
  <c r="C19" i="62"/>
  <c r="C29" i="62"/>
  <c r="F25" i="62"/>
  <c r="G31" i="62"/>
  <c r="C20" i="62"/>
  <c r="C22" i="62"/>
  <c r="C32" i="62"/>
  <c r="C24" i="62"/>
  <c r="G30" i="62"/>
  <c r="F29" i="62"/>
  <c r="D25" i="62"/>
  <c r="C25" i="62"/>
  <c r="C23" i="62"/>
  <c r="C30" i="62"/>
  <c r="F20" i="62"/>
  <c r="F33" i="62"/>
  <c r="E19" i="62"/>
  <c r="D22" i="62"/>
  <c r="E31" i="62"/>
  <c r="E30" i="62"/>
  <c r="G25" i="62"/>
  <c r="G33" i="62"/>
  <c r="E28" i="62"/>
  <c r="G28" i="62"/>
  <c r="F28" i="62"/>
  <c r="E34" i="62"/>
  <c r="D32" i="62"/>
  <c r="C34" i="62"/>
  <c r="G32" i="62"/>
  <c r="E29" i="62"/>
  <c r="D19" i="62"/>
  <c r="D29" i="62"/>
  <c r="D30" i="62"/>
  <c r="D34" i="62"/>
  <c r="G20" i="62"/>
  <c r="F32" i="62"/>
  <c r="F21" i="62"/>
  <c r="F34" i="62"/>
  <c r="D31" i="62"/>
  <c r="E25" i="62"/>
  <c r="G19" i="62"/>
  <c r="D33" i="62"/>
  <c r="F30" i="62"/>
  <c r="E20" i="62"/>
  <c r="D23" i="62"/>
  <c r="E23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<sst xmlns="http://schemas.openxmlformats.org/spreadsheetml/2006/main" count="25275" uniqueCount="2104">
  <si>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</si>
  <si>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</si>
  <si>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</si>
  <si>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</si>
  <si>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</si>
  <si>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</si>
  <si>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</si>
  <si>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</si>
  <si>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</si>
  <si>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</si>
  <si>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</si>
  <si>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</si>
  <si>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</si>
  <si>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</si>
  <si>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</si>
  <si>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</si>
  <si>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</si>
  <si>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</si>
  <si>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</si>
  <si>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</si>
  <si>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</si>
  <si>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</si>
  <si>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</si>
  <si>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</si>
  <si>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</si>
  <si>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</si>
  <si>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</si>
  <si>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</si>
  <si>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</si>
  <si>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</si>
  <si>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</si>
  <si>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</si>
  <si>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</si>
  <si>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</si>
  <si>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</si>
  <si>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</si>
  <si>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</si>
  <si>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</si>
  <si>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</si>
  <si>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</si>
  <si>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</si>
  <si>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</si>
  <si>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</si>
  <si>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</si>
  <si>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</si>
  <si>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</si>
  <si>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</si>
  <si>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</si>
  <si>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</si>
  <si>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</si>
  <si>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</si>
  <si>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</si>
  <si>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</si>
  <si>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</si>
  <si>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</si>
  <si>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</si>
  <si>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</si>
  <si>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</si>
  <si>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</si>
  <si>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</si>
  <si>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</si>
  <si>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</si>
  <si>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</si>
  <si>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</si>
  <si>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</si>
  <si>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</si>
  <si>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</si>
  <si>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</si>
  <si>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</si>
  <si>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</si>
  <si>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</si>
  <si>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</si>
  <si>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</si>
  <si>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</si>
  <si>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</si>
  <si>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</si>
  <si>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</si>
  <si>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</si>
  <si>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</si>
  <si>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</si>
  <si>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</si>
  <si>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</si>
  <si>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</si>
  <si>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</si>
  <si>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</si>
  <si>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</si>
  <si>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</si>
  <si>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</si>
  <si>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</si>
  <si>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</si>
  <si>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</si>
  <si>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</si>
  <si>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</si>
  <si>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</si>
  <si>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</si>
  <si>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</si>
  <si>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</si>
  <si>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</si>
  <si>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</si>
  <si>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</si>
  <si>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</si>
  <si>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</si>
  <si>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</si>
  <si>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</si>
  <si>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</si>
  <si>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</si>
  <si>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</si>
  <si>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</si>
  <si>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</si>
  <si>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</si>
  <si>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</si>
  <si>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</si>
  <si>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</si>
  <si>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</si>
  <si>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</si>
  <si>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</si>
  <si>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</si>
  <si>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</si>
  <si>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</si>
  <si>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</si>
  <si>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</si>
  <si>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</si>
  <si>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</si>
  <si>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</si>
  <si>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</si>
  <si>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</si>
  <si>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</si>
  <si>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</si>
  <si>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</si>
  <si>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</si>
  <si>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</si>
  <si>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</si>
  <si>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</si>
  <si>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</si>
  <si>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</si>
  <si>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</si>
  <si>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</si>
  <si>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</si>
  <si>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</si>
  <si>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</si>
  <si>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</si>
  <si>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</si>
  <si>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</si>
  <si>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</si>
  <si>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</si>
  <si>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</si>
  <si>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</si>
  <si>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</si>
  <si>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</si>
  <si>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</si>
  <si>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</si>
  <si>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</si>
  <si>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</si>
  <si>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</si>
  <si>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</si>
  <si>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</si>
  <si>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</si>
  <si>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</si>
  <si>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</si>
  <si>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</si>
  <si>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</si>
  <si>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</si>
  <si>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</si>
  <si>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</si>
  <si>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</si>
  <si>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</si>
  <si>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</si>
  <si>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</si>
  <si>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</si>
  <si>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</si>
  <si>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</si>
  <si>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</si>
  <si>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</si>
  <si>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</si>
  <si>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</si>
  <si>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</si>
  <si>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</si>
  <si>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</si>
  <si>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</si>
  <si>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</si>
  <si>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</si>
  <si>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</si>
  <si>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</si>
  <si>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</si>
  <si>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</si>
  <si>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</si>
  <si>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</si>
  <si>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</si>
  <si>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</si>
  <si>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</si>
  <si>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</si>
  <si>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</si>
  <si>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</si>
  <si>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</si>
  <si>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</si>
  <si>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</si>
  <si>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</si>
  <si>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</si>
  <si>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</si>
  <si>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</si>
  <si>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</si>
  <si>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</si>
  <si>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</si>
  <si>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</si>
  <si>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</si>
  <si>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</si>
  <si>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</si>
  <si>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</si>
  <si>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</si>
  <si>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</si>
  <si>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</si>
  <si>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</si>
  <si>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</si>
  <si>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</si>
  <si>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</si>
  <si>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</si>
  <si>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</si>
  <si>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</si>
  <si>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</si>
  <si>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</si>
  <si>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</si>
  <si>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</si>
  <si>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</si>
  <si>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</si>
  <si>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</si>
  <si>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</si>
  <si>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</si>
  <si>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</si>
  <si>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</si>
  <si>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</si>
  <si>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</si>
  <si>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</si>
  <si>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</si>
  <si>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</si>
  <si>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</si>
  <si>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</si>
  <si>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</si>
  <si>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</si>
  <si>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</si>
  <si>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</si>
  <si>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</si>
  <si>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</si>
  <si>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</si>
  <si>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</si>
  <si>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</si>
  <si>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</si>
  <si>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</si>
  <si>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</si>
  <si>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</si>
  <si>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</si>
  <si>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</si>
  <si>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</si>
  <si>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</si>
  <si>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</si>
  <si>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</si>
  <si>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</si>
  <si>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</si>
  <si>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</si>
  <si>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</si>
  <si>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</si>
  <si>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</si>
  <si>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</si>
  <si>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</si>
  <si>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</si>
  <si>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</si>
  <si>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</si>
  <si>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</si>
  <si>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</si>
  <si>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</si>
  <si>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</si>
  <si>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</si>
  <si>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</si>
  <si>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</si>
  <si>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</si>
  <si>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</si>
  <si>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</si>
  <si>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</si>
  <si>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</si>
  <si>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</si>
  <si>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</si>
  <si>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</si>
  <si>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</si>
  <si>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</si>
  <si>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</si>
  <si>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</si>
  <si>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</si>
  <si>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</si>
  <si>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</si>
  <si>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</si>
  <si>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</si>
  <si>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</si>
  <si>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</si>
  <si>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</si>
  <si>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</si>
  <si>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</si>
  <si>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</si>
  <si>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</si>
  <si>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</si>
  <si>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</si>
  <si>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</si>
  <si>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</si>
  <si>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</si>
  <si>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</si>
  <si>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</si>
  <si>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</si>
  <si>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</si>
  <si>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</si>
  <si>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</si>
  <si>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</si>
  <si>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</si>
  <si>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</si>
  <si>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</si>
  <si>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</si>
  <si>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</si>
  <si>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</si>
  <si>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</si>
  <si>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</si>
  <si>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</si>
  <si>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</si>
  <si>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</si>
  <si>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</si>
  <si>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</si>
  <si>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</si>
  <si>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</si>
  <si>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</si>
  <si>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</si>
  <si>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</si>
  <si>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</si>
  <si>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</si>
  <si>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</si>
  <si>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</si>
  <si>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</si>
  <si>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</si>
  <si>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</si>
  <si>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</si>
  <si>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</si>
  <si>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</si>
  <si>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</si>
  <si>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</si>
  <si>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</si>
  <si>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</si>
  <si>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</si>
  <si>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</si>
  <si>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</si>
  <si>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</si>
  <si>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</si>
  <si>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</si>
  <si>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</si>
  <si>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</si>
  <si>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</si>
  <si>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</si>
  <si>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</si>
  <si>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</si>
  <si>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</si>
  <si>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</si>
  <si>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</si>
  <si>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</si>
  <si>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</si>
  <si>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</si>
  <si>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</si>
  <si>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</si>
  <si>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</si>
  <si>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</si>
  <si>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</si>
  <si>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</si>
  <si>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</si>
  <si>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</si>
  <si>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</si>
  <si>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</si>
  <si>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</si>
  <si>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</si>
  <si>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</si>
  <si>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</si>
  <si>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</si>
  <si>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</si>
  <si>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</si>
  <si>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</si>
  <si>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</si>
  <si>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</si>
  <si>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</si>
  <si>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</si>
  <si>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</si>
  <si>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</si>
  <si>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</si>
  <si>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</si>
  <si>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</si>
  <si>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</si>
  <si>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</si>
  <si>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</si>
  <si>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</si>
  <si>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</si>
  <si>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</si>
  <si>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</si>
  <si>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</si>
  <si>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</si>
  <si>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</si>
  <si>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</si>
  <si>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</si>
  <si>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</si>
  <si>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</si>
  <si>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</si>
  <si>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</si>
  <si>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</si>
  <si>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</si>
  <si>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</si>
  <si>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</si>
  <si>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</si>
  <si>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</si>
  <si>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</si>
  <si>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</si>
  <si>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</si>
  <si>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</si>
  <si>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</si>
  <si>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</si>
  <si>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</si>
  <si>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</si>
  <si>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</si>
  <si>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</si>
  <si>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</si>
  <si>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</si>
  <si>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</si>
  <si>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</si>
  <si>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</si>
  <si>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</si>
  <si>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</si>
  <si>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</si>
  <si>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</si>
  <si>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</si>
  <si>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</si>
  <si>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</si>
  <si>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</si>
  <si>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</si>
  <si>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</si>
  <si>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</si>
  <si>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</si>
  <si>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</si>
  <si>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</si>
  <si>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</si>
  <si>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</si>
  <si>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</si>
  <si>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</si>
  <si>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</si>
  <si>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</si>
  <si>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</si>
  <si>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</si>
  <si>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</si>
  <si>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</si>
  <si>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</si>
  <si>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</si>
  <si>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</si>
  <si>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</si>
  <si>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</si>
  <si>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</si>
  <si>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</si>
  <si>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</si>
  <si>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</si>
  <si>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</si>
  <si>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</si>
  <si>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</si>
  <si>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</si>
  <si>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</si>
  <si>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</si>
  <si>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</si>
  <si>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</si>
  <si>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</si>
  <si>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</si>
  <si>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</si>
  <si>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</si>
  <si>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</si>
  <si>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</si>
  <si>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</si>
  <si>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</si>
  <si>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</si>
  <si>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</si>
  <si>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</si>
  <si>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</si>
  <si>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</si>
  <si>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</si>
  <si>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</si>
  <si>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</si>
  <si>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</si>
  <si>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</si>
  <si>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</si>
  <si>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</si>
  <si>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</si>
  <si>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</si>
  <si>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</si>
  <si>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</si>
  <si>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</si>
  <si>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</si>
  <si>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</si>
  <si>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</si>
  <si>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</si>
  <si>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</si>
  <si>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</si>
  <si>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</si>
  <si>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</si>
  <si>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</si>
  <si>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</si>
  <si>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</si>
  <si>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</si>
  <si>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</si>
  <si>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</si>
  <si>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</si>
  <si>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</si>
  <si>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</si>
  <si>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</si>
  <si>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</si>
  <si>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</si>
  <si>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</si>
  <si>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</si>
  <si>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</si>
  <si>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</si>
  <si>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</si>
  <si>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</si>
  <si>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</si>
  <si>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</si>
  <si>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</si>
  <si>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</si>
  <si>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</si>
  <si>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</si>
  <si>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</si>
  <si>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</si>
  <si>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</si>
  <si>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</si>
  <si>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</si>
  <si>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</si>
  <si>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</si>
  <si>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</si>
  <si>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</si>
  <si>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</si>
  <si>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</si>
  <si>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</si>
  <si>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</si>
  <si>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</si>
  <si>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</si>
  <si>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</si>
  <si>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</si>
  <si>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</si>
  <si>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</si>
  <si>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</si>
  <si>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</si>
  <si>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</si>
  <si>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</si>
  <si>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</si>
  <si>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</si>
  <si>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</si>
  <si>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</si>
  <si>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</si>
  <si>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</si>
  <si>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</si>
  <si>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</si>
  <si>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</si>
  <si>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</si>
  <si>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</si>
  <si>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</si>
  <si>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</si>
  <si>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</si>
  <si>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</si>
  <si>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</si>
  <si>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</si>
  <si>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</si>
  <si>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</si>
  <si>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</si>
  <si>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</si>
  <si>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</si>
  <si>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</si>
  <si>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</si>
  <si>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</si>
  <si>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</si>
  <si>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</si>
  <si>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</si>
  <si>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</si>
  <si>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</si>
  <si>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</si>
  <si>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</si>
  <si>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</si>
  <si>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</si>
  <si>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</si>
  <si>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</si>
  <si>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</si>
  <si>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</si>
  <si>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</si>
  <si>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</si>
  <si>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</si>
  <si>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</si>
  <si>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</si>
  <si>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</si>
  <si>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</si>
  <si>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</si>
  <si>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</si>
  <si>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</si>
  <si>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</si>
  <si>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</si>
  <si>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</si>
  <si>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</si>
  <si>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</si>
  <si>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</si>
  <si>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</si>
  <si>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</si>
  <si>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</si>
  <si>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</si>
  <si>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</si>
  <si>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</si>
  <si>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</si>
  <si>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</si>
  <si>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</si>
  <si>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</si>
  <si>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</si>
  <si>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</si>
  <si>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</si>
  <si>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</si>
  <si>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</si>
  <si>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</si>
  <si>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</si>
  <si>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</si>
  <si>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</si>
  <si>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</si>
  <si>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</si>
  <si>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</si>
  <si>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</si>
  <si>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</si>
  <si>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</si>
  <si>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</si>
  <si>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</si>
  <si>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</si>
  <si>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</si>
  <si>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</si>
  <si>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</si>
  <si>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</si>
  <si>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</si>
  <si>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</si>
  <si>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</si>
  <si>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</si>
  <si>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</si>
  <si>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</si>
  <si>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</si>
  <si>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</si>
  <si>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</si>
  <si>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</si>
  <si>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</si>
  <si>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</si>
  <si>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</si>
  <si>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</si>
  <si>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</si>
  <si>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</si>
  <si>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</si>
  <si>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</si>
  <si>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</si>
  <si>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</si>
  <si>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</si>
  <si>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</si>
  <si>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</si>
  <si>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</si>
  <si>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</si>
  <si>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</si>
  <si>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</si>
  <si>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</si>
  <si>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</si>
  <si>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</si>
  <si>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</si>
  <si>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</si>
  <si>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</si>
  <si>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</si>
  <si>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</si>
  <si>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</si>
  <si>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</si>
  <si>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</si>
  <si>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</si>
  <si>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</si>
  <si>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</si>
  <si>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</si>
  <si>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</si>
  <si>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</si>
  <si>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</si>
  <si>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</si>
  <si>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</si>
  <si>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</si>
  <si>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</si>
  <si>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</si>
  <si>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</si>
  <si>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</si>
  <si>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</si>
  <si>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</si>
  <si>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</si>
  <si>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</si>
  <si>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</si>
  <si>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</si>
  <si>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</si>
  <si>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</si>
  <si>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</si>
  <si>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</si>
  <si>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</si>
  <si>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</si>
  <si>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</si>
  <si>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</si>
  <si>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</si>
  <si>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</si>
  <si>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</si>
  <si>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</si>
  <si>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</si>
  <si>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</si>
  <si>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</si>
  <si>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</si>
  <si>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</si>
  <si>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</si>
  <si>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</si>
  <si>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</si>
  <si>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</si>
  <si>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</si>
  <si>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</si>
  <si>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</si>
  <si>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</si>
  <si>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</si>
  <si>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</si>
  <si>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</si>
  <si>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</si>
  <si>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</si>
  <si>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</si>
  <si>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</si>
  <si>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</si>
  <si>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</si>
  <si>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</si>
  <si>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</si>
  <si>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</si>
  <si>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</si>
  <si>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</si>
  <si>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</si>
  <si>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</si>
  <si>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</si>
  <si>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</si>
  <si>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</si>
  <si>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</si>
  <si>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</si>
  <si>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</si>
  <si>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</si>
  <si>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</si>
  <si>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</si>
  <si>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</si>
  <si>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</si>
  <si>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</si>
  <si>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</si>
  <si>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</si>
  <si>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</si>
  <si>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</si>
  <si>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</si>
  <si>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</si>
  <si>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</si>
  <si>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</si>
  <si>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</si>
  <si>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</si>
  <si>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</si>
  <si>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</si>
  <si>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</si>
  <si>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</si>
  <si>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</si>
  <si>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</si>
  <si>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</si>
  <si>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</si>
  <si>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</si>
  <si>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</si>
  <si>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</si>
  <si>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</si>
  <si>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</si>
  <si>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</si>
  <si>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</si>
  <si>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</si>
  <si>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</si>
  <si>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</si>
  <si>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</si>
  <si>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</si>
  <si>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</si>
  <si>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</si>
  <si>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</si>
  <si>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</si>
  <si>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</si>
  <si>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</si>
  <si>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</si>
  <si>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</si>
  <si>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</si>
  <si>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</si>
  <si>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</si>
  <si>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</si>
  <si>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</si>
  <si>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</si>
  <si>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</si>
  <si>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</si>
  <si>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</si>
  <si>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</si>
  <si>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</si>
  <si>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</si>
  <si>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</si>
  <si>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</si>
  <si>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</si>
  <si>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</si>
  <si>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</si>
  <si>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</si>
  <si>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</si>
  <si>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</si>
  <si>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</si>
  <si>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</si>
  <si>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</si>
  <si>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</si>
  <si>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</si>
  <si>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</si>
  <si>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</si>
  <si>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</si>
  <si>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</si>
  <si>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</si>
  <si>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</si>
  <si>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</si>
  <si>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</si>
  <si>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</si>
  <si>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</si>
  <si>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</si>
  <si>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</si>
  <si>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</si>
  <si>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</si>
  <si>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</si>
  <si>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</si>
  <si>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</si>
  <si>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</si>
  <si>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</si>
  <si>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</si>
  <si>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</si>
  <si>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</si>
  <si>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</si>
  <si>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</si>
  <si>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</si>
  <si>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</si>
  <si>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</si>
  <si>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</si>
  <si>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</si>
  <si>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</si>
  <si>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</si>
  <si>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</si>
  <si>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</si>
  <si>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</si>
  <si>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</si>
  <si>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</si>
  <si>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</si>
  <si>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</si>
  <si>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</si>
  <si>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</si>
  <si>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</si>
  <si>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</si>
  <si>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</si>
  <si>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</si>
  <si>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</si>
  <si>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</si>
  <si>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</si>
  <si>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</si>
  <si>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</si>
  <si>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</si>
  <si>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</si>
  <si>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</si>
  <si>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</si>
  <si>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</si>
  <si>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</si>
  <si>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</si>
  <si>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</si>
  <si>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</si>
  <si>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</si>
  <si>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</si>
  <si>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</si>
  <si>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</si>
  <si>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</si>
  <si>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</si>
  <si>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</si>
  <si>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</si>
  <si>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</si>
  <si>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</si>
  <si>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</si>
  <si>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</si>
  <si>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</si>
  <si>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</si>
  <si>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</si>
  <si>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</si>
  <si>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</si>
  <si>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</si>
  <si>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</si>
  <si>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</si>
  <si>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</si>
  <si>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</si>
  <si>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</si>
  <si>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</si>
  <si>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</si>
  <si>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</si>
  <si>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</si>
  <si>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</si>
  <si>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</si>
  <si>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</si>
  <si>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</si>
  <si>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</si>
  <si>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</si>
  <si>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</si>
  <si>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</si>
  <si>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</si>
  <si>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</si>
  <si>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</si>
  <si>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</si>
  <si>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</si>
  <si>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</si>
  <si>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</si>
  <si>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</si>
  <si>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</si>
  <si>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</si>
  <si>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</si>
  <si>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</si>
  <si>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</si>
  <si>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</si>
  <si>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</si>
  <si>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</si>
  <si>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</si>
  <si>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</si>
  <si>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</si>
  <si>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</si>
  <si>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</si>
  <si>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</si>
  <si>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</si>
  <si>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</si>
  <si>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</si>
  <si>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</si>
  <si>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</si>
  <si>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</si>
  <si>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</si>
  <si>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</si>
  <si>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</si>
  <si>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</si>
  <si>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</si>
  <si>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</si>
  <si>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</si>
  <si>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</si>
  <si>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</si>
  <si>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</si>
  <si>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</si>
  <si>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</si>
  <si>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</si>
  <si>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</si>
  <si>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</si>
  <si>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</si>
  <si>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</si>
  <si>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</si>
  <si>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</si>
  <si>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</si>
  <si>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</si>
  <si>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</si>
  <si>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</si>
  <si>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</si>
  <si>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</si>
  <si>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</si>
  <si>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</si>
  <si>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</si>
  <si>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</si>
  <si>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</si>
  <si>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</si>
  <si>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</si>
  <si>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</si>
  <si>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</si>
  <si>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</si>
  <si>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</si>
  <si>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</si>
  <si>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</si>
  <si>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</si>
  <si>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</si>
  <si>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</si>
  <si>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</si>
  <si>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</si>
  <si>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</si>
  <si>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</si>
  <si>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</si>
  <si>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</si>
  <si>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</si>
  <si>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</si>
  <si>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</si>
  <si>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</si>
  <si>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</si>
  <si>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</si>
  <si>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</si>
  <si>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</si>
  <si>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</si>
  <si>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</si>
  <si>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</si>
  <si>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</si>
  <si>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</si>
  <si>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</si>
  <si>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</si>
  <si>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</si>
  <si>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</si>
  <si>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</si>
  <si>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</si>
  <si>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</si>
  <si>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</si>
  <si>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</si>
  <si>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</si>
  <si>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</si>
  <si>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</si>
  <si>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</si>
  <si>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</si>
  <si>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</si>
  <si>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</si>
  <si>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</si>
  <si>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</si>
  <si>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</si>
  <si>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</si>
  <si>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</si>
  <si>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</si>
  <si>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</si>
  <si>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</si>
  <si>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</si>
  <si>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</si>
  <si>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</si>
  <si>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</si>
  <si>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</si>
  <si>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</si>
  <si>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</si>
  <si>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</si>
  <si>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</si>
  <si>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</si>
  <si>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</si>
  <si>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</si>
  <si>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</si>
  <si>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</si>
  <si>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</si>
  <si>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</si>
  <si>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</si>
  <si>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</si>
  <si>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</si>
  <si>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</si>
  <si>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</si>
  <si>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</si>
  <si>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</si>
  <si>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</si>
  <si>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</si>
  <si>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</si>
  <si>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</si>
  <si>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</si>
  <si>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</si>
  <si>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</si>
  <si>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</si>
  <si>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</si>
  <si>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</si>
  <si>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</si>
  <si>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</si>
  <si>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</si>
  <si>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</si>
  <si>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</si>
  <si>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</si>
  <si>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</si>
  <si>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</si>
  <si>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</si>
  <si>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</si>
  <si>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</si>
  <si>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</si>
  <si>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</si>
  <si>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</si>
  <si>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</si>
  <si>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</si>
  <si>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</si>
  <si>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</si>
  <si>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</si>
  <si>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</si>
  <si>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</si>
  <si>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</si>
  <si>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</si>
  <si>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</si>
  <si>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</si>
  <si>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</si>
  <si>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</si>
  <si>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</si>
  <si>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</si>
  <si>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</si>
  <si>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</si>
  <si>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</si>
  <si>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</si>
  <si>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</si>
  <si>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</si>
  <si>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</si>
  <si>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</si>
  <si>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</si>
  <si>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</si>
  <si>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</si>
  <si>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</si>
  <si>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</si>
  <si>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</si>
  <si>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</si>
  <si>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</si>
  <si>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</si>
  <si>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</si>
  <si>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</si>
  <si>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</si>
  <si>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</si>
  <si>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</si>
  <si>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</si>
  <si>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</si>
  <si>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</si>
  <si>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</si>
  <si>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</si>
  <si>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</si>
  <si>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</si>
  <si>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</si>
  <si>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</si>
  <si>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</si>
  <si>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</si>
  <si>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</si>
  <si>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</si>
  <si>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</si>
  <si>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</si>
  <si>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</si>
  <si>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</si>
  <si>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</si>
  <si>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</si>
  <si>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</si>
  <si>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</si>
  <si>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</si>
  <si>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</si>
  <si>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</si>
  <si>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</si>
  <si>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</si>
  <si>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</si>
  <si>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</si>
  <si>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</si>
  <si>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</si>
  <si>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</si>
  <si>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</si>
  <si>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</si>
  <si>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</si>
  <si>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</si>
  <si>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</si>
  <si>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</si>
  <si>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</si>
  <si>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</si>
  <si>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</si>
  <si>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</si>
  <si>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</si>
  <si>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</si>
  <si>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</si>
  <si>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</si>
  <si>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</si>
  <si>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</si>
  <si>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</si>
  <si>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</si>
  <si>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</si>
  <si>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</si>
  <si>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</si>
  <si>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</si>
  <si>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</si>
  <si>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</si>
  <si>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</si>
  <si>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</si>
  <si>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</si>
  <si>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</si>
  <si>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</si>
  <si>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</si>
  <si>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</si>
  <si>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</si>
  <si>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</si>
  <si>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</si>
  <si>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</si>
  <si>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</si>
  <si>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</si>
  <si>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</si>
  <si>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</si>
  <si>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</si>
  <si>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</si>
  <si>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</si>
  <si>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</si>
  <si>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</si>
  <si>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</si>
  <si>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</si>
  <si>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</si>
  <si>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</si>
  <si>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</si>
  <si>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</si>
  <si>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</si>
  <si>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</si>
  <si>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</si>
  <si>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</si>
  <si>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</si>
  <si>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</si>
  <si>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</si>
  <si>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</si>
  <si>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</si>
  <si>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</si>
  <si>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</si>
  <si>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</si>
  <si>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</si>
  <si>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</si>
  <si>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</si>
  <si>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</si>
  <si>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</si>
  <si>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</si>
  <si>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</si>
  <si>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</si>
  <si>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</si>
  <si>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</si>
  <si>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</si>
  <si>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</si>
  <si>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</si>
  <si>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</si>
  <si>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</si>
  <si>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</si>
  <si>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</si>
  <si>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</si>
  <si>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</si>
  <si>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</si>
  <si>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</si>
  <si>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</si>
  <si>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</si>
  <si>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</si>
  <si>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</si>
  <si>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</si>
  <si>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</si>
  <si>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</si>
  <si>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</si>
  <si>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</si>
  <si>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</si>
  <si>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</si>
  <si>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</si>
  <si>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</si>
  <si>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</si>
  <si>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</si>
  <si>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</si>
  <si>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</si>
  <si>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</si>
  <si>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</si>
  <si>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</si>
  <si>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</si>
  <si>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</si>
  <si>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</si>
  <si>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</si>
  <si>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</si>
  <si>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</si>
  <si>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</si>
  <si>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</si>
  <si>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</si>
  <si>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</si>
  <si>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</si>
  <si>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</si>
  <si>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</si>
  <si>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</si>
  <si>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</si>
  <si>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</si>
  <si>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</si>
  <si>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</si>
  <si>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</si>
  <si>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</si>
  <si>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</si>
  <si>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</si>
  <si>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</si>
  <si>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</si>
  <si>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</si>
  <si>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</si>
  <si>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</si>
  <si>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</si>
  <si>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</si>
  <si>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</si>
  <si>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</si>
  <si>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</si>
  <si>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</si>
  <si>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</si>
  <si>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</si>
  <si>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</si>
  <si>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</si>
  <si>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</si>
  <si>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</si>
  <si>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</si>
  <si>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</si>
  <si>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</si>
  <si>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</si>
  <si>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</si>
  <si>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</si>
  <si>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</si>
  <si>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</si>
  <si>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</si>
  <si>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</si>
  <si>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</si>
  <si>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</si>
  <si>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</si>
  <si>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</si>
  <si>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</si>
  <si>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</si>
  <si>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</si>
  <si>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</si>
  <si>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</si>
  <si>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</si>
  <si>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</si>
  <si>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</si>
  <si>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</si>
  <si>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</si>
  <si>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</si>
  <si>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</si>
  <si>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</si>
  <si>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</si>
  <si>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</si>
  <si>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</si>
  <si>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</si>
  <si>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</si>
  <si>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</si>
  <si>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</si>
  <si>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</si>
  <si>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</si>
  <si>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</si>
  <si>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</si>
  <si>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</si>
  <si>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</si>
  <si>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</si>
  <si>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</si>
  <si>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</si>
  <si>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</si>
  <si>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</si>
  <si>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</si>
  <si>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</si>
  <si>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</si>
  <si>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</si>
  <si>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</si>
  <si>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</si>
  <si>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</si>
  <si>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</si>
  <si>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</si>
  <si>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</si>
  <si>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</si>
  <si>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</si>
  <si>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</si>
  <si>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</si>
  <si>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</si>
  <si>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</si>
  <si>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</si>
  <si>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</si>
  <si>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</si>
  <si>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</si>
  <si>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</si>
  <si>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</si>
  <si>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</si>
  <si>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</si>
  <si>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</si>
  <si>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</si>
  <si>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</si>
  <si>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</si>
  <si>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</si>
  <si>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</si>
  <si>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</si>
  <si>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</si>
  <si>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</si>
  <si>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</si>
  <si>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</si>
  <si>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</si>
  <si>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</si>
  <si>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</si>
  <si>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</si>
  <si>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</si>
  <si>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</si>
  <si>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</si>
  <si>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</si>
  <si>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</si>
  <si>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</si>
  <si>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</si>
  <si>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</si>
  <si>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</si>
  <si>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</si>
  <si>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</si>
  <si>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</si>
  <si>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</si>
  <si>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</si>
  <si>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</si>
  <si>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</si>
  <si>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</si>
  <si>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</si>
  <si>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</si>
  <si>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</si>
  <si>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</si>
  <si>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</si>
  <si>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</si>
  <si>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</si>
  <si>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</si>
  <si>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</si>
  <si>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</si>
  <si>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</si>
  <si>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</si>
  <si>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</si>
  <si>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</si>
  <si>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</si>
  <si>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</si>
  <si>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</si>
  <si>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</si>
  <si>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</si>
  <si>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</si>
  <si>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</si>
  <si>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</si>
  <si>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</si>
  <si>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</si>
  <si>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</si>
  <si>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</si>
  <si>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</si>
  <si>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</si>
  <si>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</si>
  <si>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</si>
  <si>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</si>
  <si>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</si>
  <si>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</si>
  <si>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</si>
  <si>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</si>
  <si>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</si>
  <si>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</si>
  <si>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</si>
  <si>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</si>
  <si>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</si>
  <si>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</si>
  <si>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</si>
  <si>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</si>
  <si>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</si>
  <si>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</si>
  <si>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</si>
  <si>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</si>
  <si>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</si>
  <si>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</si>
  <si>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</si>
  <si>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</si>
  <si>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</si>
  <si>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</si>
  <si>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</si>
  <si>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</si>
  <si>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</si>
  <si>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</si>
  <si>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</si>
  <si>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</si>
  <si>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</si>
  <si>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</si>
  <si>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</si>
  <si>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</si>
  <si>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</si>
  <si>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</si>
  <si>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</si>
  <si>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</si>
  <si>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</si>
  <si>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</si>
  <si>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</si>
  <si>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</si>
  <si>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</si>
  <si>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</si>
  <si>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</si>
  <si>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</si>
  <si>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</si>
  <si>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</si>
  <si>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</si>
  <si>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</si>
  <si>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</si>
  <si>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</si>
  <si>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</si>
  <si>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</si>
  <si>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</si>
  <si>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</si>
  <si>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</si>
  <si>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</si>
  <si>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</si>
  <si>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</si>
  <si>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</si>
  <si>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</si>
  <si>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</si>
  <si>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</si>
  <si>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</si>
  <si>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</si>
  <si>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</si>
  <si>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</si>
  <si>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</si>
  <si>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</si>
  <si>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</si>
  <si>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</si>
  <si>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</si>
  <si>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</si>
  <si>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</si>
  <si>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</si>
  <si>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</si>
  <si>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</si>
  <si>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</si>
  <si>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</si>
  <si>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</si>
  <si>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</si>
  <si>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</si>
  <si>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</si>
  <si>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</si>
  <si>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</si>
  <si>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</si>
  <si>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</si>
  <si>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</si>
  <si>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</si>
  <si>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</si>
  <si>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</si>
  <si>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</si>
  <si>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</si>
  <si>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</si>
  <si>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</si>
  <si>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</si>
  <si>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</si>
  <si>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</si>
  <si>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</si>
  <si>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</si>
  <si>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</si>
  <si>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</si>
  <si>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</si>
  <si>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</si>
  <si>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</si>
  <si>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</si>
  <si>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</si>
  <si>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</si>
  <si>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</si>
  <si>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</si>
  <si>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</si>
  <si>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</si>
  <si>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</si>
  <si>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</si>
  <si>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</si>
  <si>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</si>
  <si>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</si>
  <si>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</si>
  <si>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</si>
  <si>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</si>
  <si>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</si>
  <si>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</si>
  <si>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</si>
  <si>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</si>
  <si>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</si>
  <si>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</si>
  <si>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</si>
  <si>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</si>
  <si>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</si>
  <si>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</si>
  <si>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</si>
  <si>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</si>
  <si>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</si>
  <si>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</si>
  <si>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</si>
  <si>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</si>
  <si>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</si>
  <si>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</si>
  <si>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</si>
  <si>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</si>
  <si>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</si>
  <si>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</si>
  <si>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</si>
  <si>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</si>
  <si>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</si>
  <si>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</si>
  <si>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</si>
  <si>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</si>
  <si>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</si>
  <si>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</si>
  <si>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</si>
  <si>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</si>
  <si>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</si>
  <si>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</si>
  <si>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</si>
  <si>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</si>
  <si>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</si>
  <si>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</si>
  <si>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</si>
  <si>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</si>
  <si>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</si>
  <si>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</si>
  <si>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</si>
  <si>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</si>
  <si>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</si>
  <si>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</si>
  <si>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</si>
  <si>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</si>
  <si>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</si>
  <si>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</si>
  <si>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</si>
  <si>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</si>
  <si>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</si>
  <si>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</si>
  <si>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</si>
  <si>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</si>
  <si>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</si>
  <si>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</si>
  <si>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</si>
  <si>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</si>
  <si>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</si>
  <si>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</si>
  <si>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</si>
  <si>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</si>
  <si>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</si>
  <si>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</si>
  <si>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</si>
  <si>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</si>
  <si>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</si>
  <si>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</si>
  <si>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</si>
  <si>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</si>
  <si>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</si>
  <si>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</si>
  <si>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</si>
  <si>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</si>
  <si>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</si>
  <si>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</si>
  <si>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</si>
  <si>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</si>
  <si>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</si>
  <si>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</si>
  <si>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</si>
  <si>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</si>
  <si>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</si>
  <si>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</si>
  <si>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</si>
  <si>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</si>
  <si>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</si>
  <si>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</si>
  <si>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</si>
  <si>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</si>
  <si>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</si>
  <si>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</si>
  <si>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</si>
  <si>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</si>
  <si>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</si>
  <si>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</si>
  <si>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</si>
  <si>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</si>
  <si>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</si>
  <si>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</si>
  <si>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</si>
  <si>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</si>
  <si>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</si>
  <si>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</si>
  <si>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</si>
  <si>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</si>
  <si>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</si>
  <si>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</si>
  <si>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</si>
  <si>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</si>
  <si>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</si>
  <si>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</si>
  <si>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</si>
  <si>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</si>
  <si>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</si>
  <si>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</si>
  <si>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</si>
  <si>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</si>
  <si>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</si>
  <si>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</si>
  <si>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</si>
  <si>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</si>
  <si>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</si>
  <si>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</si>
  <si>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</si>
  <si>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</si>
  <si>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</si>
  <si>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</si>
  <si>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</si>
  <si>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</si>
  <si>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</si>
  <si>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</si>
  <si>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</si>
  <si>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</si>
  <si>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</si>
  <si>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</si>
  <si>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</si>
  <si>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</si>
  <si>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</si>
  <si>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</si>
  <si>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</si>
  <si>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</si>
  <si>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</si>
  <si>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</si>
  <si>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</si>
  <si>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</si>
  <si>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</si>
  <si>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</si>
  <si>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</si>
  <si>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</si>
  <si>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</si>
  <si>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</si>
  <si>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</si>
  <si>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</si>
  <si>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</si>
  <si>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</si>
  <si>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</si>
  <si>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</si>
  <si>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</si>
  <si>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</si>
  <si>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</si>
  <si>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</si>
  <si>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</si>
  <si>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</si>
  <si>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</si>
  <si>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</si>
  <si>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</si>
  <si>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</si>
  <si>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</si>
  <si>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</si>
  <si>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</si>
  <si>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</si>
  <si>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</si>
  <si>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</si>
  <si>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</si>
  <si>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</si>
  <si>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</si>
  <si>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</si>
  <si>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</si>
  <si>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</si>
  <si>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</si>
  <si>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</si>
  <si>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</si>
  <si>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</si>
  <si>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</si>
  <si>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</si>
  <si>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</si>
  <si>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</si>
  <si>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</si>
  <si>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</si>
  <si>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</si>
  <si>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</si>
  <si>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</si>
  <si>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</si>
  <si>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</si>
  <si>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</si>
  <si>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</si>
  <si>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</si>
  <si>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</si>
  <si>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</si>
  <si>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</si>
  <si>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</si>
  <si>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</si>
  <si>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</si>
  <si>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</si>
  <si>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</si>
  <si>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</si>
  <si>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</si>
  <si>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</si>
  <si>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</si>
  <si>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</si>
  <si>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</si>
  <si>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</si>
  <si>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</si>
  <si>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</si>
  <si>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</si>
  <si>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</si>
  <si>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</si>
  <si>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</si>
  <si>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</si>
  <si>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</si>
  <si>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</si>
  <si>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</si>
  <si>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</si>
  <si>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</si>
  <si>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</si>
  <si>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</si>
  <si>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</si>
  <si>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</si>
  <si>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</si>
  <si>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</si>
  <si>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</si>
  <si>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</si>
  <si>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</si>
  <si>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</si>
  <si>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</si>
  <si>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</si>
  <si>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</si>
  <si>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</si>
  <si>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</si>
  <si>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</si>
  <si>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</si>
  <si>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</si>
  <si>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</si>
  <si>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</si>
  <si>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</si>
  <si>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</si>
  <si>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</si>
  <si>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</si>
  <si>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</si>
  <si>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</si>
  <si>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</si>
  <si>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</si>
  <si>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</si>
  <si>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</si>
  <si>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</si>
  <si>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</si>
  <si>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</si>
  <si>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</si>
  <si>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</si>
  <si>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</si>
  <si>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</si>
  <si>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</si>
  <si>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</si>
  <si>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</si>
  <si>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</si>
  <si>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</si>
  <si>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</si>
  <si>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</si>
  <si>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</si>
  <si>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</si>
  <si>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</si>
  <si>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</si>
  <si>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</si>
  <si>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</si>
  <si>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</si>
  <si>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</si>
  <si>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</si>
  <si>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</si>
  <si>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</si>
  <si>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</si>
  <si>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</si>
  <si>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</si>
  <si>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</si>
  <si>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</si>
  <si>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</si>
  <si>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</si>
  <si>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</si>
  <si>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</si>
  <si>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</si>
  <si>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</si>
  <si>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</si>
  <si>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</si>
  <si>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</si>
  <si>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</si>
  <si>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</si>
  <si>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</si>
  <si>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</si>
  <si>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</si>
  <si>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</si>
  <si>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</si>
  <si>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</si>
  <si>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</si>
  <si>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</si>
  <si>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</si>
  <si>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</si>
  <si>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</si>
  <si>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</si>
  <si>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</si>
  <si>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</si>
  <si>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</si>
  <si>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</si>
  <si>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</si>
  <si>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</si>
  <si>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</si>
  <si>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</si>
  <si>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</si>
  <si>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</si>
  <si>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</si>
  <si>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</si>
  <si>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</si>
  <si>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</si>
  <si>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</si>
  <si>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</si>
  <si>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</si>
  <si>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</si>
  <si>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</si>
  <si>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</si>
  <si>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</si>
  <si>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</si>
  <si>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</si>
  <si>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</si>
  <si>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</si>
  <si>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</si>
  <si>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</si>
  <si>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</si>
  <si>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</si>
  <si>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</si>
  <si>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</si>
  <si>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</si>
  <si>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</si>
  <si>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</si>
  <si>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</si>
  <si>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</si>
  <si>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</si>
  <si>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</si>
  <si>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</si>
  <si>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</si>
  <si>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</si>
  <si>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</si>
  <si>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</si>
  <si>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</si>
  <si>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</si>
  <si>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</si>
  <si>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</si>
  <si>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</si>
  <si>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</si>
  <si>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</si>
  <si>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</si>
  <si>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</si>
  <si>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</si>
  <si>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</si>
  <si>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</si>
  <si>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</si>
  <si>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</si>
  <si>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</si>
  <si>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</si>
  <si>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</si>
  <si>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</si>
  <si>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</si>
  <si>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</si>
  <si>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</si>
  <si>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</si>
  <si>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</si>
  <si>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</si>
  <si>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</si>
  <si>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</si>
  <si>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</si>
  <si>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</si>
  <si>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</si>
  <si>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</si>
  <si>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</si>
  <si>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</si>
  <si>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</si>
  <si>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</si>
  <si>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</si>
  <si>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</si>
  <si>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</si>
  <si>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</si>
  <si>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</si>
  <si>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</si>
  <si>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</si>
  <si>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</si>
  <si>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</si>
  <si>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</si>
  <si>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</si>
  <si>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</si>
  <si>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</si>
  <si>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</si>
  <si>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</si>
  <si>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</si>
  <si>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</si>
  <si>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</si>
  <si>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</si>
  <si>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</si>
  <si>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</si>
  <si>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</si>
  <si>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</si>
  <si>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</si>
  <si>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</si>
  <si>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</si>
  <si>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</si>
  <si>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</si>
  <si>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</si>
  <si>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</si>
  <si>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</si>
  <si>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</si>
  <si>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</si>
  <si>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</si>
  <si>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</si>
  <si>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</si>
  <si>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</si>
  <si>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</si>
  <si>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</si>
  <si>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</si>
  <si>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</si>
  <si>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</si>
  <si>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</si>
  <si>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</si>
  <si>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</si>
  <si>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</si>
  <si>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</si>
  <si>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</si>
  <si>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</si>
  <si>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</si>
  <si>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</si>
  <si>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</si>
  <si>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</si>
  <si>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</si>
  <si>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</si>
  <si>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</si>
  <si>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</si>
  <si>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</si>
  <si>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</si>
  <si>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</si>
  <si>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</si>
  <si>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</si>
  <si>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</si>
  <si>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</si>
  <si>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</si>
  <si>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</si>
  <si>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</si>
  <si>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</si>
  <si>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</si>
  <si>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</si>
  <si>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</si>
  <si>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</si>
  <si>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</si>
  <si>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</si>
  <si>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</si>
  <si>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</si>
  <si>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</si>
  <si>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</si>
  <si>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</si>
  <si>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</si>
  <si>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</si>
  <si>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</si>
  <si>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</si>
  <si>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</si>
  <si>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</si>
  <si>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</si>
  <si>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</si>
  <si>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</si>
  <si>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</si>
  <si>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</si>
  <si>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</si>
  <si>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</si>
  <si>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</si>
  <si>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</si>
  <si>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</si>
  <si>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</si>
  <si>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</si>
  <si>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</si>
  <si>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</si>
  <si>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</si>
  <si>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</si>
  <si>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</si>
  <si>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</si>
  <si>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</si>
  <si>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</si>
  <si>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</si>
  <si>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</si>
  <si>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</si>
  <si>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</si>
  <si>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</si>
  <si>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</si>
  <si>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</si>
  <si>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</si>
  <si>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</si>
  <si>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</si>
  <si>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</si>
  <si>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</si>
  <si>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</si>
  <si>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</si>
  <si>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Dilution of Ben's Topkey Stake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</si>
  <si>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</si>
  <si>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</si>
  <si>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</si>
  <si>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</si>
  <si>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</si>
  <si>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</si>
  <si>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Recurring Revenue (PF Jul'26)</t>
  </si>
  <si>
    <t>Total Valuation — Offer Price</t>
  </si>
  <si>
    <t>Recurring Revenue (PF Jul'26) ($000s)</t>
  </si>
  <si>
    <t>PF Jul'26 total recurring revenue per Revenue Analysis</t>
  </si>
  <si>
    <t>Revenue Multiple</t>
  </si>
  <si>
    <t>Total Valuation — Offer Price ($000s)</t>
  </si>
  <si>
    <t>Valuation Growth Multiples</t>
  </si>
  <si>
    <t>(x) Revenue Multiple — Implied</t>
  </si>
  <si>
    <t>Implied by rounded offer ÷ PF Jul'26 RR</t>
  </si>
  <si>
    <t>Rounded $3.0M offer price; Keystone value today</t>
  </si>
  <si>
    <t>Topkey (ex-Keystone) Flat — No Growth</t>
  </si>
  <si>
    <t>Topkey ex-Keystone Growth Share — Flat</t>
  </si>
  <si>
    <t>Topkey ex-Keystone flat; Keystone still grows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</si>
  <si>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</si>
  <si>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</si>
  <si>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</si>
  <si>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</si>
  <si>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</si>
  <si>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</si>
  <si>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</si>
  <si>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</si>
  <si>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</si>
  <si>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</si>
  <si>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</si>
  <si>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Topkey less the $500K cash paid to Ben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</si>
  <si>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</si>
  <si>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</si>
  <si>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</si>
  <si>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</si>
  <si>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</si>
  <si>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</si>
  <si>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</si>
  <si>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</si>
  <si>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</si>
  <si>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</si>
  <si>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</si>
  <si>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Year 5</t>
  </si>
  <si>
    <t>Deal Terms — Linked from Offer Overview</t>
  </si>
  <si>
    <t>Keystone Value Today</t>
  </si>
  <si>
    <t>Cash at Close</t>
  </si>
  <si>
    <t>Ben's Topkey Ownership %</t>
  </si>
  <si>
    <t>Growth Assumptions</t>
  </si>
  <si>
    <t>Keystone CAGR — Standalone</t>
  </si>
  <si>
    <t>Keystone CAGR — Post-Acquisition</t>
  </si>
  <si>
    <t>Keystone Growth Uplift Post-Acquisition</t>
  </si>
  <si>
    <t>Topkey CAGR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</si>
  <si>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</si>
  <si>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</si>
  <si>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</si>
  <si>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</si>
  <si>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</si>
  <si>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</si>
  <si>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</si>
  <si>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</si>
  <si>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Break-Even Topkey CAGR</t>
  </si>
  <si>
    <t>Valuation Growth Assumptions</t>
  </si>
  <si>
    <t>Ben's growth if he keeps the business; user input</t>
  </si>
  <si>
    <t>Defaults to standalone; raise to model synergies</t>
  </si>
  <si>
    <t>Topkey ex-Keystone growth rate; user input</t>
  </si>
  <si>
    <t>No future rounds modeled; ownership held flat</t>
  </si>
  <si>
    <t>Ben's Delta at Year 5 ($000s) — Topkey CAGR (rows) vs. Keystone CAGR (columns)</t>
  </si>
  <si>
    <t>Ben's Delta at Year 10 ($000s) — Topkey CAGR (rows) vs. Keystone CAGR (columns)</t>
  </si>
  <si>
    <t>Valuation Growth Sensitivity Tables ($000s)</t>
  </si>
  <si>
    <t>Horizon (Years) — Year 5 / Year 10</t>
  </si>
  <si>
    <t>Inputs — Deal Terms and Growth Rates Linked from Valuation Growth</t>
  </si>
  <si>
    <t>Sensitivity Step (CAGR) — Set Here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</si>
  <si>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</si>
  <si>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</si>
  <si>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</si>
  <si>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</si>
  <si>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</si>
  <si>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</si>
  <si>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</si>
  <si>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Five-year holding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</si>
</sst>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3" formatCode="0.00\x"/>
  </numFmts>
  <fonts count="99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0" fontId="25" fillId="0" borderId="0"/>
    <xf numFmtId="9" fontId="31" fillId="0" borderId="0" applyFont="0" applyFill="0" applyBorder="0" applyAlignment="0" applyProtection="0"/>
    <xf numFmtId="0" fontId="51" fillId="0" borderId="0"/>
    <xf numFmtId="0" fontId="58" fillId="0" borderId="0"/>
    <xf numFmtId="9" fontId="58" fillId="0" borderId="0" applyFont="0" applyFill="0" applyBorder="0" applyAlignment="0" applyProtection="0"/>
  </cellStyleXfs>
  <cellXfs count="624">
    <xf numFmtId="0" fontId="0" fillId="0" borderId="0" xfId="0"/>
    <xf numFmtId="0" fontId="21" fillId="2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6" fillId="0" borderId="0" xfId="1" applyFont="1"/>
    <xf numFmtId="0" fontId="20" fillId="0" borderId="0" xfId="1" applyFont="1"/>
    <xf numFmtId="0" fontId="27" fillId="0" borderId="3" xfId="1" applyFont="1" applyBorder="1"/>
    <xf numFmtId="0" fontId="20" fillId="0" borderId="3" xfId="1" applyFont="1" applyBorder="1"/>
    <xf numFmtId="0" fontId="28" fillId="3" borderId="0" xfId="1" applyFont="1" applyFill="1" applyAlignment="1">
      <alignment horizontal="left" vertical="center"/>
    </xf>
    <xf numFmtId="0" fontId="28" fillId="3" borderId="0" xfId="1" applyFont="1" applyFill="1" applyAlignment="1">
      <alignment horizontal="center" vertical="center"/>
    </xf>
    <xf numFmtId="17" fontId="28" fillId="3" borderId="0" xfId="1" applyNumberFormat="1" applyFont="1" applyFill="1" applyAlignment="1">
      <alignment horizontal="center" vertical="center"/>
    </xf>
    <xf numFmtId="0" fontId="29" fillId="4" borderId="0" xfId="1" applyFont="1" applyFill="1"/>
    <xf numFmtId="0" fontId="20" fillId="4" borderId="0" xfId="1" applyFont="1" applyFill="1"/>
    <xf numFmtId="0" fontId="30" fillId="0" borderId="0" xfId="1" applyFont="1"/>
    <xf numFmtId="164" fontId="30" fillId="0" borderId="0" xfId="1" applyNumberFormat="1" applyFont="1"/>
    <xf numFmtId="164" fontId="20" fillId="0" borderId="0" xfId="1" applyNumberFormat="1" applyFont="1"/>
    <xf numFmtId="0" fontId="29" fillId="0" borderId="0" xfId="1" applyFont="1"/>
    <xf numFmtId="164" fontId="29" fillId="0" borderId="2" xfId="1" applyNumberFormat="1" applyFont="1" applyBorder="1"/>
    <xf numFmtId="0" fontId="30" fillId="0" borderId="0" xfId="1" applyFont="1" applyAlignment="1">
      <alignment horizontal="left"/>
    </xf>
    <xf numFmtId="164" fontId="20" fillId="4" borderId="0" xfId="1" applyNumberFormat="1" applyFont="1" applyFill="1"/>
    <xf numFmtId="164" fontId="29" fillId="0" borderId="4" xfId="1" applyNumberFormat="1" applyFont="1" applyBorder="1"/>
    <xf numFmtId="0" fontId="29" fillId="4" borderId="0" xfId="1" applyFont="1" applyFill="1" applyAlignment="1">
      <alignment horizontal="center"/>
    </xf>
    <xf numFmtId="165" fontId="30" fillId="0" borderId="0" xfId="1" applyNumberFormat="1" applyFont="1"/>
    <xf numFmtId="0" fontId="25" fillId="0" borderId="0" xfId="1"/>
    <xf numFmtId="0" fontId="30" fillId="0" borderId="0" xfId="1" applyFont="1" applyAlignment="1">
      <alignment indent="1"/>
    </xf>
    <xf numFmtId="166" fontId="30" fillId="0" borderId="0" xfId="1" applyNumberFormat="1" applyFont="1"/>
    <xf numFmtId="0" fontId="30" fillId="0" borderId="0" xfId="1" applyFont="1" applyAlignment="1">
      <alignment indent="2"/>
    </xf>
    <xf numFmtId="0" fontId="29" fillId="0" borderId="0" xfId="1" applyFont="1" applyAlignment="1">
      <alignment indent="1"/>
    </xf>
    <xf numFmtId="166" fontId="29" fillId="0" borderId="0" xfId="1" applyNumberFormat="1" applyFont="1"/>
    <xf numFmtId="0" fontId="30" fillId="0" borderId="0" xfId="1" applyFont="1" applyAlignment="1">
      <alignment indent="3"/>
    </xf>
    <xf numFmtId="0" fontId="29" fillId="0" borderId="0" xfId="1" applyFont="1" applyAlignment="1">
      <alignment indent="2"/>
    </xf>
    <xf numFmtId="0" fontId="0" fillId="5" borderId="0" xfId="0" applyFill="1"/>
    <xf numFmtId="14" fontId="36" fillId="0" borderId="0" xfId="1" applyNumberFormat="1" applyFont="1"/>
    <xf numFmtId="14" fontId="30" fillId="0" borderId="0" xfId="1" applyNumberFormat="1" applyFont="1"/>
    <xf numFmtId="14" fontId="38" fillId="0" borderId="0" xfId="1" applyNumberFormat="1" applyFont="1"/>
    <xf numFmtId="0" fontId="19" fillId="0" borderId="0" xfId="0" applyFont="1"/>
    <xf numFmtId="0" fontId="39" fillId="0" borderId="0" xfId="0" applyFont="1"/>
    <xf numFmtId="0" fontId="40" fillId="0" borderId="3" xfId="0" applyFont="1" applyBorder="1"/>
    <xf numFmtId="0" fontId="19" fillId="0" borderId="3" xfId="0" applyFont="1" applyBorder="1"/>
    <xf numFmtId="0" fontId="28" fillId="6" borderId="0" xfId="1" applyFont="1" applyFill="1" applyAlignment="1">
      <alignment horizontal="left" vertical="center"/>
    </xf>
    <xf numFmtId="0" fontId="28" fillId="6" borderId="0" xfId="1" applyFont="1" applyFill="1" applyAlignment="1">
      <alignment horizontal="center" vertical="center"/>
    </xf>
    <xf numFmtId="0" fontId="29" fillId="7" borderId="0" xfId="1" applyFont="1" applyFill="1"/>
    <xf numFmtId="0" fontId="20" fillId="7" borderId="0" xfId="1" applyFont="1" applyFill="1"/>
    <xf numFmtId="17" fontId="28" fillId="6" borderId="0" xfId="1" applyNumberFormat="1" applyFont="1" applyFill="1" applyAlignment="1">
      <alignment horizontal="center" vertical="center"/>
    </xf>
    <xf numFmtId="167" fontId="19" fillId="0" borderId="0" xfId="0" applyNumberFormat="1" applyFont="1"/>
    <xf numFmtId="167" fontId="36" fillId="0" borderId="0" xfId="0" applyNumberFormat="1" applyFont="1"/>
    <xf numFmtId="167" fontId="37" fillId="0" borderId="0" xfId="0" applyNumberFormat="1" applyFont="1"/>
    <xf numFmtId="167" fontId="30" fillId="0" borderId="0" xfId="1" applyNumberFormat="1" applyFont="1"/>
    <xf numFmtId="167" fontId="37" fillId="0" borderId="0" xfId="1" applyNumberFormat="1" applyFont="1"/>
    <xf numFmtId="167" fontId="38" fillId="0" borderId="0" xfId="1" applyNumberFormat="1" applyFont="1"/>
    <xf numFmtId="0" fontId="28" fillId="0" borderId="0" xfId="1" applyFont="1" applyAlignment="1">
      <alignment horizontal="center" vertical="center"/>
    </xf>
    <xf numFmtId="165" fontId="19" fillId="0" borderId="0" xfId="0" applyNumberFormat="1" applyFont="1"/>
    <xf numFmtId="165" fontId="37" fillId="0" borderId="0" xfId="0" applyNumberFormat="1" applyFont="1"/>
    <xf numFmtId="0" fontId="41" fillId="0" borderId="0" xfId="1" applyFont="1" applyAlignment="1">
      <alignment horizontal="left"/>
    </xf>
    <xf numFmtId="0" fontId="41" fillId="0" borderId="0" xfId="1" applyFont="1"/>
    <xf numFmtId="0" fontId="30" fillId="0" borderId="0" xfId="1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34" fillId="0" borderId="2" xfId="0" applyFont="1" applyBorder="1"/>
    <xf numFmtId="167" fontId="34" fillId="0" borderId="2" xfId="0" applyNumberFormat="1" applyFont="1" applyBorder="1"/>
    <xf numFmtId="0" fontId="34" fillId="8" borderId="6" xfId="0" applyFont="1" applyFill="1" applyBorder="1"/>
    <xf numFmtId="167" fontId="34" fillId="8" borderId="7" xfId="0" applyNumberFormat="1" applyFont="1" applyFill="1" applyBorder="1"/>
    <xf numFmtId="167" fontId="34" fillId="8" borderId="8" xfId="0" applyNumberFormat="1" applyFont="1" applyFill="1" applyBorder="1"/>
    <xf numFmtId="167" fontId="34" fillId="8" borderId="6" xfId="0" applyNumberFormat="1" applyFont="1" applyFill="1" applyBorder="1"/>
    <xf numFmtId="165" fontId="37" fillId="0" borderId="0" xfId="1" applyNumberFormat="1" applyFont="1"/>
    <xf numFmtId="165" fontId="38" fillId="0" borderId="0" xfId="1" applyNumberFormat="1" applyFont="1"/>
    <xf numFmtId="168" fontId="30" fillId="0" borderId="0" xfId="1" applyNumberFormat="1" applyFont="1"/>
    <xf numFmtId="168" fontId="34" fillId="8" borderId="7" xfId="0" applyNumberFormat="1" applyFont="1" applyFill="1" applyBorder="1"/>
    <xf numFmtId="168" fontId="34" fillId="8" borderId="8" xfId="0" applyNumberFormat="1" applyFont="1" applyFill="1" applyBorder="1"/>
    <xf numFmtId="168" fontId="34" fillId="8" borderId="6" xfId="0" applyNumberFormat="1" applyFont="1" applyFill="1" applyBorder="1"/>
    <xf numFmtId="165" fontId="36" fillId="0" borderId="0" xfId="1" applyNumberFormat="1" applyFont="1"/>
    <xf numFmtId="167" fontId="34" fillId="0" borderId="0" xfId="0" applyNumberFormat="1" applyFont="1"/>
    <xf numFmtId="168" fontId="34" fillId="0" borderId="0" xfId="0" applyNumberFormat="1" applyFont="1"/>
    <xf numFmtId="0" fontId="19" fillId="9" borderId="0" xfId="0" applyFont="1" applyFill="1"/>
    <xf numFmtId="0" fontId="32" fillId="9" borderId="0" xfId="0" applyFont="1" applyFill="1" applyAlignment="1">
      <alignment horizontal="centerContinuous"/>
    </xf>
    <xf numFmtId="0" fontId="35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41" fillId="0" borderId="0" xfId="1" applyFont="1" applyAlignment="1">
      <alignment horizontal="left" indent="1"/>
    </xf>
    <xf numFmtId="0" fontId="30" fillId="0" borderId="0" xfId="1" applyFont="1" applyAlignment="1">
      <alignment horizontal="left" indent="2"/>
    </xf>
    <xf numFmtId="165" fontId="36" fillId="0" borderId="0" xfId="0" applyNumberFormat="1" applyFont="1"/>
    <xf numFmtId="165" fontId="38" fillId="0" borderId="0" xfId="0" applyNumberFormat="1" applyFont="1"/>
    <xf numFmtId="165" fontId="33" fillId="0" borderId="0" xfId="1" applyNumberFormat="1" applyFont="1"/>
    <xf numFmtId="0" fontId="33" fillId="0" borderId="0" xfId="0" applyFont="1"/>
    <xf numFmtId="167" fontId="38" fillId="0" borderId="0" xfId="0" applyNumberFormat="1" applyFont="1"/>
    <xf numFmtId="168" fontId="29" fillId="8" borderId="8" xfId="1" applyNumberFormat="1" applyFont="1" applyFill="1" applyBorder="1"/>
    <xf numFmtId="168" fontId="44" fillId="0" borderId="0" xfId="1" applyNumberFormat="1" applyFont="1"/>
    <xf numFmtId="168" fontId="45" fillId="0" borderId="9" xfId="2" applyNumberFormat="1" applyFont="1" applyFill="1" applyBorder="1" applyAlignment="1"/>
    <xf numFmtId="168" fontId="29" fillId="0" borderId="2" xfId="2" applyNumberFormat="1" applyFont="1" applyBorder="1"/>
    <xf numFmtId="168" fontId="19" fillId="0" borderId="0" xfId="0" applyNumberFormat="1" applyFont="1"/>
    <xf numFmtId="0" fontId="29" fillId="0" borderId="2" xfId="0" applyFont="1" applyBorder="1"/>
    <xf numFmtId="0" fontId="18" fillId="0" borderId="0" xfId="0" applyFont="1" applyAlignment="1">
      <alignment horizontal="left" indent="1"/>
    </xf>
    <xf numFmtId="165" fontId="33" fillId="0" borderId="5" xfId="1" applyNumberFormat="1" applyFont="1" applyBorder="1"/>
    <xf numFmtId="167" fontId="27" fillId="0" borderId="0" xfId="0" applyNumberFormat="1" applyFont="1" applyAlignment="1">
      <alignment horizontal="left" indent="1"/>
    </xf>
    <xf numFmtId="0" fontId="18" fillId="0" borderId="0" xfId="0" applyFont="1"/>
    <xf numFmtId="0" fontId="40" fillId="0" borderId="0" xfId="0" applyFont="1"/>
    <xf numFmtId="164" fontId="29" fillId="0" borderId="0" xfId="1" applyNumberFormat="1" applyFont="1"/>
    <xf numFmtId="0" fontId="28" fillId="0" borderId="0" xfId="1" applyFont="1"/>
    <xf numFmtId="0" fontId="29" fillId="0" borderId="0" xfId="1" applyFont="1" applyAlignment="1">
      <alignment horizontal="center"/>
    </xf>
    <xf numFmtId="167" fontId="46" fillId="0" borderId="0" xfId="0" applyNumberFormat="1" applyFont="1"/>
    <xf numFmtId="167" fontId="47" fillId="0" borderId="0" xfId="0" applyNumberFormat="1" applyFont="1"/>
    <xf numFmtId="167" fontId="48" fillId="0" borderId="0" xfId="0" applyNumberFormat="1" applyFont="1"/>
    <xf numFmtId="0" fontId="34" fillId="8" borderId="10" xfId="0" applyFont="1" applyFill="1" applyBorder="1"/>
    <xf numFmtId="167" fontId="34" fillId="8" borderId="2" xfId="0" applyNumberFormat="1" applyFont="1" applyFill="1" applyBorder="1"/>
    <xf numFmtId="167" fontId="34" fillId="8" borderId="11" xfId="0" applyNumberFormat="1" applyFont="1" applyFill="1" applyBorder="1"/>
    <xf numFmtId="0" fontId="48" fillId="8" borderId="12" xfId="0" applyFont="1" applyFill="1" applyBorder="1"/>
    <xf numFmtId="169" fontId="48" fillId="8" borderId="3" xfId="0" applyNumberFormat="1" applyFont="1" applyFill="1" applyBorder="1"/>
    <xf numFmtId="169" fontId="48" fillId="8" borderId="13" xfId="0" applyNumberFormat="1" applyFont="1" applyFill="1" applyBorder="1"/>
    <xf numFmtId="167" fontId="34" fillId="8" borderId="10" xfId="0" applyNumberFormat="1" applyFont="1" applyFill="1" applyBorder="1"/>
    <xf numFmtId="169" fontId="48" fillId="8" borderId="12" xfId="0" applyNumberFormat="1" applyFont="1" applyFill="1" applyBorder="1"/>
    <xf numFmtId="168" fontId="29" fillId="8" borderId="11" xfId="1" applyNumberFormat="1" applyFont="1" applyFill="1" applyBorder="1"/>
    <xf numFmtId="168" fontId="49" fillId="8" borderId="13" xfId="1" applyNumberFormat="1" applyFont="1" applyFill="1" applyBorder="1"/>
    <xf numFmtId="165" fontId="50" fillId="0" borderId="0" xfId="0" applyNumberFormat="1" applyFont="1"/>
    <xf numFmtId="165" fontId="33" fillId="0" borderId="0" xfId="0" applyNumberFormat="1" applyFont="1"/>
    <xf numFmtId="0" fontId="17" fillId="0" borderId="0" xfId="0" applyFont="1"/>
    <xf numFmtId="0" fontId="32" fillId="10" borderId="0" xfId="1" applyFont="1" applyFill="1"/>
    <xf numFmtId="0" fontId="35" fillId="10" borderId="0" xfId="1" applyFont="1" applyFill="1"/>
    <xf numFmtId="0" fontId="32" fillId="10" borderId="0" xfId="1" applyFont="1" applyFill="1" applyAlignment="1">
      <alignment horizontal="centerContinuous"/>
    </xf>
    <xf numFmtId="0" fontId="35" fillId="9" borderId="0" xfId="1" applyFont="1" applyFill="1" applyAlignment="1">
      <alignment horizontal="centerContinuous"/>
    </xf>
    <xf numFmtId="0" fontId="30" fillId="7" borderId="0" xfId="1" applyFont="1" applyFill="1"/>
    <xf numFmtId="0" fontId="17" fillId="0" borderId="0" xfId="0" applyFont="1" applyAlignment="1">
      <alignment horizontal="left" indent="1"/>
    </xf>
    <xf numFmtId="0" fontId="40" fillId="0" borderId="0" xfId="0" applyFont="1" applyAlignment="1">
      <alignment horizontal="left" indent="1"/>
    </xf>
    <xf numFmtId="167" fontId="29" fillId="8" borderId="8" xfId="0" applyNumberFormat="1" applyFont="1" applyFill="1" applyBorder="1"/>
    <xf numFmtId="167" fontId="29" fillId="0" borderId="2" xfId="0" applyNumberFormat="1" applyFont="1" applyBorder="1"/>
    <xf numFmtId="0" fontId="48" fillId="0" borderId="0" xfId="0" applyFont="1"/>
    <xf numFmtId="169" fontId="48" fillId="0" borderId="0" xfId="0" applyNumberFormat="1" applyFont="1"/>
    <xf numFmtId="168" fontId="49" fillId="0" borderId="0" xfId="1" applyNumberFormat="1" applyFont="1"/>
    <xf numFmtId="0" fontId="52" fillId="0" borderId="0" xfId="3" applyFont="1"/>
    <xf numFmtId="0" fontId="51" fillId="0" borderId="0" xfId="3"/>
    <xf numFmtId="0" fontId="53" fillId="0" borderId="0" xfId="3" applyFont="1"/>
    <xf numFmtId="0" fontId="54" fillId="11" borderId="0" xfId="3" applyFont="1" applyFill="1" applyAlignment="1">
      <alignment vertical="center" wrapText="1"/>
    </xf>
    <xf numFmtId="0" fontId="55" fillId="0" borderId="0" xfId="3" applyFont="1" applyAlignment="1">
      <alignment vertical="top" wrapText="1"/>
    </xf>
    <xf numFmtId="0" fontId="51" fillId="0" borderId="0" xfId="3" applyAlignment="1">
      <alignment vertical="top" wrapText="1"/>
    </xf>
    <xf numFmtId="170" fontId="56" fillId="0" borderId="0" xfId="3" applyNumberFormat="1" applyFont="1" applyAlignment="1">
      <alignment horizontal="right"/>
    </xf>
    <xf numFmtId="4" fontId="51" fillId="0" borderId="0" xfId="3" applyNumberFormat="1" applyAlignment="1">
      <alignment horizontal="right"/>
    </xf>
    <xf numFmtId="0" fontId="57" fillId="0" borderId="0" xfId="3" applyFont="1" applyAlignment="1">
      <alignment vertical="top" wrapText="1"/>
    </xf>
    <xf numFmtId="0" fontId="55" fillId="0" borderId="14" xfId="3" applyFont="1" applyBorder="1"/>
    <xf numFmtId="0" fontId="16" fillId="0" borderId="0" xfId="0" applyFont="1"/>
    <xf numFmtId="9" fontId="19" fillId="0" borderId="0" xfId="2" applyFont="1"/>
    <xf numFmtId="0" fontId="28" fillId="6" borderId="0" xfId="1" applyFont="1" applyFill="1" applyAlignment="1">
      <alignment horizontal="centerContinuous" vertical="center"/>
    </xf>
    <xf numFmtId="168" fontId="34" fillId="0" borderId="2" xfId="0" applyNumberFormat="1" applyFont="1" applyBorder="1"/>
    <xf numFmtId="165" fontId="30" fillId="0" borderId="0" xfId="0" applyNumberFormat="1" applyFont="1"/>
    <xf numFmtId="0" fontId="16" fillId="0" borderId="0" xfId="0" applyFont="1" applyAlignment="1">
      <alignment horizontal="left" indent="1"/>
    </xf>
    <xf numFmtId="0" fontId="58" fillId="0" borderId="0" xfId="4"/>
    <xf numFmtId="3" fontId="58" fillId="0" borderId="0" xfId="4" applyNumberFormat="1"/>
    <xf numFmtId="4" fontId="58" fillId="0" borderId="0" xfId="4" applyNumberFormat="1"/>
    <xf numFmtId="0" fontId="59" fillId="0" borderId="0" xfId="0" applyFont="1"/>
    <xf numFmtId="9" fontId="30" fillId="0" borderId="0" xfId="2" applyFont="1"/>
    <xf numFmtId="169" fontId="19" fillId="0" borderId="0" xfId="0" applyNumberFormat="1" applyFont="1"/>
    <xf numFmtId="168" fontId="30" fillId="0" borderId="0" xfId="1" quotePrefix="1" applyNumberFormat="1" applyFont="1" applyAlignment="1">
      <alignment horizontal="right"/>
    </xf>
    <xf numFmtId="0" fontId="28" fillId="3" borderId="0" xfId="1" applyFont="1" applyFill="1" applyAlignment="1">
      <alignment horizontal="centerContinuous"/>
    </xf>
    <xf numFmtId="0" fontId="15" fillId="0" borderId="0" xfId="0" applyFont="1"/>
    <xf numFmtId="165" fontId="44" fillId="0" borderId="0" xfId="0" applyNumberFormat="1" applyFont="1"/>
    <xf numFmtId="171" fontId="19" fillId="0" borderId="0" xfId="0" applyNumberFormat="1" applyFont="1"/>
    <xf numFmtId="4" fontId="51" fillId="0" borderId="0" xfId="3" applyNumberFormat="1" applyAlignment="1">
      <alignment vertical="top" wrapText="1"/>
    </xf>
    <xf numFmtId="0" fontId="14" fillId="0" borderId="0" xfId="0" applyFont="1"/>
    <xf numFmtId="0" fontId="14" fillId="0" borderId="3" xfId="0" applyFont="1" applyBorder="1"/>
    <xf numFmtId="0" fontId="32" fillId="9" borderId="0" xfId="0" applyFont="1" applyFill="1"/>
    <xf numFmtId="4" fontId="55" fillId="0" borderId="14" xfId="3" applyNumberFormat="1" applyFont="1" applyBorder="1"/>
    <xf numFmtId="0" fontId="13" fillId="0" borderId="0" xfId="0" applyFont="1"/>
    <xf numFmtId="165" fontId="14" fillId="0" borderId="0" xfId="0" applyNumberFormat="1" applyFont="1"/>
    <xf numFmtId="9" fontId="14" fillId="0" borderId="0" xfId="2" applyFont="1"/>
    <xf numFmtId="9" fontId="34" fillId="0" borderId="2" xfId="2" applyFont="1" applyBorder="1"/>
    <xf numFmtId="167" fontId="60" fillId="0" borderId="2" xfId="0" applyNumberFormat="1" applyFont="1" applyBorder="1"/>
    <xf numFmtId="167" fontId="30" fillId="0" borderId="0" xfId="0" applyNumberFormat="1" applyFont="1"/>
    <xf numFmtId="0" fontId="13" fillId="0" borderId="5" xfId="0" applyFont="1" applyBorder="1" applyAlignment="1">
      <alignment horizontal="center"/>
    </xf>
    <xf numFmtId="0" fontId="14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172" fontId="58" fillId="0" borderId="0" xfId="4" applyNumberFormat="1"/>
    <xf numFmtId="0" fontId="12" fillId="0" borderId="0" xfId="0" applyFont="1"/>
    <xf numFmtId="0" fontId="12" fillId="0" borderId="3" xfId="0" applyFont="1" applyBorder="1"/>
    <xf numFmtId="0" fontId="61" fillId="0" borderId="0" xfId="0" applyFont="1"/>
    <xf numFmtId="0" fontId="62" fillId="0" borderId="3" xfId="0" applyFont="1" applyBorder="1"/>
    <xf numFmtId="0" fontId="61" fillId="0" borderId="3" xfId="0" applyFont="1" applyBorder="1"/>
    <xf numFmtId="0" fontId="32" fillId="9" borderId="0" xfId="0" applyFont="1" applyFill="1" applyAlignment="1">
      <alignment horizontal="center" wrapText="1"/>
    </xf>
    <xf numFmtId="0" fontId="29" fillId="12" borderId="0" xfId="0" applyFont="1" applyFill="1" applyAlignment="1">
      <alignment horizontal="center"/>
    </xf>
    <xf numFmtId="0" fontId="62" fillId="0" borderId="0" xfId="0" applyFont="1"/>
    <xf numFmtId="0" fontId="63" fillId="0" borderId="0" xfId="0" applyFont="1"/>
    <xf numFmtId="165" fontId="62" fillId="0" borderId="0" xfId="0" applyNumberFormat="1" applyFont="1"/>
    <xf numFmtId="165" fontId="61" fillId="0" borderId="0" xfId="0" applyNumberFormat="1" applyFont="1"/>
    <xf numFmtId="165" fontId="63" fillId="0" borderId="0" xfId="0" applyNumberFormat="1" applyFont="1"/>
    <xf numFmtId="0" fontId="34" fillId="7" borderId="0" xfId="1" applyFont="1" applyFill="1"/>
    <xf numFmtId="17" fontId="28" fillId="0" borderId="0" xfId="1" applyNumberFormat="1" applyFont="1" applyAlignment="1">
      <alignment horizontal="center" vertical="center"/>
    </xf>
    <xf numFmtId="17" fontId="29" fillId="13" borderId="0" xfId="1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65" fontId="12" fillId="0" borderId="0" xfId="0" applyNumberFormat="1" applyFont="1"/>
    <xf numFmtId="0" fontId="61" fillId="0" borderId="0" xfId="0" applyFont="1" applyAlignment="1">
      <alignment horizontal="left" indent="1"/>
    </xf>
    <xf numFmtId="17" fontId="28" fillId="6" borderId="0" xfId="1" applyNumberFormat="1" applyFont="1" applyFill="1" applyAlignment="1">
      <alignment horizontal="center"/>
    </xf>
    <xf numFmtId="0" fontId="32" fillId="0" borderId="0" xfId="0" applyFont="1" applyAlignment="1">
      <alignment horizontal="center" wrapText="1"/>
    </xf>
    <xf numFmtId="173" fontId="36" fillId="0" borderId="0" xfId="0" applyNumberFormat="1" applyFont="1"/>
    <xf numFmtId="165" fontId="65" fillId="0" borderId="0" xfId="0" applyNumberFormat="1" applyFont="1"/>
    <xf numFmtId="14" fontId="61" fillId="0" borderId="0" xfId="0" applyNumberFormat="1" applyFont="1"/>
    <xf numFmtId="165" fontId="66" fillId="0" borderId="0" xfId="0" applyNumberFormat="1" applyFont="1"/>
    <xf numFmtId="14" fontId="64" fillId="0" borderId="0" xfId="0" applyNumberFormat="1" applyFont="1"/>
    <xf numFmtId="14" fontId="67" fillId="0" borderId="0" xfId="0" applyNumberFormat="1" applyFont="1"/>
    <xf numFmtId="14" fontId="66" fillId="0" borderId="0" xfId="0" applyNumberFormat="1" applyFont="1"/>
    <xf numFmtId="0" fontId="35" fillId="9" borderId="15" xfId="0" applyFont="1" applyFill="1" applyBorder="1"/>
    <xf numFmtId="0" fontId="29" fillId="14" borderId="15" xfId="0" applyFont="1" applyFill="1" applyBorder="1" applyAlignment="1">
      <alignment horizontal="center"/>
    </xf>
    <xf numFmtId="0" fontId="35" fillId="9" borderId="15" xfId="0" applyFont="1" applyFill="1" applyBorder="1" applyAlignment="1">
      <alignment horizontal="centerContinuous"/>
    </xf>
    <xf numFmtId="0" fontId="35" fillId="9" borderId="16" xfId="0" applyFont="1" applyFill="1" applyBorder="1"/>
    <xf numFmtId="0" fontId="29" fillId="14" borderId="16" xfId="0" applyFont="1" applyFill="1" applyBorder="1" applyAlignment="1">
      <alignment horizontal="center"/>
    </xf>
    <xf numFmtId="0" fontId="29" fillId="14" borderId="15" xfId="0" applyFont="1" applyFill="1" applyBorder="1"/>
    <xf numFmtId="0" fontId="11" fillId="0" borderId="0" xfId="0" applyFont="1"/>
    <xf numFmtId="0" fontId="10" fillId="0" borderId="0" xfId="0" applyFont="1"/>
    <xf numFmtId="9" fontId="14" fillId="0" borderId="0" xfId="2" applyFont="1" applyFill="1" applyBorder="1"/>
    <xf numFmtId="167" fontId="14" fillId="0" borderId="0" xfId="0" applyNumberFormat="1" applyFont="1"/>
    <xf numFmtId="167" fontId="33" fillId="0" borderId="0" xfId="2" applyNumberFormat="1" applyFont="1" applyFill="1" applyBorder="1"/>
    <xf numFmtId="165" fontId="33" fillId="0" borderId="0" xfId="2" applyNumberFormat="1" applyFont="1" applyFill="1" applyBorder="1" applyAlignment="1"/>
    <xf numFmtId="0" fontId="9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174" fontId="58" fillId="0" borderId="0" xfId="4" applyNumberFormat="1"/>
    <xf numFmtId="0" fontId="9" fillId="0" borderId="0" xfId="0" applyFont="1"/>
    <xf numFmtId="0" fontId="34" fillId="0" borderId="0" xfId="0" applyFont="1"/>
    <xf numFmtId="0" fontId="9" fillId="0" borderId="3" xfId="0" applyFont="1" applyBorder="1"/>
    <xf numFmtId="167" fontId="58" fillId="0" borderId="0" xfId="4" applyNumberFormat="1"/>
    <xf numFmtId="0" fontId="36" fillId="0" borderId="0" xfId="0" applyFont="1"/>
    <xf numFmtId="0" fontId="9" fillId="7" borderId="0" xfId="1" applyFont="1" applyFill="1"/>
    <xf numFmtId="165" fontId="9" fillId="0" borderId="0" xfId="0" applyNumberFormat="1" applyFont="1"/>
    <xf numFmtId="165" fontId="34" fillId="0" borderId="2" xfId="0" applyNumberFormat="1" applyFont="1" applyBorder="1"/>
    <xf numFmtId="165" fontId="34" fillId="0" borderId="0" xfId="0" applyNumberFormat="1" applyFont="1"/>
    <xf numFmtId="165" fontId="40" fillId="0" borderId="0" xfId="0" applyNumberFormat="1" applyFont="1"/>
    <xf numFmtId="167" fontId="9" fillId="0" borderId="0" xfId="0" applyNumberFormat="1" applyFont="1"/>
    <xf numFmtId="0" fontId="9" fillId="0" borderId="0" xfId="4" applyFont="1"/>
    <xf numFmtId="174" fontId="9" fillId="0" borderId="0" xfId="4" applyNumberFormat="1" applyFont="1"/>
    <xf numFmtId="165" fontId="34" fillId="8" borderId="7" xfId="0" applyNumberFormat="1" applyFont="1" applyFill="1" applyBorder="1"/>
    <xf numFmtId="164" fontId="9" fillId="0" borderId="0" xfId="0" applyNumberFormat="1" applyFont="1"/>
    <xf numFmtId="164" fontId="34" fillId="8" borderId="8" xfId="0" applyNumberFormat="1" applyFont="1" applyFill="1" applyBorder="1"/>
    <xf numFmtId="165" fontId="68" fillId="0" borderId="0" xfId="0" applyNumberFormat="1" applyFont="1"/>
    <xf numFmtId="0" fontId="68" fillId="0" borderId="0" xfId="0" applyFont="1"/>
    <xf numFmtId="0" fontId="63" fillId="8" borderId="10" xfId="0" applyFont="1" applyFill="1" applyBorder="1"/>
    <xf numFmtId="165" fontId="68" fillId="8" borderId="2" xfId="0" applyNumberFormat="1" applyFont="1" applyFill="1" applyBorder="1"/>
    <xf numFmtId="168" fontId="69" fillId="8" borderId="2" xfId="2" applyNumberFormat="1" applyFont="1" applyFill="1" applyBorder="1"/>
    <xf numFmtId="0" fontId="63" fillId="8" borderId="12" xfId="0" applyFont="1" applyFill="1" applyBorder="1"/>
    <xf numFmtId="165" fontId="68" fillId="8" borderId="3" xfId="0" applyNumberFormat="1" applyFont="1" applyFill="1" applyBorder="1"/>
    <xf numFmtId="168" fontId="69" fillId="8" borderId="3" xfId="2" applyNumberFormat="1" applyFont="1" applyFill="1" applyBorder="1"/>
    <xf numFmtId="168" fontId="69" fillId="8" borderId="13" xfId="2" applyNumberFormat="1" applyFont="1" applyFill="1" applyBorder="1"/>
    <xf numFmtId="168" fontId="69" fillId="8" borderId="12" xfId="2" applyNumberFormat="1" applyFont="1" applyFill="1" applyBorder="1"/>
    <xf numFmtId="168" fontId="69" fillId="8" borderId="18" xfId="2" applyNumberFormat="1" applyFont="1" applyFill="1" applyBorder="1"/>
    <xf numFmtId="0" fontId="70" fillId="0" borderId="0" xfId="0" applyFont="1"/>
    <xf numFmtId="165" fontId="64" fillId="0" borderId="5" xfId="0" applyNumberFormat="1" applyFont="1" applyBorder="1" applyAlignment="1">
      <alignment horizontal="center"/>
    </xf>
    <xf numFmtId="14" fontId="36" fillId="0" borderId="0" xfId="0" applyNumberFormat="1" applyFont="1"/>
    <xf numFmtId="168" fontId="69" fillId="8" borderId="10" xfId="2" applyNumberFormat="1" applyFont="1" applyFill="1" applyBorder="1"/>
    <xf numFmtId="168" fontId="69" fillId="8" borderId="11" xfId="2" applyNumberFormat="1" applyFont="1" applyFill="1" applyBorder="1"/>
    <xf numFmtId="168" fontId="61" fillId="0" borderId="0" xfId="0" applyNumberFormat="1" applyFont="1"/>
    <xf numFmtId="168" fontId="69" fillId="8" borderId="17" xfId="2" applyNumberFormat="1" applyFont="1" applyFill="1" applyBorder="1"/>
    <xf numFmtId="14" fontId="30" fillId="13" borderId="0" xfId="1" applyNumberFormat="1" applyFont="1" applyFill="1" applyAlignment="1">
      <alignment horizontal="center" vertical="center"/>
    </xf>
    <xf numFmtId="173" fontId="36" fillId="8" borderId="5" xfId="0" applyNumberFormat="1" applyFont="1" applyFill="1" applyBorder="1"/>
    <xf numFmtId="0" fontId="33" fillId="8" borderId="5" xfId="0" applyFont="1" applyFill="1" applyBorder="1"/>
    <xf numFmtId="167" fontId="12" fillId="0" borderId="0" xfId="0" applyNumberFormat="1" applyFont="1"/>
    <xf numFmtId="0" fontId="35" fillId="9" borderId="0" xfId="0" applyFont="1" applyFill="1"/>
    <xf numFmtId="0" fontId="61" fillId="0" borderId="2" xfId="0" applyFont="1" applyBorder="1" applyAlignment="1">
      <alignment horizontal="left" indent="1"/>
    </xf>
    <xf numFmtId="165" fontId="66" fillId="0" borderId="2" xfId="0" applyNumberFormat="1" applyFont="1" applyBorder="1"/>
    <xf numFmtId="0" fontId="61" fillId="0" borderId="2" xfId="0" applyFont="1" applyBorder="1"/>
    <xf numFmtId="165" fontId="65" fillId="0" borderId="2" xfId="0" applyNumberFormat="1" applyFont="1" applyBorder="1"/>
    <xf numFmtId="0" fontId="63" fillId="8" borderId="6" xfId="0" applyFont="1" applyFill="1" applyBorder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6" xfId="0" applyNumberFormat="1" applyFont="1" applyFill="1" applyBorder="1"/>
    <xf numFmtId="0" fontId="68" fillId="8" borderId="8" xfId="0" applyFont="1" applyFill="1" applyBorder="1"/>
    <xf numFmtId="165" fontId="68" fillId="8" borderId="5" xfId="0" applyNumberFormat="1" applyFont="1" applyFill="1" applyBorder="1"/>
    <xf numFmtId="0" fontId="61" fillId="0" borderId="0" xfId="0" applyFont="1" applyAlignment="1">
      <alignment horizontal="left" indent="2"/>
    </xf>
    <xf numFmtId="0" fontId="8" fillId="0" borderId="0" xfId="0" applyFont="1"/>
    <xf numFmtId="17" fontId="28" fillId="6" borderId="0" xfId="1" applyNumberFormat="1" applyFont="1" applyFill="1" applyAlignment="1">
      <alignment horizontal="left"/>
    </xf>
    <xf numFmtId="0" fontId="8" fillId="0" borderId="3" xfId="0" applyFont="1" applyBorder="1"/>
    <xf numFmtId="175" fontId="19" fillId="0" borderId="0" xfId="0" applyNumberFormat="1" applyFont="1"/>
    <xf numFmtId="167" fontId="61" fillId="0" borderId="0" xfId="0" applyNumberFormat="1" applyFont="1"/>
    <xf numFmtId="167" fontId="68" fillId="8" borderId="7" xfId="0" applyNumberFormat="1" applyFont="1" applyFill="1" applyBorder="1"/>
    <xf numFmtId="167" fontId="68" fillId="8" borderId="8" xfId="0" applyNumberFormat="1" applyFont="1" applyFill="1" applyBorder="1"/>
    <xf numFmtId="167" fontId="68" fillId="8" borderId="5" xfId="0" applyNumberFormat="1" applyFont="1" applyFill="1" applyBorder="1"/>
    <xf numFmtId="167" fontId="68" fillId="8" borderId="6" xfId="0" applyNumberFormat="1" applyFont="1" applyFill="1" applyBorder="1"/>
    <xf numFmtId="174" fontId="0" fillId="0" borderId="0" xfId="0" applyNumberFormat="1"/>
    <xf numFmtId="0" fontId="7" fillId="0" borderId="0" xfId="4" applyFont="1"/>
    <xf numFmtId="0" fontId="36" fillId="0" borderId="0" xfId="4" applyFont="1"/>
    <xf numFmtId="0" fontId="44" fillId="0" borderId="0" xfId="4" applyFont="1"/>
    <xf numFmtId="0" fontId="33" fillId="0" borderId="0" xfId="4" applyFont="1"/>
    <xf numFmtId="0" fontId="7" fillId="0" borderId="0" xfId="0" applyFont="1"/>
    <xf numFmtId="0" fontId="7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0" fontId="34" fillId="0" borderId="2" xfId="0" applyFont="1" applyBorder="1" applyAlignment="1">
      <alignment horizontal="left" indent="1"/>
    </xf>
    <xf numFmtId="167" fontId="36" fillId="0" borderId="0" xfId="4" applyNumberFormat="1" applyFont="1"/>
    <xf numFmtId="0" fontId="9" fillId="0" borderId="0" xfId="1" applyFont="1"/>
    <xf numFmtId="0" fontId="32" fillId="9" borderId="0" xfId="4" applyFont="1" applyFill="1"/>
    <xf numFmtId="164" fontId="34" fillId="0" borderId="0" xfId="0" applyNumberFormat="1" applyFont="1"/>
    <xf numFmtId="0" fontId="36" fillId="0" borderId="0" xfId="0" quotePrefix="1" applyFont="1" applyAlignment="1">
      <alignment horizontal="right"/>
    </xf>
    <xf numFmtId="164" fontId="36" fillId="0" borderId="0" xfId="0" applyNumberFormat="1" applyFont="1"/>
    <xf numFmtId="165" fontId="34" fillId="8" borderId="2" xfId="0" applyNumberFormat="1" applyFont="1" applyFill="1" applyBorder="1"/>
    <xf numFmtId="168" fontId="48" fillId="8" borderId="12" xfId="0" applyNumberFormat="1" applyFont="1" applyFill="1" applyBorder="1"/>
    <xf numFmtId="168" fontId="48" fillId="8" borderId="13" xfId="0" applyNumberFormat="1" applyFont="1" applyFill="1" applyBorder="1"/>
    <xf numFmtId="164" fontId="34" fillId="8" borderId="11" xfId="0" applyNumberFormat="1" applyFont="1" applyFill="1" applyBorder="1"/>
    <xf numFmtId="165" fontId="71" fillId="8" borderId="3" xfId="0" applyNumberFormat="1" applyFont="1" applyFill="1" applyBorder="1"/>
    <xf numFmtId="167" fontId="71" fillId="8" borderId="13" xfId="0" applyNumberFormat="1" applyFont="1" applyFill="1" applyBorder="1"/>
    <xf numFmtId="167" fontId="71" fillId="8" borderId="12" xfId="0" applyNumberFormat="1" applyFont="1" applyFill="1" applyBorder="1"/>
    <xf numFmtId="164" fontId="71" fillId="8" borderId="13" xfId="0" applyNumberFormat="1" applyFont="1" applyFill="1" applyBorder="1"/>
    <xf numFmtId="0" fontId="6" fillId="0" borderId="0" xfId="0" applyFont="1"/>
    <xf numFmtId="164" fontId="71" fillId="0" borderId="0" xfId="0" applyNumberFormat="1" applyFont="1"/>
    <xf numFmtId="0" fontId="6" fillId="0" borderId="0" xfId="0" applyFont="1" applyAlignment="1">
      <alignment horizontal="left" indent="1"/>
    </xf>
    <xf numFmtId="0" fontId="28" fillId="0" borderId="0" xfId="0" applyFont="1"/>
    <xf numFmtId="168" fontId="48" fillId="8" borderId="3" xfId="0" applyNumberFormat="1" applyFont="1" applyFill="1" applyBorder="1"/>
    <xf numFmtId="9" fontId="0" fillId="0" borderId="0" xfId="5" applyFont="1"/>
    <xf numFmtId="0" fontId="72" fillId="0" borderId="0" xfId="4" applyFont="1"/>
    <xf numFmtId="0" fontId="5" fillId="0" borderId="0" xfId="0" applyFont="1"/>
    <xf numFmtId="0" fontId="5" fillId="0" borderId="3" xfId="0" applyFont="1" applyBorder="1"/>
    <xf numFmtId="0" fontId="32" fillId="9" borderId="0" xfId="4" applyFont="1" applyFill="1" applyAlignment="1">
      <alignment horizontal="center"/>
    </xf>
    <xf numFmtId="176" fontId="36" fillId="0" borderId="0" xfId="0" applyNumberFormat="1" applyFont="1"/>
    <xf numFmtId="176" fontId="5" fillId="0" borderId="0" xfId="0" applyNumberFormat="1" applyFont="1"/>
    <xf numFmtId="0" fontId="73" fillId="8" borderId="8" xfId="0" applyFont="1" applyFill="1" applyBorder="1"/>
    <xf numFmtId="0" fontId="34" fillId="0" borderId="0" xfId="1" applyFont="1"/>
    <xf numFmtId="0" fontId="4" fillId="0" borderId="0" xfId="1" applyFont="1"/>
    <xf numFmtId="165" fontId="69" fillId="8" borderId="3" xfId="0" applyNumberFormat="1" applyFont="1" applyFill="1" applyBorder="1"/>
    <xf numFmtId="165" fontId="69" fillId="8" borderId="13" xfId="0" applyNumberFormat="1" applyFont="1" applyFill="1" applyBorder="1"/>
    <xf numFmtId="165" fontId="69" fillId="8" borderId="18" xfId="0" applyNumberFormat="1" applyFont="1" applyFill="1" applyBorder="1"/>
    <xf numFmtId="165" fontId="69" fillId="8" borderId="12" xfId="0" applyNumberFormat="1" applyFont="1" applyFill="1" applyBorder="1"/>
    <xf numFmtId="0" fontId="73" fillId="0" borderId="0" xfId="0" applyFont="1"/>
    <xf numFmtId="165" fontId="69" fillId="8" borderId="2" xfId="0" applyNumberFormat="1" applyFont="1" applyFill="1" applyBorder="1"/>
    <xf numFmtId="165" fontId="69" fillId="8" borderId="11" xfId="0" applyNumberFormat="1" applyFont="1" applyFill="1" applyBorder="1"/>
    <xf numFmtId="165" fontId="69" fillId="8" borderId="17" xfId="0" applyNumberFormat="1" applyFont="1" applyFill="1" applyBorder="1"/>
    <xf numFmtId="165" fontId="69" fillId="8" borderId="10" xfId="0" applyNumberFormat="1" applyFont="1" applyFill="1" applyBorder="1"/>
    <xf numFmtId="0" fontId="71" fillId="7" borderId="0" xfId="1" applyFont="1" applyFill="1"/>
    <xf numFmtId="165" fontId="69" fillId="8" borderId="7" xfId="0" applyNumberFormat="1" applyFont="1" applyFill="1" applyBorder="1"/>
    <xf numFmtId="165" fontId="69" fillId="8" borderId="8" xfId="0" applyNumberFormat="1" applyFont="1" applyFill="1" applyBorder="1"/>
    <xf numFmtId="165" fontId="69" fillId="8" borderId="5" xfId="0" applyNumberFormat="1" applyFont="1" applyFill="1" applyBorder="1"/>
    <xf numFmtId="165" fontId="69" fillId="8" borderId="6" xfId="0" applyNumberFormat="1" applyFont="1" applyFill="1" applyBorder="1"/>
    <xf numFmtId="176" fontId="37" fillId="0" borderId="0" xfId="0" applyNumberFormat="1" applyFont="1"/>
    <xf numFmtId="0" fontId="3" fillId="0" borderId="0" xfId="0" applyFont="1"/>
    <xf numFmtId="0" fontId="3" fillId="0" borderId="3" xfId="0" applyFont="1" applyBorder="1"/>
    <xf numFmtId="0" fontId="3" fillId="0" borderId="2" xfId="0" applyFont="1" applyBorder="1"/>
    <xf numFmtId="168" fontId="3" fillId="0" borderId="0" xfId="0" applyNumberFormat="1" applyFont="1"/>
    <xf numFmtId="168" fontId="3" fillId="0" borderId="2" xfId="0" applyNumberFormat="1" applyFont="1" applyBorder="1"/>
    <xf numFmtId="0" fontId="3" fillId="15" borderId="0" xfId="0" applyFont="1" applyFill="1"/>
    <xf numFmtId="176" fontId="36" fillId="15" borderId="0" xfId="0" applyNumberFormat="1" applyFont="1" applyFill="1"/>
    <xf numFmtId="0" fontId="3" fillId="16" borderId="0" xfId="0" applyFont="1" applyFill="1"/>
    <xf numFmtId="176" fontId="36" fillId="16" borderId="0" xfId="0" applyNumberFormat="1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67" fontId="45" fillId="0" borderId="9" xfId="0" applyNumberFormat="1" applyFont="1" applyBorder="1"/>
    <xf numFmtId="9" fontId="61" fillId="0" borderId="0" xfId="2" applyFont="1"/>
    <xf numFmtId="167" fontId="68" fillId="8" borderId="2" xfId="0" applyNumberFormat="1" applyFont="1" applyFill="1" applyBorder="1"/>
    <xf numFmtId="167" fontId="68" fillId="8" borderId="11" xfId="0" applyNumberFormat="1" applyFont="1" applyFill="1" applyBorder="1"/>
    <xf numFmtId="177" fontId="68" fillId="8" borderId="3" xfId="0" applyNumberFormat="1" applyFont="1" applyFill="1" applyBorder="1"/>
    <xf numFmtId="177" fontId="68" fillId="8" borderId="13" xfId="0" applyNumberFormat="1" applyFont="1" applyFill="1" applyBorder="1"/>
    <xf numFmtId="167" fontId="68" fillId="8" borderId="17" xfId="0" applyNumberFormat="1" applyFont="1" applyFill="1" applyBorder="1"/>
    <xf numFmtId="177" fontId="68" fillId="8" borderId="18" xfId="0" applyNumberFormat="1" applyFont="1" applyFill="1" applyBorder="1"/>
    <xf numFmtId="167" fontId="68" fillId="8" borderId="10" xfId="0" applyNumberFormat="1" applyFont="1" applyFill="1" applyBorder="1"/>
    <xf numFmtId="177" fontId="68" fillId="8" borderId="12" xfId="0" applyNumberFormat="1" applyFont="1" applyFill="1" applyBorder="1"/>
    <xf numFmtId="0" fontId="0" fillId="0" borderId="2" xfId="0" applyBorder="1"/>
    <xf numFmtId="0" fontId="74" fillId="0" borderId="0" xfId="0" applyFont="1"/>
    <xf numFmtId="0" fontId="1" fillId="14" borderId="0" xfId="0" applyFont="1" applyFill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67" fontId="1" fillId="0" borderId="0" xfId="0" applyNumberFormat="1" applyFont="1"/>
    <xf numFmtId="173" fontId="40" fillId="0" borderId="0" xfId="0" applyNumberFormat="1" applyFont="1"/>
    <xf numFmtId="0" fontId="34" fillId="8" borderId="6" xfId="0" applyFont="1" applyFill="1" applyBorder="1" applyAlignment="1">
      <alignment horizontal="left"/>
    </xf>
    <xf numFmtId="165" fontId="34" fillId="8" borderId="6" xfId="0" applyNumberFormat="1" applyFont="1" applyFill="1" applyBorder="1" applyAlignment="1">
      <alignment horizontal="left"/>
    </xf>
    <xf numFmtId="0" fontId="1" fillId="0" borderId="0" xfId="0" applyFont="1" applyAlignment="1">
      <alignment horizontal="left" indent="1"/>
    </xf>
    <xf numFmtId="0" fontId="1" fillId="8" borderId="7" xfId="0" applyFont="1" applyFill="1" applyBorder="1"/>
    <xf numFmtId="0" fontId="34" fillId="8" borderId="7" xfId="0" applyFont="1" applyFill="1" applyBorder="1"/>
    <xf numFmtId="0" fontId="28" fillId="9" borderId="0" xfId="0" applyFont="1" applyFill="1" applyAlignment="1">
      <alignment horizontal="centerContinuous"/>
    </xf>
    <xf numFmtId="0" fontId="34" fillId="14" borderId="0" xfId="0" applyFont="1" applyFill="1" applyAlignment="1">
      <alignment horizontal="center"/>
    </xf>
    <xf numFmtId="0" fontId="34" fillId="14" borderId="19" xfId="0" applyFont="1" applyFill="1" applyBorder="1" applyAlignment="1">
      <alignment horizontal="center"/>
    </xf>
    <xf numFmtId="0" fontId="75" fillId="14" borderId="0" xfId="0" applyFont="1" applyFill="1" applyAlignment="1">
      <alignment horizontal="center"/>
    </xf>
    <xf numFmtId="172" fontId="1" fillId="0" borderId="0" xfId="0" applyNumberFormat="1" applyFont="1"/>
    <xf numFmtId="165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65" fontId="76" fillId="0" borderId="0" xfId="0" applyNumberFormat="1" applyFont="1"/>
    <xf numFmtId="172" fontId="34" fillId="8" borderId="7" xfId="0" applyNumberFormat="1" applyFont="1" applyFill="1" applyBorder="1"/>
    <xf numFmtId="175" fontId="34" fillId="8" borderId="8" xfId="0" applyNumberFormat="1" applyFont="1" applyFill="1" applyBorder="1"/>
    <xf numFmtId="0" fontId="28" fillId="9" borderId="0" xfId="0" applyFont="1" applyFill="1"/>
    <xf numFmtId="0" fontId="28" fillId="9" borderId="0" xfId="0" applyFont="1" applyFill="1" applyAlignment="1">
      <alignment horizontal="center"/>
    </xf>
    <xf numFmtId="0" fontId="28" fillId="9" borderId="0" xfId="0" applyFont="1" applyFill="1" applyAlignment="1">
      <alignment horizontal="left"/>
    </xf>
    <xf numFmtId="17" fontId="28" fillId="9" borderId="0" xfId="0" applyNumberFormat="1" applyFont="1" applyFill="1" applyAlignment="1">
      <alignment horizontal="center"/>
    </xf>
    <xf numFmtId="0" fontId="34" fillId="14" borderId="0" xfId="0" applyFont="1" applyFill="1"/>
    <xf numFmtId="177" fontId="1" fillId="0" borderId="0" xfId="0" applyNumberFormat="1" applyFont="1"/>
    <xf numFmtId="164" fontId="1" fillId="0" borderId="0" xfId="0" applyNumberFormat="1" applyFont="1"/>
    <xf numFmtId="178" fontId="1" fillId="0" borderId="0" xfId="0" applyNumberFormat="1" applyFont="1"/>
    <xf numFmtId="177" fontId="34" fillId="8" borderId="7" xfId="0" applyNumberFormat="1" applyFont="1" applyFill="1" applyBorder="1"/>
    <xf numFmtId="178" fontId="34" fillId="8" borderId="7" xfId="0" applyNumberFormat="1" applyFont="1" applyFill="1" applyBorder="1"/>
    <xf numFmtId="177" fontId="34" fillId="0" borderId="7" xfId="0" applyNumberFormat="1" applyFont="1" applyBorder="1"/>
    <xf numFmtId="178" fontId="34" fillId="0" borderId="7" xfId="0" applyNumberFormat="1" applyFont="1" applyBorder="1"/>
    <xf numFmtId="0" fontId="28" fillId="0" borderId="0" xfId="0" applyFont="1" applyAlignment="1">
      <alignment horizontal="center"/>
    </xf>
    <xf numFmtId="177" fontId="34" fillId="8" borderId="8" xfId="0" applyNumberFormat="1" applyFont="1" applyFill="1" applyBorder="1"/>
    <xf numFmtId="178" fontId="34" fillId="8" borderId="8" xfId="0" applyNumberFormat="1" applyFont="1" applyFill="1" applyBorder="1"/>
    <xf numFmtId="164" fontId="37" fillId="0" borderId="0" xfId="0" applyNumberFormat="1" applyFont="1"/>
    <xf numFmtId="177" fontId="30" fillId="0" borderId="0" xfId="0" applyNumberFormat="1" applyFont="1"/>
    <xf numFmtId="9" fontId="36" fillId="0" borderId="0" xfId="0" applyNumberFormat="1" applyFont="1"/>
    <xf numFmtId="169" fontId="38" fillId="0" borderId="0" xfId="0" applyNumberFormat="1" applyFont="1"/>
    <xf numFmtId="179" fontId="61" fillId="0" borderId="0" xfId="0" applyNumberFormat="1" applyFont="1"/>
    <xf numFmtId="179" fontId="1" fillId="0" borderId="0" xfId="0" applyNumberFormat="1" applyFont="1"/>
    <xf numFmtId="179" fontId="34" fillId="8" borderId="8" xfId="0" applyNumberFormat="1" applyFont="1" applyFill="1" applyBorder="1"/>
    <xf numFmtId="180" fontId="1" fillId="0" borderId="0" xfId="0" applyNumberFormat="1" applyFont="1"/>
    <xf numFmtId="179" fontId="1" fillId="14" borderId="0" xfId="0" applyNumberFormat="1" applyFont="1" applyFill="1"/>
    <xf numFmtId="0" fontId="34" fillId="0" borderId="0" xfId="0" applyFont="1" applyAlignment="1">
      <alignment horizontal="center"/>
    </xf>
    <xf numFmtId="165" fontId="34" fillId="8" borderId="6" xfId="0" applyNumberFormat="1" applyFont="1" applyFill="1" applyBorder="1"/>
    <xf numFmtId="181" fontId="36" fillId="0" borderId="0" xfId="0" applyNumberFormat="1" applyFont="1"/>
    <xf numFmtId="167" fontId="34" fillId="17" borderId="5" xfId="0" applyNumberFormat="1" applyFont="1" applyFill="1" applyBorder="1"/>
    <xf numFmtId="164" fontId="34" fillId="14" borderId="2" xfId="0" applyNumberFormat="1" applyFont="1" applyFill="1" applyBorder="1" applyAlignment="1">
      <alignment horizontal="center"/>
    </xf>
    <xf numFmtId="167" fontId="1" fillId="0" borderId="3" xfId="0" applyNumberFormat="1" applyFont="1" applyBorder="1"/>
    <xf numFmtId="0" fontId="34" fillId="14" borderId="10" xfId="0" applyFont="1" applyFill="1" applyBorder="1" applyAlignment="1">
      <alignment horizontal="left"/>
    </xf>
    <xf numFmtId="181" fontId="1" fillId="0" borderId="19" xfId="0" applyNumberFormat="1" applyFont="1" applyBorder="1"/>
    <xf numFmtId="181" fontId="1" fillId="0" borderId="12" xfId="0" applyNumberFormat="1" applyFont="1" applyBorder="1"/>
    <xf numFmtId="164" fontId="34" fillId="14" borderId="11" xfId="0" applyNumberFormat="1" applyFont="1" applyFill="1" applyBorder="1" applyAlignment="1">
      <alignment horizontal="center"/>
    </xf>
    <xf numFmtId="167" fontId="1" fillId="0" borderId="15" xfId="0" applyNumberFormat="1" applyFont="1" applyBorder="1"/>
    <xf numFmtId="167" fontId="1" fillId="0" borderId="13" xfId="0" applyNumberFormat="1" applyFont="1" applyBorder="1"/>
    <xf numFmtId="177" fontId="1" fillId="0" borderId="19" xfId="0" applyNumberFormat="1" applyFont="1" applyBorder="1"/>
    <xf numFmtId="177" fontId="1" fillId="0" borderId="12" xfId="0" applyNumberFormat="1" applyFont="1" applyBorder="1"/>
    <xf numFmtId="164" fontId="40" fillId="0" borderId="0" xfId="0" applyNumberFormat="1" applyFont="1"/>
    <xf numFmtId="180" fontId="0" fillId="0" borderId="0" xfId="0" applyNumberFormat="1"/>
    <xf numFmtId="165" fontId="68" fillId="8" borderId="10" xfId="0" applyNumberFormat="1" applyFont="1" applyFill="1" applyBorder="1"/>
    <xf numFmtId="0" fontId="73" fillId="8" borderId="11" xfId="0" applyFont="1" applyFill="1" applyBorder="1"/>
    <xf numFmtId="165" fontId="68" fillId="0" borderId="12" xfId="0" applyNumberFormat="1" applyFont="1" applyBorder="1"/>
    <xf numFmtId="165" fontId="68" fillId="0" borderId="3" xfId="0" applyNumberFormat="1" applyFont="1" applyBorder="1"/>
    <xf numFmtId="0" fontId="73" fillId="0" borderId="13" xfId="0" applyFont="1" applyBorder="1"/>
    <xf numFmtId="0" fontId="77" fillId="0" borderId="0" xfId="0" applyFont="1"/>
    <xf numFmtId="0" fontId="80" fillId="14" borderId="0" xfId="0" applyFont="1" applyFill="1"/>
    <xf numFmtId="0" fontId="81" fillId="0" borderId="0" xfId="0" applyFont="1"/>
    <xf numFmtId="0" fontId="80" fillId="14" borderId="0" xfId="0" applyFont="1" applyFill="1" applyAlignment="1">
      <alignment horizontal="center"/>
    </xf>
    <xf numFmtId="0" fontId="83" fillId="0" borderId="0" xfId="0" applyFont="1" applyAlignment="1">
      <alignment horizontal="center"/>
    </xf>
    <xf numFmtId="17" fontId="79" fillId="0" borderId="0" xfId="0" applyNumberFormat="1" applyFont="1" applyAlignment="1">
      <alignment horizontal="center"/>
    </xf>
    <xf numFmtId="167" fontId="83" fillId="0" borderId="0" xfId="0" applyNumberFormat="1" applyFont="1" applyAlignment="1">
      <alignment horizontal="center"/>
    </xf>
    <xf numFmtId="0" fontId="84" fillId="0" borderId="0" xfId="0" applyFont="1"/>
    <xf numFmtId="0" fontId="85" fillId="0" borderId="0" xfId="0" applyFont="1"/>
    <xf numFmtId="165" fontId="85" fillId="0" borderId="0" xfId="0" applyNumberFormat="1" applyFont="1"/>
    <xf numFmtId="167" fontId="85" fillId="0" borderId="0" xfId="0" applyNumberFormat="1" applyFont="1"/>
    <xf numFmtId="165" fontId="86" fillId="0" borderId="0" xfId="0" applyNumberFormat="1" applyFont="1"/>
    <xf numFmtId="0" fontId="87" fillId="0" borderId="0" xfId="0" applyFont="1"/>
    <xf numFmtId="165" fontId="87" fillId="0" borderId="0" xfId="0" applyNumberFormat="1" applyFont="1"/>
    <xf numFmtId="167" fontId="88" fillId="0" borderId="0" xfId="0" applyNumberFormat="1" applyFont="1"/>
    <xf numFmtId="165" fontId="79" fillId="0" borderId="0" xfId="0" applyNumberFormat="1" applyFont="1"/>
    <xf numFmtId="167" fontId="79" fillId="0" borderId="0" xfId="0" applyNumberFormat="1" applyFont="1"/>
    <xf numFmtId="164" fontId="88" fillId="0" borderId="0" xfId="0" applyNumberFormat="1" applyFont="1"/>
    <xf numFmtId="165" fontId="88" fillId="0" borderId="0" xfId="0" applyNumberFormat="1" applyFont="1"/>
    <xf numFmtId="164" fontId="79" fillId="0" borderId="0" xfId="0" applyNumberFormat="1" applyFont="1"/>
    <xf numFmtId="165" fontId="83" fillId="0" borderId="0" xfId="0" applyNumberFormat="1" applyFont="1"/>
    <xf numFmtId="0" fontId="89" fillId="0" borderId="0" xfId="0" applyFont="1"/>
    <xf numFmtId="0" fontId="81" fillId="14" borderId="0" xfId="0" applyFont="1" applyFill="1"/>
    <xf numFmtId="0" fontId="82" fillId="8" borderId="21" xfId="0" applyFont="1" applyFill="1" applyBorder="1"/>
    <xf numFmtId="168" fontId="79" fillId="0" borderId="0" xfId="0" applyNumberFormat="1" applyFont="1"/>
    <xf numFmtId="165" fontId="80" fillId="8" borderId="20" xfId="0" applyNumberFormat="1" applyFont="1" applyFill="1" applyBorder="1"/>
    <xf numFmtId="167" fontId="80" fillId="8" borderId="20" xfId="0" applyNumberFormat="1" applyFont="1" applyFill="1" applyBorder="1"/>
    <xf numFmtId="164" fontId="80" fillId="8" borderId="20" xfId="0" applyNumberFormat="1" applyFont="1" applyFill="1" applyBorder="1"/>
    <xf numFmtId="168" fontId="80" fillId="8" borderId="23" xfId="0" applyNumberFormat="1" applyFont="1" applyFill="1" applyBorder="1"/>
    <xf numFmtId="168" fontId="80" fillId="8" borderId="20" xfId="0" applyNumberFormat="1" applyFont="1" applyFill="1" applyBorder="1"/>
    <xf numFmtId="167" fontId="80" fillId="8" borderId="23" xfId="0" applyNumberFormat="1" applyFont="1" applyFill="1" applyBorder="1"/>
    <xf numFmtId="0" fontId="83" fillId="0" borderId="22" xfId="0" applyFont="1" applyBorder="1" applyAlignment="1">
      <alignment horizontal="center"/>
    </xf>
    <xf numFmtId="0" fontId="78" fillId="9" borderId="0" xfId="0" applyFont="1" applyFill="1" applyAlignment="1">
      <alignment wrapText="1"/>
    </xf>
    <xf numFmtId="0" fontId="78" fillId="9" borderId="0" xfId="0" applyFont="1" applyFill="1" applyAlignment="1">
      <alignment horizontal="center" wrapText="1"/>
    </xf>
    <xf numFmtId="0" fontId="90" fillId="0" borderId="0" xfId="0" applyFont="1"/>
    <xf numFmtId="0" fontId="81" fillId="0" borderId="2" xfId="0" applyFont="1" applyBorder="1"/>
    <xf numFmtId="1" fontId="83" fillId="0" borderId="0" xfId="0" applyNumberFormat="1" applyFont="1" applyAlignment="1">
      <alignment horizontal="center"/>
    </xf>
    <xf numFmtId="0" fontId="79" fillId="0" borderId="0" xfId="0" applyFont="1"/>
    <xf numFmtId="0" fontId="80" fillId="0" borderId="0" xfId="0" applyFont="1"/>
    <xf numFmtId="0" fontId="78" fillId="9" borderId="0" xfId="0" applyFont="1" applyFill="1"/>
    <xf numFmtId="0" fontId="78" fillId="9" borderId="0" xfId="0" applyFont="1" applyFill="1" applyAlignment="1">
      <alignment horizontal="center"/>
    </xf>
    <xf numFmtId="165" fontId="83" fillId="0" borderId="0" xfId="0" applyNumberFormat="1" applyFont="1" applyAlignment="1">
      <alignment horizontal="center"/>
    </xf>
    <xf numFmtId="165" fontId="79" fillId="0" borderId="0" xfId="0" applyNumberFormat="1" applyFont="1" applyAlignment="1">
      <alignment horizontal="center"/>
    </xf>
    <xf numFmtId="14" fontId="81" fillId="0" borderId="0" xfId="0" applyNumberFormat="1" applyFont="1"/>
    <xf numFmtId="0" fontId="85" fillId="0" borderId="3" xfId="0" applyFont="1" applyBorder="1"/>
    <xf numFmtId="0" fontId="81" fillId="0" borderId="3" xfId="0" applyFont="1" applyBorder="1"/>
    <xf numFmtId="165" fontId="83" fillId="0" borderId="5" xfId="0" applyNumberFormat="1" applyFont="1" applyBorder="1" applyAlignment="1">
      <alignment horizontal="center"/>
    </xf>
    <xf numFmtId="0" fontId="91" fillId="9" borderId="0" xfId="0" applyFont="1" applyFill="1"/>
    <xf numFmtId="0" fontId="91" fillId="9" borderId="0" xfId="0" applyFont="1" applyFill="1" applyAlignment="1">
      <alignment horizontal="center" wrapText="1"/>
    </xf>
    <xf numFmtId="0" fontId="91" fillId="0" borderId="0" xfId="0" applyFont="1" applyAlignment="1">
      <alignment horizontal="center" wrapText="1"/>
    </xf>
    <xf numFmtId="17" fontId="78" fillId="6" borderId="0" xfId="1" applyNumberFormat="1" applyFont="1" applyFill="1" applyAlignment="1">
      <alignment horizontal="center"/>
    </xf>
    <xf numFmtId="17" fontId="78" fillId="0" borderId="0" xfId="1" applyNumberFormat="1" applyFont="1" applyAlignment="1">
      <alignment horizontal="center" vertical="center"/>
    </xf>
    <xf numFmtId="0" fontId="82" fillId="7" borderId="0" xfId="1" applyFont="1" applyFill="1"/>
    <xf numFmtId="0" fontId="81" fillId="7" borderId="0" xfId="1" applyFont="1" applyFill="1"/>
    <xf numFmtId="0" fontId="81" fillId="0" borderId="0" xfId="1" applyFont="1"/>
    <xf numFmtId="165" fontId="81" fillId="0" borderId="0" xfId="0" applyNumberFormat="1" applyFont="1"/>
    <xf numFmtId="0" fontId="81" fillId="0" borderId="0" xfId="0" applyFont="1" applyAlignment="1">
      <alignment horizontal="left" indent="1"/>
    </xf>
    <xf numFmtId="165" fontId="92" fillId="0" borderId="0" xfId="0" applyNumberFormat="1" applyFont="1"/>
    <xf numFmtId="9" fontId="81" fillId="0" borderId="0" xfId="2" applyFont="1"/>
    <xf numFmtId="0" fontId="82" fillId="8" borderId="6" xfId="0" applyFont="1" applyFill="1" applyBorder="1"/>
    <xf numFmtId="165" fontId="93" fillId="8" borderId="7" xfId="0" applyNumberFormat="1" applyFont="1" applyFill="1" applyBorder="1"/>
    <xf numFmtId="165" fontId="93" fillId="8" borderId="8" xfId="0" applyNumberFormat="1" applyFont="1" applyFill="1" applyBorder="1"/>
    <xf numFmtId="165" fontId="93" fillId="8" borderId="5" xfId="0" applyNumberFormat="1" applyFont="1" applyFill="1" applyBorder="1"/>
    <xf numFmtId="165" fontId="93" fillId="8" borderId="6" xfId="0" applyNumberFormat="1" applyFont="1" applyFill="1" applyBorder="1"/>
    <xf numFmtId="0" fontId="94" fillId="8" borderId="8" xfId="0" applyFont="1" applyFill="1" applyBorder="1"/>
    <xf numFmtId="0" fontId="82" fillId="0" borderId="0" xfId="0" applyFont="1"/>
    <xf numFmtId="165" fontId="93" fillId="0" borderId="0" xfId="0" applyNumberFormat="1" applyFont="1"/>
    <xf numFmtId="0" fontId="93" fillId="0" borderId="0" xfId="0" applyFont="1"/>
    <xf numFmtId="165" fontId="95" fillId="8" borderId="7" xfId="0" applyNumberFormat="1" applyFont="1" applyFill="1" applyBorder="1"/>
    <xf numFmtId="165" fontId="95" fillId="8" borderId="8" xfId="0" applyNumberFormat="1" applyFont="1" applyFill="1" applyBorder="1"/>
    <xf numFmtId="165" fontId="95" fillId="8" borderId="5" xfId="0" applyNumberFormat="1" applyFont="1" applyFill="1" applyBorder="1"/>
    <xf numFmtId="165" fontId="95" fillId="8" borderId="6" xfId="0" applyNumberFormat="1" applyFont="1" applyFill="1" applyBorder="1"/>
    <xf numFmtId="0" fontId="82" fillId="8" borderId="10" xfId="0" applyFont="1" applyFill="1" applyBorder="1"/>
    <xf numFmtId="168" fontId="95" fillId="8" borderId="2" xfId="2" applyNumberFormat="1" applyFont="1" applyFill="1" applyBorder="1"/>
    <xf numFmtId="168" fontId="95" fillId="8" borderId="11" xfId="2" applyNumberFormat="1" applyFont="1" applyFill="1" applyBorder="1"/>
    <xf numFmtId="168" fontId="81" fillId="0" borderId="0" xfId="0" applyNumberFormat="1" applyFont="1"/>
    <xf numFmtId="168" fontId="95" fillId="8" borderId="17" xfId="2" applyNumberFormat="1" applyFont="1" applyFill="1" applyBorder="1"/>
    <xf numFmtId="168" fontId="95" fillId="8" borderId="10" xfId="2" applyNumberFormat="1" applyFont="1" applyFill="1" applyBorder="1"/>
    <xf numFmtId="0" fontId="82" fillId="8" borderId="12" xfId="0" applyFont="1" applyFill="1" applyBorder="1"/>
    <xf numFmtId="168" fontId="95" fillId="8" borderId="3" xfId="2" applyNumberFormat="1" applyFont="1" applyFill="1" applyBorder="1"/>
    <xf numFmtId="168" fontId="95" fillId="8" borderId="13" xfId="2" applyNumberFormat="1" applyFont="1" applyFill="1" applyBorder="1"/>
    <xf numFmtId="168" fontId="95" fillId="8" borderId="18" xfId="2" applyNumberFormat="1" applyFont="1" applyFill="1" applyBorder="1"/>
    <xf numFmtId="168" fontId="95" fillId="8" borderId="12" xfId="2" applyNumberFormat="1" applyFont="1" applyFill="1" applyBorder="1"/>
    <xf numFmtId="0" fontId="96" fillId="7" borderId="0" xfId="1" applyFont="1" applyFill="1"/>
    <xf numFmtId="165" fontId="92" fillId="0" borderId="0" xfId="1" applyNumberFormat="1" applyFont="1"/>
    <xf numFmtId="0" fontId="82" fillId="0" borderId="0" xfId="1" applyFont="1"/>
    <xf numFmtId="0" fontId="94" fillId="0" borderId="0" xfId="0" applyFont="1"/>
    <xf numFmtId="165" fontId="95" fillId="8" borderId="2" xfId="0" applyNumberFormat="1" applyFont="1" applyFill="1" applyBorder="1"/>
    <xf numFmtId="165" fontId="95" fillId="8" borderId="11" xfId="0" applyNumberFormat="1" applyFont="1" applyFill="1" applyBorder="1"/>
    <xf numFmtId="165" fontId="95" fillId="8" borderId="17" xfId="0" applyNumberFormat="1" applyFont="1" applyFill="1" applyBorder="1"/>
    <xf numFmtId="165" fontId="95" fillId="8" borderId="10" xfId="0" applyNumberFormat="1" applyFont="1" applyFill="1" applyBorder="1"/>
    <xf numFmtId="165" fontId="95" fillId="8" borderId="3" xfId="0" applyNumberFormat="1" applyFont="1" applyFill="1" applyBorder="1"/>
    <xf numFmtId="165" fontId="95" fillId="8" borderId="13" xfId="0" applyNumberFormat="1" applyFont="1" applyFill="1" applyBorder="1"/>
    <xf numFmtId="165" fontId="95" fillId="8" borderId="18" xfId="0" applyNumberFormat="1" applyFont="1" applyFill="1" applyBorder="1"/>
    <xf numFmtId="165" fontId="95" fillId="8" borderId="12" xfId="0" applyNumberFormat="1" applyFont="1" applyFill="1" applyBorder="1"/>
    <xf numFmtId="165" fontId="88" fillId="0" borderId="0" xfId="1" applyNumberFormat="1" applyFont="1"/>
    <xf numFmtId="165" fontId="93" fillId="8" borderId="10" xfId="0" applyNumberFormat="1" applyFont="1" applyFill="1" applyBorder="1"/>
    <xf numFmtId="165" fontId="93" fillId="8" borderId="2" xfId="0" applyNumberFormat="1" applyFont="1" applyFill="1" applyBorder="1"/>
    <xf numFmtId="0" fontId="94" fillId="8" borderId="11" xfId="0" applyFont="1" applyFill="1" applyBorder="1"/>
    <xf numFmtId="165" fontId="93" fillId="0" borderId="12" xfId="0" applyNumberFormat="1" applyFont="1" applyBorder="1"/>
    <xf numFmtId="165" fontId="93" fillId="0" borderId="3" xfId="0" applyNumberFormat="1" applyFont="1" applyBorder="1"/>
    <xf numFmtId="0" fontId="94" fillId="0" borderId="13" xfId="0" applyFont="1" applyBorder="1"/>
    <xf numFmtId="0" fontId="81" fillId="9" borderId="0" xfId="0" applyFont="1" applyFill="1"/>
    <xf numFmtId="0" fontId="22" fillId="0" borderId="0" xfId="0" applyFont="1" applyAlignment="1">
      <alignment horizontal="center"/>
    </xf>
    <xf numFmtId="0" fontId="0" fillId="0" borderId="0" xfId="0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8" fillId="9" borderId="0" xfId="0" applyFont="1" applyFill="1" applyAlignment="1">
      <alignment horizontal="center"/>
    </xf>
    <xf numFmtId="0" fontId="34" fillId="14" borderId="0" xfId="0" applyFont="1" applyFill="1" applyAlignment="1">
      <alignment horizontal="center"/>
    </xf>
    <xf numFmtId="0" fontId="28" fillId="3" borderId="0" xfId="1" applyFont="1" applyFill="1"/>
    <xf numFmtId="0" fontId="97" fillId="0" borderId="0" xfId="0" applyFont="1"/>
    <xf numFmtId="0" fontId="77" fillId="0" borderId="3" xfId="0" applyFont="1" applyBorder="1"/>
    <xf numFmtId="0" fontId="79" fillId="0" borderId="3" xfId="0" applyFont="1" applyBorder="1"/>
    <xf numFmtId="0" fontId="80" fillId="8" borderId="2" xfId="0" applyFont="1" applyFill="1" applyBorder="1"/>
    <xf numFmtId="0" fontId="80" fillId="8" borderId="6" xfId="0" applyFont="1" applyFill="1" applyBorder="1"/>
    <xf numFmtId="0" fontId="80" fillId="8" borderId="0" xfId="0" applyFont="1" applyFill="1" applyBorder="1"/>
    <xf numFmtId="0" fontId="80" fillId="8" borderId="3" xfId="0" applyFont="1" applyFill="1" applyBorder="1"/>
    <xf numFmtId="0" fontId="80" fillId="0" borderId="2" xfId="0" applyFont="1" applyBorder="1"/>
    <xf numFmtId="167" fontId="80" fillId="8" borderId="7" xfId="0" applyNumberFormat="1" applyFont="1" applyFill="1" applyBorder="1"/>
    <xf numFmtId="167" fontId="80" fillId="0" borderId="2" xfId="0" applyNumberFormat="1" applyFont="1" applyBorder="1"/>
    <xf numFmtId="167" fontId="80" fillId="8" borderId="8" xfId="0" applyNumberFormat="1" applyFont="1" applyFill="1" applyBorder="1"/>
    <xf numFmtId="167" fontId="80" fillId="8" borderId="2" xfId="0" applyNumberFormat="1" applyFont="1" applyFill="1" applyBorder="1"/>
    <xf numFmtId="167" fontId="80" fillId="8" borderId="11" xfId="0" applyNumberFormat="1" applyFont="1" applyFill="1" applyBorder="1"/>
    <xf numFmtId="169" fontId="79" fillId="0" borderId="0" xfId="0" applyNumberFormat="1" applyFont="1"/>
    <xf numFmtId="169" fontId="83" fillId="0" borderId="0" xfId="0" applyNumberFormat="1" applyFont="1"/>
    <xf numFmtId="169" fontId="88" fillId="0" borderId="0" xfId="0" applyNumberFormat="1" applyFont="1"/>
    <xf numFmtId="0" fontId="93" fillId="8" borderId="10" xfId="0" applyFont="1" applyFill="1" applyBorder="1"/>
    <xf numFmtId="0" fontId="93" fillId="8" borderId="19" xfId="0" applyFont="1" applyFill="1" applyBorder="1"/>
    <xf numFmtId="0" fontId="93" fillId="8" borderId="12" xfId="0" applyFont="1" applyFill="1" applyBorder="1"/>
    <xf numFmtId="168" fontId="83" fillId="0" borderId="0" xfId="0" applyNumberFormat="1" applyFont="1" applyAlignment="1">
      <alignment horizontal="center"/>
    </xf>
    <xf numFmtId="0" fontId="83" fillId="0" borderId="5" xfId="0" applyFont="1" applyBorder="1" applyAlignment="1">
      <alignment horizontal="center"/>
    </xf>
    <xf numFmtId="0" fontId="28" fillId="9" borderId="0" xfId="0" applyFont="1" applyFill="1" applyAlignment="1">
      <alignment horizontal="center" wrapText="1"/>
    </xf>
    <xf numFmtId="0" fontId="28" fillId="9" borderId="0" xfId="0" applyFont="1" applyFill="1" applyAlignment="1">
      <alignment wrapText="1"/>
    </xf>
    <xf numFmtId="0" fontId="79" fillId="0" borderId="0" xfId="0" applyFont="1" applyFill="1"/>
    <xf numFmtId="0" fontId="0" fillId="0" borderId="0" xfId="0" applyFill="1"/>
    <xf numFmtId="0" fontId="45" fillId="0" borderId="2" xfId="0" applyFont="1" applyBorder="1"/>
    <xf numFmtId="0" fontId="80" fillId="0" borderId="0" xfId="0" applyFont="1" applyFill="1" applyBorder="1"/>
    <xf numFmtId="0" fontId="45" fillId="8" borderId="6" xfId="0" applyFont="1" applyFill="1" applyBorder="1"/>
    <xf numFmtId="0" fontId="80" fillId="0" borderId="0" xfId="0" applyFont="1" applyBorder="1"/>
    <xf numFmtId="0" fontId="79" fillId="0" borderId="0" xfId="0" applyFont="1" applyBorder="1"/>
    <xf numFmtId="181" fontId="83" fillId="0" borderId="0" xfId="0" applyNumberFormat="1" applyFont="1" applyAlignment="1">
      <alignment horizontal="right"/>
    </xf>
    <xf numFmtId="0" fontId="45" fillId="0" borderId="0" xfId="0" applyFont="1" applyFill="1" applyBorder="1"/>
    <xf numFmtId="167" fontId="80" fillId="0" borderId="0" xfId="0" applyNumberFormat="1" applyFont="1" applyFill="1" applyBorder="1"/>
    <xf numFmtId="0" fontId="45" fillId="0" borderId="2" xfId="0" applyFont="1" applyFill="1" applyBorder="1"/>
    <xf numFmtId="167" fontId="80" fillId="0" borderId="2" xfId="0" applyNumberFormat="1" applyFont="1" applyFill="1" applyBorder="1"/>
    <xf numFmtId="0" fontId="44" fillId="0" borderId="0" xfId="0" applyFont="1"/>
    <xf numFmtId="167" fontId="44" fillId="0" borderId="0" xfId="0" applyNumberFormat="1" applyFont="1"/>
    <xf numFmtId="168" fontId="38" fillId="0" borderId="0" xfId="0" applyNumberFormat="1" applyFont="1"/>
    <xf numFmtId="167" fontId="38" fillId="0" borderId="0" xfId="0" applyNumberFormat="1" applyFont="1" applyAlignment="1">
      <alignment horizontal="right"/>
    </xf>
    <xf numFmtId="165" fontId="38" fillId="0" borderId="0" xfId="0" applyNumberFormat="1" applyFont="1" applyAlignment="1">
      <alignment horizontal="right"/>
    </xf>
    <xf numFmtId="169" fontId="38" fillId="0" borderId="0" xfId="0" applyNumberFormat="1" applyFont="1" applyAlignment="1">
      <alignment horizontal="right"/>
    </xf>
    <xf numFmtId="168" fontId="38" fillId="0" borderId="0" xfId="0" applyNumberFormat="1" applyFont="1" applyAlignment="1">
      <alignment horizontal="right"/>
    </xf>
    <xf numFmtId="183" fontId="44" fillId="0" borderId="0" xfId="0" applyNumberFormat="1" applyFont="1"/>
    <xf numFmtId="183" fontId="38" fillId="0" borderId="0" xfId="0" applyNumberFormat="1" applyFont="1" applyAlignment="1">
      <alignment horizontal="right"/>
    </xf>
    <xf numFmtId="167" fontId="45" fillId="0" borderId="2" xfId="0" applyNumberFormat="1" applyFont="1" applyBorder="1"/>
    <xf numFmtId="167" fontId="45" fillId="8" borderId="2" xfId="0" applyNumberFormat="1" applyFont="1" applyFill="1" applyBorder="1"/>
    <xf numFmtId="167" fontId="45" fillId="8" borderId="7" xfId="0" applyNumberFormat="1" applyFont="1" applyFill="1" applyBorder="1"/>
    <xf numFmtId="0" fontId="47" fillId="0" borderId="0" xfId="0" applyFont="1"/>
    <xf numFmtId="0" fontId="44" fillId="0" borderId="0" xfId="0" applyFont="1" applyBorder="1"/>
    <xf numFmtId="0" fontId="45" fillId="0" borderId="0" xfId="0" applyFont="1" applyBorder="1"/>
    <xf numFmtId="0" fontId="44" fillId="0" borderId="0" xfId="0" applyFont="1" applyFill="1" applyBorder="1"/>
    <xf numFmtId="0" fontId="79" fillId="0" borderId="0" xfId="0" applyFont="1" applyFill="1" applyBorder="1"/>
    <xf numFmtId="165" fontId="80" fillId="8" borderId="0" xfId="0" applyNumberFormat="1" applyFont="1" applyFill="1" applyBorder="1"/>
    <xf numFmtId="165" fontId="80" fillId="8" borderId="15" xfId="0" applyNumberFormat="1" applyFont="1" applyFill="1" applyBorder="1"/>
    <xf numFmtId="165" fontId="80" fillId="8" borderId="3" xfId="0" applyNumberFormat="1" applyFont="1" applyFill="1" applyBorder="1"/>
    <xf numFmtId="165" fontId="80" fillId="8" borderId="13" xfId="0" applyNumberFormat="1" applyFont="1" applyFill="1" applyBorder="1"/>
    <xf numFmtId="0" fontId="32" fillId="9" borderId="0" xfId="0" applyFont="1" applyFill="1" applyAlignment="1">
      <alignment horizontal="left"/>
    </xf>
    <xf numFmtId="0" fontId="28" fillId="9" borderId="0" xfId="0" applyFont="1" applyFill="1" applyAlignment="1"/>
    <xf numFmtId="0" fontId="44" fillId="0" borderId="0" xfId="0" applyFont="1" applyAlignment="1">
      <alignment horizontal="left" indent="1"/>
    </xf>
    <xf numFmtId="0" fontId="79" fillId="0" borderId="0" xfId="0" applyFont="1" applyAlignment="1">
      <alignment horizontal="left" indent="1"/>
    </xf>
    <xf numFmtId="167" fontId="71" fillId="8" borderId="8" xfId="0" applyNumberFormat="1" applyFont="1" applyFill="1" applyBorder="1"/>
    <xf numFmtId="0" fontId="38" fillId="0" borderId="0" xfId="0" applyFont="1" applyFill="1" applyBorder="1"/>
    <xf numFmtId="167" fontId="44" fillId="0" borderId="0" xfId="0" applyNumberFormat="1" applyFont="1" applyFill="1" applyBorder="1"/>
    <xf numFmtId="165" fontId="44" fillId="0" borderId="0" xfId="0" applyNumberFormat="1" applyFont="1" applyFill="1" applyBorder="1"/>
    <xf numFmtId="168" fontId="36" fillId="0" borderId="0" xfId="0" applyNumberFormat="1" applyFont="1"/>
    <xf numFmtId="168" fontId="45" fillId="8" borderId="7" xfId="0" applyNumberFormat="1" applyFont="1" applyFill="1" applyBorder="1"/>
    <xf numFmtId="165" fontId="45" fillId="8" borderId="12" xfId="0" applyNumberFormat="1" applyFont="1" applyFill="1" applyBorder="1"/>
    <xf numFmtId="165" fontId="45" fillId="8" borderId="3" xfId="0" applyNumberFormat="1" applyFont="1" applyFill="1" applyBorder="1"/>
    <xf numFmtId="168" fontId="45" fillId="8" borderId="3" xfId="0" applyNumberFormat="1" applyFont="1" applyFill="1" applyBorder="1"/>
    <xf numFmtId="168" fontId="45" fillId="8" borderId="13" xfId="0" applyNumberFormat="1" applyFont="1" applyFill="1" applyBorder="1"/>
    <xf numFmtId="0" fontId="98" fillId="0" borderId="0" xfId="0" applyFont="1"/>
    <xf numFmtId="0" fontId="47" fillId="0" borderId="3" xfId="0" applyFont="1" applyBorder="1"/>
    <xf numFmtId="0" fontId="44" fillId="0" borderId="3" xfId="0" applyFont="1" applyBorder="1"/>
    <xf numFmtId="0" fontId="45" fillId="14" borderId="0" xfId="0" applyFont="1" applyFill="1"/>
    <xf numFmtId="169" fontId="44" fillId="0" borderId="0" xfId="0" applyNumberFormat="1" applyFont="1"/>
    <xf numFmtId="169" fontId="28" fillId="9" borderId="0" xfId="0" applyNumberFormat="1" applyFont="1" applyFill="1" applyAlignment="1">
      <alignment horizontal="center" wrapText="1"/>
    </xf>
    <xf numFmtId="169" fontId="37" fillId="0" borderId="0" xfId="0" applyNumberFormat="1" applyFont="1"/>
    <xf numFmtId="169" fontId="36" fillId="0" borderId="0" xfId="0" applyNumberFormat="1" applyFont="1"/>
    <xf numFmtId="167" fontId="44" fillId="0" borderId="5" xfId="0" applyNumberFormat="1" applyFont="1" applyBorder="1"/>
    <xf numFmtId="165" fontId="44" fillId="0" borderId="5" xfId="0" applyNumberFormat="1" applyFont="1" applyBorder="1"/>
    <xf numFmtId="165" fontId="44" fillId="17" borderId="5" xfId="0" applyNumberFormat="1" applyFont="1" applyFill="1" applyBorder="1"/>
    <xf numFmtId="0" fontId="36" fillId="0" borderId="5" xfId="0" applyFont="1" applyBorder="1" applyAlignment="1">
      <alignment horizontal="center"/>
    </xf>
    <xf numFmtId="0" fontId="37" fillId="0" borderId="0" xfId="0" applyFont="1"/>
    <xf numFmtId="1" fontId="37" fillId="0" borderId="0" xfId="0" applyNumberFormat="1" applyFont="1" applyAlignment="1">
      <alignment horizontal="center"/>
    </xf>
    <xf numFmtId="168" fontId="37" fillId="0" borderId="0" xfId="0" applyNumberFormat="1" applyFont="1"/>
    <xf numFmtId="0" fontId="44" fillId="0" borderId="0" xfId="0" applyNumberFormat="1" applyFont="1" applyAlignment="1">
      <alignment horizontal="right"/>
    </xf>
    <xf numFmtId="165" fontId="45" fillId="0" borderId="2" xfId="0" applyNumberFormat="1" applyFont="1" applyBorder="1"/>
    <xf numFmtId="0" fontId="45" fillId="0" borderId="7" xfId="0" applyFont="1" applyBorder="1"/>
    <xf numFmtId="165" fontId="45" fillId="0" borderId="7" xfId="0" applyNumberFormat="1" applyFont="1" applyBorder="1"/>
    <xf numFmtId="0" fontId="28" fillId="9" borderId="0" xfId="0" applyNumberFormat="1" applyFont="1" applyFill="1" applyAlignment="1">
      <alignment horizontal="center"/>
    </xf>
    <xf numFmtId="0" fontId="44" fillId="0" borderId="0" xfId="0" applyFont="1" applyFill="1"/>
    <xf numFmtId="169" fontId="47" fillId="0" borderId="0" xfId="0" applyNumberFormat="1" applyFont="1"/>
    <xf numFmtId="165" fontId="36" fillId="0" borderId="0" xfId="0" applyNumberFormat="1" applyFont="1" applyAlignment="1">
      <alignment horizontal="right"/>
    </xf>
    <xf numFmtId="0" fontId="45" fillId="8" borderId="10" xfId="0" applyFont="1" applyFill="1" applyBorder="1"/>
    <xf numFmtId="0" fontId="47" fillId="8" borderId="19" xfId="0" applyFont="1" applyFill="1" applyBorder="1"/>
    <xf numFmtId="165" fontId="45" fillId="18" borderId="9" xfId="0" applyNumberFormat="1" applyFont="1" applyFill="1" applyBorder="1" applyAlignment="1">
      <alignment horizontal="right"/>
    </xf>
    <xf numFmtId="165" fontId="44" fillId="18" borderId="0" xfId="0" applyNumberFormat="1" applyFont="1" applyFill="1" applyBorder="1" applyAlignment="1">
      <alignment horizontal="right"/>
    </xf>
    <xf numFmtId="168" fontId="47" fillId="8" borderId="0" xfId="0" applyNumberFormat="1" applyFont="1" applyFill="1" applyBorder="1"/>
    <xf numFmtId="165" fontId="45" fillId="18" borderId="24" xfId="0" applyNumberFormat="1" applyFont="1" applyFill="1" applyBorder="1" applyAlignment="1">
      <alignment horizontal="right"/>
    </xf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82">
    <dxf>
      <font>
        <color rgb="FF000000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eetMetadata" Target="metadata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664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518" t="s">
        <v>0</v>
      </c>
      <c r="C24" s="519"/>
      <c r="D24" s="519"/>
      <c r="E24" s="519"/>
      <c r="F24" s="519"/>
      <c r="G24" s="519"/>
      <c r="H24" s="519"/>
      <c r="I24" s="519"/>
      <c r="J24" s="519"/>
      <c r="K24" s="519"/>
      <c r="L24" s="519"/>
      <c r="M24" s="519"/>
      <c r="N24" s="519"/>
      <c r="O24" s="519"/>
      <c r="P24" s="519"/>
      <c r="Q24" s="519"/>
    </row>
    <row r="25" spans="2:17" ht="25.5">
      <c r="B25" s="520" t="s">
        <v>1942</v>
      </c>
      <c r="C25" s="519"/>
      <c r="D25" s="519"/>
      <c r="E25" s="519"/>
      <c r="F25" s="519"/>
      <c r="G25" s="519"/>
      <c r="H25" s="519"/>
      <c r="I25" s="519"/>
      <c r="J25" s="519"/>
      <c r="K25" s="519"/>
      <c r="L25" s="519"/>
      <c r="M25" s="519"/>
      <c r="N25" s="519"/>
      <c r="O25" s="519"/>
      <c r="P25" s="519"/>
      <c r="Q25" s="519"/>
    </row>
    <row r="26" spans="2:17" ht="23.25">
      <c r="B26" s="521" t="str">
        <f ca="1">"As of "&amp;TEXT(TODAY(),"mm/dd/yy")</f>
        <v>As of 09/21/26</v>
      </c>
      <c r="C26" s="519"/>
      <c r="D26" s="519"/>
      <c r="E26" s="519"/>
      <c r="F26" s="519"/>
      <c r="G26" s="519"/>
      <c r="H26" s="519"/>
      <c r="I26" s="519"/>
      <c r="J26" s="519"/>
      <c r="K26" s="519"/>
      <c r="L26" s="519"/>
      <c r="M26" s="519"/>
      <c r="N26" s="519"/>
      <c r="O26" s="519"/>
      <c r="P26" s="519"/>
      <c r="Q26" s="51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73"/>
  <sheetViews>
    <sheetView showGridLines="0" view="pageBreakPreview" topLeftCell="A27" zoomScale="175" zoomScaleNormal="100" zoomScaleSheetLayoutView="175" workbookViewId="0">
      <selection activeCell="D52" sqref="D52"/>
    </sheetView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25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26" t="s">
        <v>1998</v>
      </c>
      <c r="C3" s="527"/>
      <c r="D3" s="527"/>
      <c r="E3" s="527"/>
      <c r="F3" s="452"/>
      <c r="G3" s="452" t="s">
        <v>276</v>
      </c>
      <c r="H3" s="545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582" t="s">
        <v>2000</v>
      </c>
      <c r="C5" s="371" t="s">
        <v>2027</v>
      </c>
    </row>
    <row r="6" spans="1:8" s="549" customFormat="1">
      <c r="A6" s="548"/>
      <c r="B6" s="560" t="s">
        <v>2030</v>
      </c>
      <c r="C6" s="47">
        <f>'Revenue Analysis'!$E$16</f>
        <v>2942.9432999999999</v>
      </c>
      <c r="D6" s="560"/>
      <c r="E6" s="560"/>
      <c r="F6" s="548"/>
      <c r="G6" s="548"/>
      <c r="H6" s="548"/>
    </row>
    <row r="7" spans="1:8" s="549" customFormat="1">
      <c r="A7" s="548"/>
      <c r="B7" s="583" t="s">
        <v>2037</v>
      </c>
      <c r="C7" s="567">
        <f>IFERROR($C$8/$C$6,0)</f>
        <v>1.0193876314232762</v>
      </c>
      <c r="D7" s="560"/>
      <c r="E7" s="560"/>
      <c r="F7" s="548"/>
      <c r="G7" s="548"/>
      <c r="H7" s="548"/>
    </row>
    <row r="8" spans="1:8">
      <c r="A8" s="452"/>
      <c r="B8" s="529" t="s">
        <v>2031</v>
      </c>
      <c r="C8" s="585">
        <v>3000</v>
      </c>
      <c r="D8" s="551"/>
      <c r="E8" s="551"/>
      <c r="F8" s="452"/>
      <c r="G8" s="452"/>
      <c r="H8" s="452"/>
    </row>
    <row r="9" spans="1:8">
      <c r="A9" s="452"/>
      <c r="B9" s="584" t="s">
        <v>2001</v>
      </c>
      <c r="C9" s="435">
        <v>500</v>
      </c>
      <c r="D9" s="554"/>
      <c r="E9" s="554"/>
      <c r="F9" s="452"/>
      <c r="G9" s="452"/>
      <c r="H9" s="452"/>
    </row>
    <row r="10" spans="1:8">
      <c r="A10" s="452"/>
      <c r="B10" s="558" t="s">
        <v>2026</v>
      </c>
      <c r="C10" s="559">
        <f>C8-C9</f>
        <v>2500</v>
      </c>
      <c r="D10" s="553"/>
      <c r="E10" s="553"/>
      <c r="F10" s="452"/>
      <c r="G10" s="452"/>
      <c r="H10" s="452"/>
    </row>
    <row r="11" spans="1:8" ht="3.95" customHeight="1">
      <c r="A11" s="452"/>
      <c r="B11" s="556"/>
      <c r="C11" s="557"/>
      <c r="D11" s="553"/>
      <c r="E11" s="553"/>
      <c r="F11" s="452"/>
      <c r="G11" s="452"/>
      <c r="H11" s="452"/>
    </row>
    <row r="12" spans="1:8">
      <c r="A12" s="452"/>
      <c r="B12" s="452" t="s">
        <v>2048</v>
      </c>
      <c r="C12" s="435">
        <v>60000</v>
      </c>
      <c r="D12" s="452"/>
      <c r="E12" s="452"/>
      <c r="F12" s="452"/>
      <c r="G12" s="452"/>
      <c r="H12" s="452"/>
    </row>
    <row r="13" spans="1:8">
      <c r="A13" s="452"/>
      <c r="B13" s="583" t="s">
        <v>2049</v>
      </c>
      <c r="C13" s="83">
        <f>$C$8</f>
        <v>3000</v>
      </c>
      <c r="D13" s="575"/>
      <c r="E13" s="575"/>
      <c r="F13" s="452"/>
      <c r="G13" s="452"/>
      <c r="H13" s="452"/>
    </row>
    <row r="14" spans="1:8">
      <c r="A14" s="452"/>
      <c r="B14" s="583" t="s">
        <v>2050</v>
      </c>
      <c r="C14" s="83">
        <f>$C$9</f>
        <v>500</v>
      </c>
      <c r="D14" s="575"/>
      <c r="E14" s="575"/>
      <c r="F14" s="452"/>
      <c r="G14" s="452"/>
      <c r="H14" s="452"/>
    </row>
    <row r="15" spans="1:8">
      <c r="A15" s="452"/>
      <c r="B15" s="550" t="s">
        <v>2002</v>
      </c>
      <c r="C15" s="569">
        <f>C12+C13-C14</f>
        <v>62500</v>
      </c>
      <c r="D15" s="556"/>
      <c r="E15" s="556"/>
      <c r="F15" s="452"/>
      <c r="G15" s="452"/>
      <c r="H15" s="452"/>
    </row>
    <row r="16" spans="1:8">
      <c r="A16" s="452"/>
      <c r="B16" s="452" t="s">
        <v>2003</v>
      </c>
      <c r="C16" s="538">
        <f>IFERROR($C$10/$C$15,0)</f>
        <v>0.04</v>
      </c>
      <c r="D16" s="576"/>
      <c r="E16" s="576"/>
      <c r="F16" s="452"/>
      <c r="G16" s="452"/>
      <c r="H16" s="452"/>
    </row>
    <row r="17" spans="1:8">
      <c r="A17" s="452"/>
      <c r="B17" s="452" t="s">
        <v>2004</v>
      </c>
      <c r="C17" s="433">
        <f>$C$8</f>
        <v>3000</v>
      </c>
      <c r="D17" s="576"/>
      <c r="E17" s="576"/>
      <c r="F17" s="452"/>
      <c r="G17" s="452"/>
      <c r="H17" s="452"/>
    </row>
    <row r="18" spans="1:8">
      <c r="A18" s="452"/>
      <c r="B18" s="575" t="s">
        <v>2056</v>
      </c>
      <c r="C18" s="587">
        <f>(1-$C$16)*$C$15</f>
        <v>60000</v>
      </c>
      <c r="D18" s="556"/>
      <c r="E18" s="556"/>
      <c r="F18" s="452"/>
      <c r="G18" s="452"/>
      <c r="H18" s="452"/>
    </row>
    <row r="19" spans="1:8" ht="3.95" customHeight="1">
      <c r="A19" s="452"/>
      <c r="B19" s="572"/>
      <c r="C19" s="154"/>
      <c r="D19" s="560"/>
      <c r="E19" s="560"/>
      <c r="F19" s="452"/>
      <c r="G19" s="452"/>
      <c r="H19" s="452"/>
    </row>
    <row r="20" spans="1:8">
      <c r="A20" s="452"/>
      <c r="B20" s="560" t="s">
        <v>2048</v>
      </c>
      <c r="C20" s="86">
        <f>$C$12</f>
        <v>60000</v>
      </c>
      <c r="D20" s="560"/>
      <c r="E20" s="560"/>
      <c r="F20" s="452"/>
      <c r="G20" s="452"/>
      <c r="H20" s="452"/>
    </row>
    <row r="21" spans="1:8">
      <c r="A21" s="452"/>
      <c r="B21" s="583" t="s">
        <v>2050</v>
      </c>
      <c r="C21" s="83">
        <f>$C$14</f>
        <v>500</v>
      </c>
      <c r="D21" s="573"/>
      <c r="E21" s="573"/>
      <c r="F21" s="452"/>
      <c r="G21" s="452"/>
      <c r="H21" s="452"/>
    </row>
    <row r="22" spans="1:8">
      <c r="A22" s="452"/>
      <c r="B22" s="550" t="s">
        <v>2057</v>
      </c>
      <c r="C22" s="569">
        <f>C20-C21</f>
        <v>59500</v>
      </c>
      <c r="D22" s="574"/>
      <c r="E22" s="574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582" t="s">
        <v>2005</v>
      </c>
      <c r="C24" s="371" t="s">
        <v>2027</v>
      </c>
      <c r="D24" s="371" t="s">
        <v>2028</v>
      </c>
      <c r="E24" s="371" t="s">
        <v>2029</v>
      </c>
      <c r="F24" s="452"/>
      <c r="G24" s="452"/>
      <c r="H24" s="452"/>
    </row>
    <row r="25" spans="1:8">
      <c r="A25" s="452"/>
      <c r="B25" s="452" t="s">
        <v>2006</v>
      </c>
      <c r="C25" s="555">
        <v>1</v>
      </c>
      <c r="D25" s="555">
        <v>2</v>
      </c>
      <c r="E25" s="555">
        <v>3</v>
      </c>
      <c r="F25" s="452"/>
      <c r="G25" s="452"/>
      <c r="H25" s="452"/>
    </row>
    <row r="26" spans="1:8">
      <c r="A26" s="452"/>
      <c r="B26" s="452" t="s">
        <v>2007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2008</v>
      </c>
      <c r="C27" s="539">
        <v>1</v>
      </c>
      <c r="D27" s="540">
        <f>$C$27</f>
        <v>1</v>
      </c>
      <c r="E27" s="540">
        <f>$C$27</f>
        <v>1</v>
      </c>
      <c r="F27" s="452"/>
      <c r="G27" s="452"/>
      <c r="H27" s="452"/>
    </row>
    <row r="28" spans="1:8">
      <c r="A28" s="452"/>
      <c r="B28" s="532" t="s">
        <v>2009</v>
      </c>
      <c r="C28" s="534">
        <f>C26*$C$27</f>
        <v>3000</v>
      </c>
      <c r="D28" s="534">
        <f>D26*$C$27</f>
        <v>6000</v>
      </c>
      <c r="E28" s="534">
        <f>E26*$C$27</f>
        <v>9000</v>
      </c>
      <c r="F28" s="452"/>
      <c r="G28" s="452"/>
      <c r="H28" s="452"/>
    </row>
    <row r="29" spans="1:8">
      <c r="A29" s="452"/>
      <c r="B29" s="584" t="s">
        <v>2010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9" t="s">
        <v>2011</v>
      </c>
      <c r="C30" s="533">
        <f>C28-C29</f>
        <v>0</v>
      </c>
      <c r="D30" s="533">
        <f>D28-D29</f>
        <v>3000</v>
      </c>
      <c r="E30" s="535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47" t="s">
        <v>2097</v>
      </c>
      <c r="C32" s="546" t="s">
        <v>2096</v>
      </c>
      <c r="D32" s="546" t="str">
        <f>D$24</f>
        <v>2.0x Valuation</v>
      </c>
      <c r="E32" s="546" t="str">
        <f>E$24</f>
        <v>3.0x Valuation</v>
      </c>
      <c r="F32" s="452"/>
      <c r="G32" s="452"/>
      <c r="H32" s="452"/>
    </row>
    <row r="33" spans="1:8">
      <c r="A33" s="452"/>
      <c r="B33" s="452" t="s">
        <v>2040</v>
      </c>
      <c r="C33" s="544">
        <v>0</v>
      </c>
      <c r="D33" s="431">
        <f>$C$22*(1+(D$25-1)*$C33)+$C$17*D$25</f>
        <v>65500</v>
      </c>
      <c r="E33" s="431">
        <f>$C$22*(1+(E$25-1)*$C33)+$C$17*E$25</f>
        <v>68500</v>
      </c>
      <c r="F33" s="452"/>
      <c r="G33" s="452"/>
      <c r="H33" s="452"/>
    </row>
    <row r="34" spans="1:8">
      <c r="A34" s="452"/>
      <c r="B34" s="452" t="s">
        <v>2013</v>
      </c>
      <c r="C34" s="544">
        <v>0.5</v>
      </c>
      <c r="D34" s="430">
        <f>$C$22*(1+(D$25-1)*$C34)+$C$17*D$25</f>
        <v>95250</v>
      </c>
      <c r="E34" s="430">
        <f>$C$22*(1+(E$25-1)*$C34)+$C$17*E$25</f>
        <v>128000</v>
      </c>
      <c r="F34" s="452"/>
      <c r="G34" s="431"/>
      <c r="H34" s="452"/>
    </row>
    <row r="35" spans="1:8">
      <c r="A35" s="452"/>
      <c r="B35" s="452" t="s">
        <v>2014</v>
      </c>
      <c r="C35" s="544">
        <v>1</v>
      </c>
      <c r="D35" s="430">
        <f>$C$22*(1+(D$25-1)*$C35)+$C$17*D$25</f>
        <v>125000</v>
      </c>
      <c r="E35" s="430">
        <f>$C$22*(1+(E$25-1)*$C35)+$C$17*E$25</f>
        <v>187500</v>
      </c>
      <c r="F35" s="452"/>
      <c r="G35" s="431"/>
      <c r="H35" s="452"/>
    </row>
    <row r="36" spans="1:8">
      <c r="A36" s="452"/>
      <c r="B36" s="452" t="s">
        <v>2015</v>
      </c>
      <c r="C36" s="544">
        <v>1.5</v>
      </c>
      <c r="D36" s="430">
        <f>$C$22*(1+(D$25-1)*$C36)+$C$17*D$25</f>
        <v>154750</v>
      </c>
      <c r="E36" s="430">
        <f>$C$22*(1+(E$25-1)*$C36)+$C$17*E$25</f>
        <v>247000</v>
      </c>
      <c r="F36" s="452"/>
      <c r="G36" s="452"/>
      <c r="H36" s="452"/>
    </row>
    <row r="37" spans="1:8" ht="3.95" customHeight="1">
      <c r="A37" s="452"/>
      <c r="B37" s="452"/>
      <c r="C37" s="452"/>
      <c r="D37" s="452"/>
      <c r="E37" s="452"/>
      <c r="F37" s="452"/>
      <c r="G37" s="452"/>
      <c r="H37" s="452"/>
    </row>
    <row r="38" spans="1:8">
      <c r="A38" s="452"/>
      <c r="B38" s="582" t="s">
        <v>2098</v>
      </c>
      <c r="C38" s="371"/>
      <c r="D38" s="371" t="str">
        <f>+D$32</f>
        <v>2.0x Valuation</v>
      </c>
      <c r="E38" s="371" t="str">
        <f>+E$32</f>
        <v>3.0x Valuation</v>
      </c>
      <c r="F38" s="452"/>
      <c r="G38" s="452"/>
      <c r="H38" s="452"/>
    </row>
    <row r="39" spans="1:8">
      <c r="A39" s="452"/>
      <c r="B39" s="586" t="str">
        <f>$B33</f>
        <v>Topkey (ex-Keystone) Flat — No Growth</v>
      </c>
      <c r="C39" s="575"/>
      <c r="D39" s="587">
        <f>$C$9+$C$16*D33</f>
        <v>3120</v>
      </c>
      <c r="E39" s="587">
        <f>$C$9+$C$16*E33</f>
        <v>3240</v>
      </c>
      <c r="F39" s="452"/>
      <c r="G39" s="452"/>
      <c r="H39" s="452"/>
    </row>
    <row r="40" spans="1:8">
      <c r="A40" s="452"/>
      <c r="B40" s="586" t="str">
        <f>$B34</f>
        <v>Topkey Grows Half as Fast as Keystone</v>
      </c>
      <c r="C40" s="575"/>
      <c r="D40" s="588">
        <f>$C$9+$C$16*D34</f>
        <v>4310</v>
      </c>
      <c r="E40" s="588">
        <f>$C$9+$C$16*E34</f>
        <v>5620</v>
      </c>
      <c r="F40" s="452"/>
      <c r="G40" s="452"/>
      <c r="H40" s="452"/>
    </row>
    <row r="41" spans="1:8">
      <c r="A41" s="452"/>
      <c r="B41" s="586" t="str">
        <f>$B35</f>
        <v>Topkey Keeps Pace with Keystone</v>
      </c>
      <c r="C41" s="575"/>
      <c r="D41" s="588">
        <f>$C$9+$C$16*D35</f>
        <v>5500</v>
      </c>
      <c r="E41" s="588">
        <f>$C$9+$C$16*E35</f>
        <v>8000</v>
      </c>
      <c r="F41" s="452"/>
      <c r="G41" s="452"/>
      <c r="H41" s="452"/>
    </row>
    <row r="42" spans="1:8">
      <c r="A42" s="452"/>
      <c r="B42" s="586" t="str">
        <f>$B36</f>
        <v>Topkey Outgrows Keystone</v>
      </c>
      <c r="C42" s="575"/>
      <c r="D42" s="588">
        <f>$C$9+$C$16*D36</f>
        <v>6690</v>
      </c>
      <c r="E42" s="588">
        <f>$C$9+$C$16*E36</f>
        <v>10380</v>
      </c>
      <c r="F42" s="452"/>
      <c r="G42" s="452"/>
      <c r="H42" s="452"/>
    </row>
    <row r="43" spans="1:8" ht="3.95" customHeight="1">
      <c r="A43" s="452"/>
      <c r="B43" s="452"/>
      <c r="C43" s="452"/>
      <c r="D43" s="452"/>
      <c r="E43" s="452"/>
      <c r="F43" s="452"/>
      <c r="G43" s="452"/>
      <c r="H43" s="452"/>
    </row>
    <row r="44" spans="1:8">
      <c r="A44" s="452"/>
      <c r="B44" s="581" t="s">
        <v>2100</v>
      </c>
      <c r="C44" s="76"/>
      <c r="D44" s="371" t="str">
        <f>+D$32</f>
        <v>2.0x Valuation</v>
      </c>
      <c r="E44" s="371" t="str">
        <f>+E$32</f>
        <v>3.0x Valuation</v>
      </c>
      <c r="F44" s="452"/>
      <c r="G44" s="452"/>
      <c r="H44" s="452"/>
    </row>
    <row r="45" spans="1:8">
      <c r="A45" s="452"/>
      <c r="B45" s="541" t="str">
        <f>$B33</f>
        <v>Topkey (ex-Keystone) Flat — No Growth</v>
      </c>
      <c r="C45" s="528"/>
      <c r="D45" s="536">
        <f>D39-D$28</f>
        <v>-2880</v>
      </c>
      <c r="E45" s="537">
        <f>E39-E$28</f>
        <v>-5760</v>
      </c>
      <c r="F45" s="452"/>
      <c r="G45" s="452"/>
      <c r="H45" s="452"/>
    </row>
    <row r="46" spans="1:8">
      <c r="A46" s="452"/>
      <c r="B46" s="542" t="str">
        <f>$B34</f>
        <v>Topkey Grows Half as Fast as Keystone</v>
      </c>
      <c r="C46" s="530"/>
      <c r="D46" s="577">
        <f>D40-D$28</f>
        <v>-1690</v>
      </c>
      <c r="E46" s="578">
        <f>E40-E$28</f>
        <v>-3380</v>
      </c>
      <c r="F46" s="452"/>
      <c r="G46" s="452"/>
      <c r="H46" s="452"/>
    </row>
    <row r="47" spans="1:8">
      <c r="A47" s="452"/>
      <c r="B47" s="542" t="str">
        <f>$B35</f>
        <v>Topkey Keeps Pace with Keystone</v>
      </c>
      <c r="C47" s="530"/>
      <c r="D47" s="577">
        <f>D41-D$28</f>
        <v>-500</v>
      </c>
      <c r="E47" s="578">
        <f>E41-E$28</f>
        <v>-1000</v>
      </c>
      <c r="F47" s="452"/>
      <c r="G47" s="452"/>
      <c r="H47" s="452"/>
    </row>
    <row r="48" spans="1:8">
      <c r="A48" s="452"/>
      <c r="B48" s="543" t="str">
        <f>$B36</f>
        <v>Topkey Outgrows Keystone</v>
      </c>
      <c r="C48" s="531"/>
      <c r="D48" s="579">
        <f>D42-D$28</f>
        <v>690</v>
      </c>
      <c r="E48" s="580">
        <f>E42-E$28</f>
        <v>1380</v>
      </c>
      <c r="F48" s="452"/>
      <c r="G48" s="452"/>
      <c r="H48" s="452"/>
    </row>
    <row r="49" spans="1:8" ht="3.95" customHeight="1">
      <c r="A49" s="452"/>
      <c r="B49" s="452"/>
      <c r="C49" s="452"/>
      <c r="D49" s="452"/>
      <c r="E49" s="452"/>
      <c r="F49" s="452"/>
      <c r="G49" s="452"/>
      <c r="H49" s="452"/>
    </row>
    <row r="50" spans="1:8">
      <c r="A50" s="452"/>
      <c r="B50" s="581" t="s">
        <v>2099</v>
      </c>
      <c r="C50" s="76"/>
      <c r="D50" s="371" t="str">
        <f>+D$32</f>
        <v>2.0x Valuation</v>
      </c>
      <c r="E50" s="371" t="str">
        <f>+E$32</f>
        <v>3.0x Valuation</v>
      </c>
      <c r="F50" s="452"/>
      <c r="G50" s="452"/>
      <c r="H50" s="452"/>
    </row>
    <row r="51" spans="1:8">
      <c r="A51" s="452"/>
      <c r="B51" s="560" t="s">
        <v>2058</v>
      </c>
      <c r="C51" s="560"/>
      <c r="D51" s="86">
        <f>D$28</f>
        <v>6000</v>
      </c>
      <c r="E51" s="86">
        <f>E$28</f>
        <v>9000</v>
      </c>
      <c r="F51" s="452"/>
      <c r="G51" s="452"/>
      <c r="H51" s="452"/>
    </row>
    <row r="52" spans="1:8">
      <c r="A52" s="452"/>
      <c r="B52" s="583" t="s">
        <v>2062</v>
      </c>
      <c r="C52" s="560"/>
      <c r="D52" s="83">
        <v>0</v>
      </c>
      <c r="E52" s="83">
        <f>$C$9</f>
        <v>500</v>
      </c>
      <c r="F52" s="452"/>
      <c r="G52" s="452"/>
      <c r="H52" s="452"/>
    </row>
    <row r="53" spans="1:8">
      <c r="A53" s="452"/>
      <c r="B53" s="550" t="s">
        <v>2063</v>
      </c>
      <c r="C53" s="550"/>
      <c r="D53" s="611">
        <f>D51-D52</f>
        <v>6000</v>
      </c>
      <c r="E53" s="611">
        <f>E51-E52</f>
        <v>8500</v>
      </c>
      <c r="F53" s="452"/>
      <c r="G53" s="452"/>
      <c r="H53" s="452"/>
    </row>
    <row r="54" spans="1:8">
      <c r="A54" s="452"/>
      <c r="B54" s="560" t="s">
        <v>2059</v>
      </c>
      <c r="C54" s="560"/>
      <c r="D54" s="154">
        <f>IFERROR(D53/$C$16,0)</f>
        <v>150000</v>
      </c>
      <c r="E54" s="154">
        <f>IFERROR(E53/$C$16,0)</f>
        <v>212500</v>
      </c>
      <c r="F54" s="452"/>
      <c r="G54" s="452"/>
      <c r="H54" s="452"/>
    </row>
    <row r="55" spans="1:8">
      <c r="A55" s="452"/>
      <c r="B55" s="583" t="s">
        <v>2060</v>
      </c>
      <c r="C55" s="560"/>
      <c r="D55" s="154">
        <f>$C$17*D$25</f>
        <v>6000</v>
      </c>
      <c r="E55" s="154">
        <f>$C$17*E$25</f>
        <v>9000</v>
      </c>
      <c r="F55" s="452"/>
      <c r="G55" s="452"/>
      <c r="H55" s="452"/>
    </row>
    <row r="56" spans="1:8">
      <c r="A56" s="452"/>
      <c r="B56" s="612" t="s">
        <v>2064</v>
      </c>
      <c r="C56" s="612"/>
      <c r="D56" s="613">
        <f>D54-D55</f>
        <v>144000</v>
      </c>
      <c r="E56" s="613">
        <f>E54-E55</f>
        <v>203500</v>
      </c>
      <c r="F56" s="452"/>
      <c r="G56" s="452"/>
      <c r="H56" s="452"/>
    </row>
    <row r="57" spans="1:8">
      <c r="A57" s="452"/>
      <c r="B57" s="591" t="s">
        <v>2061</v>
      </c>
      <c r="C57" s="592"/>
      <c r="D57" s="593">
        <f>IFERROR((D56/$C$22-1)/(D$25-1),0)</f>
        <v>1.4201680672268906</v>
      </c>
      <c r="E57" s="594">
        <f>IFERROR((E56/$C$22-1)/(E$25-1),0)</f>
        <v>1.2100840336134453</v>
      </c>
      <c r="F57" s="452"/>
      <c r="G57" s="452"/>
      <c r="H57" s="452"/>
    </row>
    <row r="58" spans="1:8">
      <c r="A58" s="452"/>
      <c r="B58" s="560"/>
      <c r="C58" s="560"/>
      <c r="D58" s="560"/>
      <c r="E58" s="560"/>
      <c r="F58" s="452"/>
      <c r="G58" s="452"/>
      <c r="H58" s="452"/>
    </row>
    <row r="59" spans="1:8">
      <c r="A59" s="452"/>
      <c r="B59" s="416" t="s">
        <v>2016</v>
      </c>
      <c r="C59" s="416"/>
      <c r="D59" s="416"/>
      <c r="E59" s="416"/>
      <c r="F59" s="452"/>
      <c r="G59" s="452"/>
      <c r="H59" s="452"/>
    </row>
    <row r="60" spans="1:8" ht="24.75">
      <c r="A60" s="452"/>
      <c r="B60" s="447" t="s">
        <v>2017</v>
      </c>
      <c r="C60" s="447" t="s">
        <v>1197</v>
      </c>
      <c r="D60" s="447" t="s">
        <v>287</v>
      </c>
      <c r="E60" s="452"/>
      <c r="F60" s="452"/>
      <c r="G60" s="452"/>
      <c r="H60" s="452"/>
    </row>
    <row r="61" spans="1:8">
      <c r="A61" s="452"/>
      <c r="B61" s="560" t="s">
        <v>2032</v>
      </c>
      <c r="C61" s="563">
        <f>$C$6</f>
        <v>2942.9432999999999</v>
      </c>
      <c r="D61" s="560" t="s">
        <v>2033</v>
      </c>
      <c r="E61" s="452"/>
      <c r="F61" s="452"/>
      <c r="G61" s="452"/>
      <c r="H61" s="452"/>
    </row>
    <row r="62" spans="1:8">
      <c r="A62" s="452"/>
      <c r="B62" s="560" t="s">
        <v>2034</v>
      </c>
      <c r="C62" s="568">
        <f>$C$7</f>
        <v>1.0193876314232762</v>
      </c>
      <c r="D62" s="560" t="s">
        <v>2038</v>
      </c>
      <c r="E62" s="452"/>
      <c r="F62" s="452"/>
      <c r="G62" s="452"/>
      <c r="H62" s="452"/>
    </row>
    <row r="63" spans="1:8">
      <c r="A63" s="452"/>
      <c r="B63" s="560" t="s">
        <v>2035</v>
      </c>
      <c r="C63" s="563">
        <f>$C$8</f>
        <v>3000</v>
      </c>
      <c r="D63" s="560" t="s">
        <v>2039</v>
      </c>
      <c r="E63" s="452"/>
      <c r="F63" s="452"/>
      <c r="G63" s="452"/>
      <c r="H63" s="452"/>
    </row>
    <row r="64" spans="1:8">
      <c r="A64" s="452"/>
      <c r="B64" s="560" t="s">
        <v>2018</v>
      </c>
      <c r="C64" s="563">
        <f>$C$9</f>
        <v>500</v>
      </c>
      <c r="D64" s="560" t="s">
        <v>2019</v>
      </c>
      <c r="E64" s="452"/>
      <c r="F64" s="452"/>
      <c r="G64" s="452"/>
      <c r="H64" s="452"/>
    </row>
    <row r="65" spans="1:8">
      <c r="A65" s="452"/>
      <c r="B65" s="560" t="s">
        <v>2051</v>
      </c>
      <c r="C65" s="564">
        <f>$C$12</f>
        <v>60000</v>
      </c>
      <c r="D65" s="560" t="s">
        <v>2052</v>
      </c>
      <c r="E65" s="452"/>
      <c r="F65" s="452"/>
      <c r="G65" s="452"/>
      <c r="H65" s="452"/>
    </row>
    <row r="66" spans="1:8">
      <c r="A66" s="452"/>
      <c r="B66" s="560" t="s">
        <v>2021</v>
      </c>
      <c r="C66" s="565">
        <f>$C$27</f>
        <v>1</v>
      </c>
      <c r="D66" s="560" t="s">
        <v>2022</v>
      </c>
      <c r="E66" s="452"/>
      <c r="F66" s="452"/>
      <c r="G66" s="452"/>
      <c r="H66" s="452"/>
    </row>
    <row r="67" spans="1:8">
      <c r="A67" s="452"/>
      <c r="B67" s="560" t="s">
        <v>2041</v>
      </c>
      <c r="C67" s="566">
        <f>$C$33</f>
        <v>0</v>
      </c>
      <c r="D67" s="560" t="s">
        <v>2042</v>
      </c>
      <c r="E67" s="452"/>
      <c r="F67" s="452"/>
      <c r="G67" s="452"/>
      <c r="H67" s="452"/>
    </row>
    <row r="68" spans="1:8">
      <c r="A68" s="452"/>
      <c r="B68" s="560" t="s">
        <v>2043</v>
      </c>
      <c r="C68" s="566">
        <f>$C$34</f>
        <v>0.5</v>
      </c>
      <c r="D68" s="560" t="s">
        <v>2044</v>
      </c>
      <c r="E68" s="452"/>
      <c r="F68" s="452"/>
      <c r="G68" s="452"/>
      <c r="H68" s="452"/>
    </row>
    <row r="69" spans="1:8">
      <c r="A69" s="452"/>
      <c r="B69" s="560" t="s">
        <v>2045</v>
      </c>
      <c r="C69" s="566">
        <f>$C$35</f>
        <v>1</v>
      </c>
      <c r="D69" s="560" t="s">
        <v>2046</v>
      </c>
      <c r="E69" s="452"/>
      <c r="F69" s="452"/>
      <c r="G69" s="452"/>
      <c r="H69" s="452"/>
    </row>
    <row r="70" spans="1:8">
      <c r="A70" s="452"/>
      <c r="B70" s="560" t="s">
        <v>2047</v>
      </c>
      <c r="C70" s="566">
        <f>$C$36</f>
        <v>1.5</v>
      </c>
      <c r="D70" s="560" t="s">
        <v>2024</v>
      </c>
      <c r="E70" s="452"/>
      <c r="F70" s="452"/>
      <c r="G70" s="452"/>
      <c r="H70" s="452"/>
    </row>
    <row r="71" spans="1:8">
      <c r="A71" s="452"/>
      <c r="B71" s="560" t="s">
        <v>2036</v>
      </c>
      <c r="C71" s="610" t="str">
        <f>D$25&amp;"x / "&amp;E$25&amp;"x"</f>
        <v>2x / 3x</v>
      </c>
      <c r="D71" s="560" t="s">
        <v>2025</v>
      </c>
      <c r="E71" s="452"/>
      <c r="F71" s="452"/>
      <c r="G71" s="452"/>
      <c r="H71" s="452"/>
    </row>
    <row r="72" spans="1:8">
      <c r="B72" s="560" t="s">
        <v>2053</v>
      </c>
      <c r="C72" s="563">
        <f>$C$22</f>
        <v>59500</v>
      </c>
      <c r="D72" s="560" t="s">
        <v>2054</v>
      </c>
    </row>
    <row r="73" spans="1:8">
      <c r="B73" s="560" t="s">
        <v>2020</v>
      </c>
      <c r="C73" s="563">
        <f>$C$15</f>
        <v>62500</v>
      </c>
      <c r="D73" s="560" t="s">
        <v>2055</v>
      </c>
    </row>
  </sheetData>
  <conditionalFormatting sqref="B25:E31 B33:E37 B39:E43 B45:E49 B51:E57 B6:E23">
    <cfRule type="expression" dxfId="81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sheetPr>
    <pageSetUpPr fitToPage="1"/>
  </sheetPr>
  <dimension ref="A1:G51"/>
  <sheetViews>
    <sheetView showGridLines="0" tabSelected="1" view="pageBreakPreview" topLeftCell="A6" zoomScale="175" zoomScaleNormal="100" zoomScaleSheetLayoutView="175" workbookViewId="0">
      <selection activeCell="K23" sqref="K23"/>
    </sheetView>
  </sheetViews>
  <sheetFormatPr defaultRowHeight="15"/>
  <cols>
    <col min="1" max="1" width="1.28515625" customWidth="1"/>
    <col min="2" max="2" width="47.5703125" customWidth="1"/>
    <col min="3" max="4" width="11.42578125" customWidth="1"/>
    <col min="5" max="5" width="4.140625" customWidth="1"/>
    <col min="6" max="6" width="11" customWidth="1"/>
    <col min="7" max="7" width="11.7109375" customWidth="1"/>
  </cols>
  <sheetData>
    <row r="1" spans="1:7">
      <c r="A1" s="560"/>
      <c r="B1" s="560"/>
      <c r="C1" s="560"/>
      <c r="D1" s="560"/>
      <c r="E1" s="560"/>
      <c r="F1" s="560"/>
      <c r="G1" s="560"/>
    </row>
    <row r="2" spans="1:7" ht="16.5">
      <c r="A2" s="560"/>
      <c r="B2" s="595" t="str">
        <f>Cover!$B$24</f>
        <v>Keystone Bookkeepers</v>
      </c>
      <c r="C2" s="560"/>
      <c r="D2" s="560"/>
      <c r="E2" s="560"/>
      <c r="F2" s="560"/>
      <c r="G2" s="560"/>
    </row>
    <row r="3" spans="1:7">
      <c r="A3" s="560"/>
      <c r="B3" s="596" t="s">
        <v>2065</v>
      </c>
      <c r="C3" s="597"/>
      <c r="D3" s="597"/>
      <c r="E3" s="560"/>
      <c r="F3" s="560" t="s">
        <v>276</v>
      </c>
      <c r="G3" s="606">
        <v>1</v>
      </c>
    </row>
    <row r="4" spans="1:7">
      <c r="A4" s="560"/>
      <c r="B4" s="560"/>
      <c r="C4" s="560"/>
      <c r="D4" s="560"/>
      <c r="E4" s="560"/>
      <c r="F4" s="560"/>
      <c r="G4" s="560"/>
    </row>
    <row r="5" spans="1:7">
      <c r="A5" s="560"/>
      <c r="B5" s="547" t="s">
        <v>2067</v>
      </c>
      <c r="C5" s="546" t="s">
        <v>2027</v>
      </c>
      <c r="E5" s="560"/>
      <c r="F5" s="560"/>
      <c r="G5" s="560"/>
    </row>
    <row r="6" spans="1:7">
      <c r="A6" s="560"/>
      <c r="B6" s="560" t="s">
        <v>2068</v>
      </c>
      <c r="C6" s="47">
        <f>'Offer Overview'!$C$17</f>
        <v>3000</v>
      </c>
      <c r="D6" s="560"/>
      <c r="E6" s="560"/>
      <c r="F6" s="560"/>
      <c r="G6" s="560"/>
    </row>
    <row r="7" spans="1:7">
      <c r="A7" s="560"/>
      <c r="B7" s="560" t="s">
        <v>2069</v>
      </c>
      <c r="C7" s="53">
        <f>'Offer Overview'!$C$9</f>
        <v>500</v>
      </c>
      <c r="D7" s="560"/>
      <c r="E7" s="560"/>
      <c r="F7" s="560"/>
      <c r="G7" s="560"/>
    </row>
    <row r="8" spans="1:7">
      <c r="A8" s="560"/>
      <c r="B8" s="560" t="s">
        <v>2026</v>
      </c>
      <c r="C8" s="53">
        <f>'Offer Overview'!$C$10</f>
        <v>2500</v>
      </c>
      <c r="D8" s="560"/>
      <c r="E8" s="560"/>
      <c r="F8" s="560"/>
      <c r="G8" s="560"/>
    </row>
    <row r="9" spans="1:7">
      <c r="A9" s="560"/>
      <c r="B9" s="560" t="s">
        <v>2048</v>
      </c>
      <c r="C9" s="53">
        <f>'Offer Overview'!$C$12</f>
        <v>60000</v>
      </c>
      <c r="D9" s="560"/>
      <c r="E9" s="560"/>
      <c r="F9" s="560"/>
      <c r="G9" s="560"/>
    </row>
    <row r="10" spans="1:7">
      <c r="A10" s="560"/>
      <c r="B10" s="560" t="s">
        <v>2002</v>
      </c>
      <c r="C10" s="53">
        <f>'Offer Overview'!$C$15</f>
        <v>62500</v>
      </c>
      <c r="D10" s="560"/>
      <c r="E10" s="560"/>
      <c r="F10" s="560"/>
      <c r="G10" s="560"/>
    </row>
    <row r="11" spans="1:7">
      <c r="A11" s="560"/>
      <c r="B11" s="560" t="s">
        <v>2070</v>
      </c>
      <c r="C11" s="601">
        <f>'Offer Overview'!$C$16</f>
        <v>0.04</v>
      </c>
      <c r="D11" s="560"/>
      <c r="E11" s="560"/>
      <c r="F11" s="560"/>
      <c r="G11" s="560"/>
    </row>
    <row r="12" spans="1:7">
      <c r="A12" s="560"/>
      <c r="B12" s="560" t="s">
        <v>2057</v>
      </c>
      <c r="C12" s="53">
        <f>'Offer Overview'!$C$22</f>
        <v>59500</v>
      </c>
      <c r="D12" s="560"/>
      <c r="E12" s="560"/>
      <c r="F12" s="560"/>
      <c r="G12" s="560"/>
    </row>
    <row r="13" spans="1:7" ht="3.95" customHeight="1">
      <c r="A13" s="560"/>
      <c r="B13" s="560"/>
      <c r="C13" s="560"/>
      <c r="D13" s="560"/>
      <c r="E13" s="560"/>
      <c r="F13" s="560"/>
      <c r="G13" s="560"/>
    </row>
    <row r="14" spans="1:7">
      <c r="A14" s="560"/>
      <c r="B14" s="370" t="s">
        <v>2071</v>
      </c>
      <c r="C14" s="371" t="s">
        <v>1197</v>
      </c>
      <c r="D14" s="615"/>
      <c r="E14" s="560"/>
      <c r="F14" s="560"/>
      <c r="G14" s="560"/>
    </row>
    <row r="15" spans="1:7">
      <c r="A15" s="560"/>
      <c r="B15" s="560" t="s">
        <v>2072</v>
      </c>
      <c r="C15" s="602">
        <v>0.15</v>
      </c>
      <c r="D15" s="560"/>
      <c r="E15" s="560"/>
      <c r="F15" s="560"/>
      <c r="G15" s="560"/>
    </row>
    <row r="16" spans="1:7">
      <c r="A16" s="560"/>
      <c r="B16" s="560" t="s">
        <v>2073</v>
      </c>
      <c r="C16" s="602">
        <v>0.15</v>
      </c>
      <c r="D16" s="560"/>
      <c r="E16" s="560"/>
      <c r="F16" s="560"/>
      <c r="G16" s="560"/>
    </row>
    <row r="17" spans="1:7">
      <c r="A17" s="560"/>
      <c r="B17" s="572" t="s">
        <v>2074</v>
      </c>
      <c r="C17" s="616">
        <f>C16-C15</f>
        <v>0</v>
      </c>
      <c r="D17" s="560"/>
      <c r="E17" s="560"/>
      <c r="F17" s="560"/>
      <c r="G17" s="560"/>
    </row>
    <row r="18" spans="1:7">
      <c r="A18" s="560"/>
      <c r="B18" s="560" t="s">
        <v>2075</v>
      </c>
      <c r="C18" s="602">
        <v>0.2</v>
      </c>
      <c r="D18" s="560"/>
      <c r="E18" s="560"/>
      <c r="F18" s="560"/>
      <c r="G18" s="560"/>
    </row>
    <row r="19" spans="1:7" ht="3.95" customHeight="1">
      <c r="A19" s="560"/>
      <c r="B19" s="560"/>
      <c r="C19" s="560"/>
      <c r="D19" s="560"/>
      <c r="E19" s="560"/>
      <c r="F19" s="560"/>
      <c r="G19" s="560"/>
    </row>
    <row r="20" spans="1:7">
      <c r="A20" s="560"/>
      <c r="B20" s="370" t="s">
        <v>2005</v>
      </c>
      <c r="C20" s="614" t="str">
        <f>C$5</f>
        <v>Today</v>
      </c>
      <c r="D20" s="546" t="s">
        <v>2066</v>
      </c>
      <c r="E20" s="560"/>
      <c r="F20" s="560"/>
      <c r="G20" s="560"/>
    </row>
    <row r="21" spans="1:7">
      <c r="A21" s="560"/>
      <c r="B21" s="560" t="s">
        <v>2076</v>
      </c>
      <c r="C21" s="617">
        <v>0</v>
      </c>
      <c r="D21" s="617">
        <v>5</v>
      </c>
      <c r="E21" s="560"/>
      <c r="F21" s="560"/>
      <c r="G21" s="560"/>
    </row>
    <row r="22" spans="1:7">
      <c r="A22" s="560"/>
      <c r="B22" s="560" t="s">
        <v>2007</v>
      </c>
      <c r="C22" s="561">
        <f>$C$6*(1+$C$15)^C$21</f>
        <v>3000</v>
      </c>
      <c r="D22" s="561">
        <f>$C$6*(1+$C$15)^D$21</f>
        <v>6034.0715624999984</v>
      </c>
      <c r="E22" s="560"/>
      <c r="F22" s="560"/>
      <c r="G22" s="560"/>
    </row>
    <row r="23" spans="1:7">
      <c r="A23" s="560"/>
      <c r="B23" s="560" t="s">
        <v>2008</v>
      </c>
      <c r="C23" s="609">
        <f>'Offer Overview'!$C$27</f>
        <v>1</v>
      </c>
      <c r="D23" s="562">
        <f>$C$23</f>
        <v>1</v>
      </c>
      <c r="E23" s="560"/>
      <c r="F23" s="560"/>
      <c r="G23" s="560"/>
    </row>
    <row r="24" spans="1:7">
      <c r="A24" s="560"/>
      <c r="B24" s="552" t="s">
        <v>2077</v>
      </c>
      <c r="C24" s="571">
        <f>C22*$C$23</f>
        <v>3000</v>
      </c>
      <c r="D24" s="571">
        <f>D22*$C$23</f>
        <v>6034.0715624999984</v>
      </c>
      <c r="E24" s="560"/>
      <c r="F24" s="560"/>
      <c r="G24" s="560"/>
    </row>
    <row r="25" spans="1:7" ht="3.95" customHeight="1">
      <c r="A25" s="560"/>
      <c r="B25" s="560"/>
      <c r="C25" s="560"/>
      <c r="D25" s="560"/>
      <c r="E25" s="560"/>
      <c r="F25" s="560"/>
      <c r="G25" s="560"/>
    </row>
    <row r="26" spans="1:7">
      <c r="A26" s="560"/>
      <c r="B26" s="370" t="s">
        <v>2012</v>
      </c>
      <c r="C26" s="614" t="str">
        <f>C$5</f>
        <v>Today</v>
      </c>
      <c r="D26" s="614" t="str">
        <f>D$20</f>
        <v>Year 5</v>
      </c>
      <c r="E26" s="560"/>
      <c r="F26" s="560"/>
      <c r="G26" s="560"/>
    </row>
    <row r="27" spans="1:7">
      <c r="A27" s="560"/>
      <c r="B27" s="560" t="s">
        <v>2078</v>
      </c>
      <c r="C27" s="561">
        <f>$C$12*(1+$C$18)^C$21</f>
        <v>59500</v>
      </c>
      <c r="D27" s="561">
        <f>$C$12*(1+$C$18)^D$21</f>
        <v>148055.03999999998</v>
      </c>
      <c r="E27" s="560"/>
      <c r="F27" s="560"/>
      <c r="G27" s="560"/>
    </row>
    <row r="28" spans="1:7">
      <c r="A28" s="560"/>
      <c r="B28" s="560" t="s">
        <v>2079</v>
      </c>
      <c r="C28" s="154">
        <f>$C$6*(1+$C$16)^C$21</f>
        <v>3000</v>
      </c>
      <c r="D28" s="154">
        <f>$C$6*(1+$C$16)^D$21</f>
        <v>6034.0715624999984</v>
      </c>
      <c r="E28" s="560"/>
      <c r="F28" s="560"/>
      <c r="G28" s="560"/>
    </row>
    <row r="29" spans="1:7">
      <c r="A29" s="560"/>
      <c r="B29" s="550" t="s">
        <v>2080</v>
      </c>
      <c r="C29" s="569">
        <f>C27+C28</f>
        <v>62500</v>
      </c>
      <c r="D29" s="569">
        <f>D27+D28</f>
        <v>154089.11156249998</v>
      </c>
      <c r="E29" s="560"/>
      <c r="F29" s="560"/>
      <c r="G29" s="560"/>
    </row>
    <row r="30" spans="1:7">
      <c r="A30" s="560"/>
      <c r="B30" s="560" t="s">
        <v>2081</v>
      </c>
      <c r="C30" s="154">
        <f>C29*$C$11</f>
        <v>2500</v>
      </c>
      <c r="D30" s="154">
        <f>D29*$C$11</f>
        <v>6163.5644624999995</v>
      </c>
      <c r="E30" s="560"/>
      <c r="F30" s="560"/>
      <c r="G30" s="560"/>
    </row>
    <row r="31" spans="1:7">
      <c r="A31" s="560"/>
      <c r="B31" s="560" t="s">
        <v>2082</v>
      </c>
      <c r="C31" s="83">
        <f>$C$7</f>
        <v>500</v>
      </c>
      <c r="D31" s="83">
        <f>$C$7</f>
        <v>500</v>
      </c>
      <c r="E31" s="560"/>
      <c r="F31" s="560"/>
      <c r="G31" s="560"/>
    </row>
    <row r="32" spans="1:7">
      <c r="A32" s="560"/>
      <c r="B32" s="552" t="s">
        <v>2083</v>
      </c>
      <c r="C32" s="571">
        <f>C30+C31</f>
        <v>3000</v>
      </c>
      <c r="D32" s="571">
        <f>D30+D31</f>
        <v>6663.5644624999995</v>
      </c>
      <c r="E32" s="560"/>
      <c r="F32" s="560"/>
      <c r="G32" s="560"/>
    </row>
    <row r="33" spans="1:7" ht="3.95" customHeight="1">
      <c r="A33" s="560"/>
      <c r="B33" s="560"/>
      <c r="C33" s="560"/>
      <c r="D33" s="560"/>
      <c r="E33" s="560"/>
      <c r="F33" s="560"/>
      <c r="G33" s="560"/>
    </row>
    <row r="34" spans="1:7">
      <c r="A34" s="560"/>
      <c r="B34" s="370" t="s">
        <v>2101</v>
      </c>
      <c r="C34" s="614" t="str">
        <f>C$5</f>
        <v>Today</v>
      </c>
      <c r="D34" s="614" t="str">
        <f>D$20</f>
        <v>Year 5</v>
      </c>
      <c r="E34" s="560"/>
      <c r="F34" s="560"/>
      <c r="G34" s="560"/>
    </row>
    <row r="35" spans="1:7" ht="15" customHeight="1">
      <c r="A35" s="560"/>
      <c r="B35" s="618" t="s">
        <v>2102</v>
      </c>
      <c r="C35" s="620">
        <v>0</v>
      </c>
      <c r="D35" s="570">
        <f>D32-D24</f>
        <v>629.4929000000011</v>
      </c>
      <c r="E35" s="560"/>
      <c r="F35" s="560"/>
      <c r="G35" s="560"/>
    </row>
    <row r="36" spans="1:7" ht="15" customHeight="1">
      <c r="A36" s="560"/>
      <c r="B36" s="619" t="s">
        <v>285</v>
      </c>
      <c r="C36" s="621">
        <v>0</v>
      </c>
      <c r="D36" s="622">
        <f>IFERROR(D32/D24-1,0)</f>
        <v>0.10432307497181781</v>
      </c>
      <c r="E36" s="560"/>
      <c r="F36" s="560"/>
      <c r="G36" s="560"/>
    </row>
    <row r="37" spans="1:7" ht="15" customHeight="1">
      <c r="A37" s="560"/>
      <c r="B37" s="552" t="s">
        <v>2084</v>
      </c>
      <c r="C37" s="623">
        <v>0</v>
      </c>
      <c r="D37" s="590">
        <f>IFERROR((((D24-$C$7)/$C$11-D28)/$C$12)^(1/D$21)-1,0)</f>
        <v>0.17333008649374104</v>
      </c>
      <c r="E37" s="560"/>
      <c r="F37" s="560"/>
      <c r="G37" s="560"/>
    </row>
    <row r="38" spans="1:7">
      <c r="A38" s="560"/>
      <c r="B38" s="560"/>
      <c r="C38" s="560"/>
      <c r="D38" s="560"/>
      <c r="E38" s="560"/>
      <c r="F38" s="560"/>
      <c r="G38" s="560"/>
    </row>
    <row r="39" spans="1:7">
      <c r="A39" s="560"/>
      <c r="B39" s="598" t="s">
        <v>2085</v>
      </c>
      <c r="C39" s="598"/>
      <c r="D39" s="598"/>
      <c r="E39" s="560"/>
      <c r="F39" s="560"/>
      <c r="G39" s="560"/>
    </row>
    <row r="40" spans="1:7">
      <c r="A40" s="560"/>
      <c r="B40" s="547" t="s">
        <v>2017</v>
      </c>
      <c r="C40" s="547" t="s">
        <v>1197</v>
      </c>
      <c r="D40" s="547" t="s">
        <v>287</v>
      </c>
      <c r="E40" s="560"/>
      <c r="F40" s="560"/>
      <c r="G40" s="560"/>
    </row>
    <row r="41" spans="1:7">
      <c r="A41" s="560"/>
      <c r="B41" s="560" t="s">
        <v>2072</v>
      </c>
      <c r="C41" s="388">
        <f>$C$15</f>
        <v>0.15</v>
      </c>
      <c r="D41" s="560" t="s">
        <v>2086</v>
      </c>
      <c r="E41" s="560"/>
      <c r="F41" s="560"/>
      <c r="G41" s="560"/>
    </row>
    <row r="42" spans="1:7">
      <c r="A42" s="560"/>
      <c r="B42" s="560" t="s">
        <v>2073</v>
      </c>
      <c r="C42" s="388">
        <f>$C$16</f>
        <v>0.15</v>
      </c>
      <c r="D42" s="560" t="s">
        <v>2087</v>
      </c>
      <c r="E42" s="560"/>
      <c r="F42" s="560"/>
      <c r="G42" s="560"/>
    </row>
    <row r="43" spans="1:7">
      <c r="A43" s="560"/>
      <c r="B43" s="560" t="s">
        <v>2075</v>
      </c>
      <c r="C43" s="388">
        <f>$C$18</f>
        <v>0.2</v>
      </c>
      <c r="D43" s="560" t="s">
        <v>2088</v>
      </c>
      <c r="E43" s="560"/>
      <c r="F43" s="560"/>
      <c r="G43" s="560"/>
    </row>
    <row r="44" spans="1:7">
      <c r="A44" s="560"/>
      <c r="B44" s="560" t="s">
        <v>2076</v>
      </c>
      <c r="C44" s="560" t="str">
        <f>$D$21&amp;" Years"</f>
        <v>5 Years</v>
      </c>
      <c r="D44" s="560" t="s">
        <v>2103</v>
      </c>
      <c r="E44" s="560"/>
      <c r="F44" s="560"/>
      <c r="G44" s="560"/>
    </row>
    <row r="45" spans="1:7">
      <c r="A45" s="560"/>
      <c r="B45" s="560" t="s">
        <v>2023</v>
      </c>
      <c r="C45" s="589">
        <v>0</v>
      </c>
      <c r="D45" s="560" t="s">
        <v>2089</v>
      </c>
      <c r="E45" s="560"/>
      <c r="F45" s="560"/>
      <c r="G45" s="560"/>
    </row>
    <row r="46" spans="1:7">
      <c r="A46" s="560"/>
      <c r="B46" s="560"/>
      <c r="C46" s="560"/>
      <c r="D46" s="560"/>
      <c r="E46" s="560"/>
      <c r="F46" s="560"/>
      <c r="G46" s="560"/>
    </row>
    <row r="47" spans="1:7">
      <c r="A47" s="560"/>
      <c r="B47" s="560"/>
      <c r="C47" s="560"/>
      <c r="D47" s="560"/>
      <c r="E47" s="560"/>
      <c r="F47" s="560"/>
      <c r="G47" s="560"/>
    </row>
    <row r="48" spans="1:7">
      <c r="A48" s="560"/>
      <c r="B48" s="560"/>
      <c r="C48" s="560"/>
      <c r="D48" s="560"/>
      <c r="E48" s="560"/>
      <c r="F48" s="560"/>
      <c r="G48" s="560"/>
    </row>
    <row r="49" spans="1:7">
      <c r="A49" s="560"/>
      <c r="B49" s="560"/>
      <c r="C49" s="560"/>
      <c r="D49" s="560"/>
      <c r="E49" s="560"/>
      <c r="F49" s="560"/>
      <c r="G49" s="560"/>
    </row>
    <row r="50" spans="1:7">
      <c r="A50" s="560"/>
      <c r="B50" s="560"/>
      <c r="C50" s="560"/>
      <c r="D50" s="560"/>
      <c r="E50" s="560"/>
      <c r="F50" s="560"/>
      <c r="G50" s="560"/>
    </row>
    <row r="51" spans="1:7">
      <c r="A51" s="560"/>
      <c r="B51" s="560"/>
      <c r="C51" s="560"/>
      <c r="D51" s="560"/>
      <c r="E51" s="560"/>
      <c r="F51" s="560"/>
      <c r="G51" s="560"/>
    </row>
  </sheetData>
  <conditionalFormatting sqref="B6:D13 B15:D19 B21:D24 B27:D32 B35:D37">
    <cfRule type="expression" dxfId="0" priority="1">
      <formula>$H$3=1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A91F-CFF0-45F3-ACBD-7A3AE075739E}">
  <sheetPr>
    <pageSetUpPr fitToPage="1"/>
  </sheetPr>
  <dimension ref="A1:J40"/>
  <sheetViews>
    <sheetView showGridLines="0" workbookViewId="0"/>
  </sheetViews>
  <sheetFormatPr defaultRowHeight="15"/>
  <cols>
    <col min="1" max="1" width="1.28515625" customWidth="1"/>
    <col min="2" max="2" width="47.5703125" customWidth="1"/>
    <col min="3" max="7" width="17.140625" customWidth="1"/>
    <col min="8" max="8" width="0.7109375" customWidth="1"/>
    <col min="9" max="9" width="7.5703125" customWidth="1"/>
    <col min="10" max="10" width="5.28515625" customWidth="1"/>
  </cols>
  <sheetData>
    <row r="1" spans="1:10">
      <c r="A1" s="560"/>
      <c r="B1" s="560"/>
      <c r="C1" s="560"/>
      <c r="D1" s="560"/>
      <c r="E1" s="560"/>
      <c r="F1" s="560"/>
      <c r="G1" s="560"/>
      <c r="H1" s="560"/>
      <c r="I1" s="560"/>
      <c r="J1" s="560"/>
    </row>
    <row r="2" spans="1:10" ht="16.5">
      <c r="A2" s="560"/>
      <c r="B2" s="595" t="str">
        <f>Cover!$B$24</f>
        <v>Keystone Bookkeepers</v>
      </c>
      <c r="C2" s="560"/>
      <c r="D2" s="560"/>
      <c r="E2" s="560"/>
      <c r="F2" s="560"/>
      <c r="G2" s="560"/>
      <c r="H2" s="560"/>
      <c r="I2" s="560"/>
      <c r="J2" s="560"/>
    </row>
    <row r="3" spans="1:10">
      <c r="A3" s="560"/>
      <c r="B3" s="596" t="s">
        <v>2092</v>
      </c>
      <c r="C3" s="597"/>
      <c r="D3" s="597"/>
      <c r="E3" s="597"/>
      <c r="F3" s="597"/>
      <c r="G3" s="597"/>
      <c r="H3" s="560"/>
      <c r="I3" s="560" t="s">
        <v>276</v>
      </c>
      <c r="J3" s="606">
        <v>1</v>
      </c>
    </row>
    <row r="4" spans="1:10">
      <c r="A4" s="560"/>
      <c r="B4" s="560"/>
      <c r="C4" s="560"/>
      <c r="D4" s="560"/>
      <c r="E4" s="560"/>
      <c r="F4" s="560"/>
      <c r="G4" s="560"/>
      <c r="H4" s="560"/>
      <c r="I4" s="560"/>
      <c r="J4" s="560"/>
    </row>
    <row r="5" spans="1:10">
      <c r="A5" s="560"/>
      <c r="B5" s="547" t="s">
        <v>1999</v>
      </c>
      <c r="C5" s="546" t="s">
        <v>1197</v>
      </c>
      <c r="D5" s="546"/>
      <c r="E5" s="560"/>
      <c r="F5" s="560"/>
      <c r="G5" s="560"/>
      <c r="H5" s="560"/>
      <c r="I5" s="560"/>
      <c r="J5" s="560"/>
    </row>
    <row r="6" spans="1:10">
      <c r="A6" s="560"/>
      <c r="B6" s="598" t="s">
        <v>2094</v>
      </c>
      <c r="C6" s="598"/>
      <c r="D6" s="598"/>
      <c r="E6" s="560"/>
      <c r="F6" s="560"/>
      <c r="G6" s="560"/>
      <c r="H6" s="560"/>
      <c r="I6" s="560"/>
      <c r="J6" s="560"/>
    </row>
    <row r="7" spans="1:10">
      <c r="A7" s="560"/>
      <c r="B7" s="560" t="s">
        <v>2072</v>
      </c>
      <c r="C7" s="601">
        <f>'Valuation Growth'!$C$15</f>
        <v>0.15</v>
      </c>
      <c r="D7" s="607"/>
      <c r="E7" s="560"/>
      <c r="F7" s="560"/>
      <c r="G7" s="560"/>
      <c r="H7" s="560"/>
      <c r="I7" s="560"/>
      <c r="J7" s="560"/>
    </row>
    <row r="8" spans="1:10">
      <c r="A8" s="560"/>
      <c r="B8" s="560" t="s">
        <v>2073</v>
      </c>
      <c r="C8" s="601">
        <f>'Valuation Growth'!$C$16</f>
        <v>0.15</v>
      </c>
      <c r="D8" s="607"/>
      <c r="E8" s="560"/>
      <c r="F8" s="560"/>
      <c r="G8" s="560"/>
      <c r="H8" s="560"/>
      <c r="I8" s="560"/>
      <c r="J8" s="560"/>
    </row>
    <row r="9" spans="1:10">
      <c r="A9" s="560"/>
      <c r="B9" s="560" t="s">
        <v>2074</v>
      </c>
      <c r="C9" s="601">
        <f>'Valuation Growth'!$C$17</f>
        <v>0</v>
      </c>
      <c r="D9" s="607"/>
      <c r="E9" s="560"/>
      <c r="F9" s="560"/>
      <c r="G9" s="560"/>
      <c r="H9" s="560"/>
      <c r="I9" s="560"/>
      <c r="J9" s="560"/>
    </row>
    <row r="10" spans="1:10">
      <c r="A10" s="560"/>
      <c r="B10" s="560" t="s">
        <v>2075</v>
      </c>
      <c r="C10" s="601">
        <f>'Valuation Growth'!$C$18</f>
        <v>0.2</v>
      </c>
      <c r="D10" s="607"/>
      <c r="E10" s="560"/>
      <c r="F10" s="560"/>
      <c r="G10" s="560"/>
      <c r="H10" s="560"/>
      <c r="I10" s="560"/>
      <c r="J10" s="560"/>
    </row>
    <row r="11" spans="1:10">
      <c r="A11" s="560"/>
      <c r="B11" s="560" t="s">
        <v>2095</v>
      </c>
      <c r="C11" s="602">
        <v>0.05</v>
      </c>
      <c r="D11" s="607"/>
      <c r="E11" s="560"/>
      <c r="F11" s="560"/>
      <c r="G11" s="560"/>
      <c r="H11" s="560"/>
      <c r="I11" s="560"/>
      <c r="J11" s="560"/>
    </row>
    <row r="12" spans="1:10">
      <c r="A12" s="560"/>
      <c r="B12" s="560" t="s">
        <v>2068</v>
      </c>
      <c r="C12" s="47">
        <f>'Valuation Growth'!$C$6</f>
        <v>3000</v>
      </c>
      <c r="D12" s="607"/>
      <c r="E12" s="560"/>
      <c r="F12" s="560"/>
      <c r="G12" s="560"/>
      <c r="H12" s="560"/>
      <c r="I12" s="560"/>
      <c r="J12" s="560"/>
    </row>
    <row r="13" spans="1:10">
      <c r="A13" s="560"/>
      <c r="B13" s="560" t="s">
        <v>2069</v>
      </c>
      <c r="C13" s="53">
        <f>'Valuation Growth'!$C$7</f>
        <v>500</v>
      </c>
      <c r="D13" s="607"/>
      <c r="E13" s="560"/>
      <c r="F13" s="560"/>
      <c r="G13" s="560"/>
      <c r="H13" s="560"/>
      <c r="I13" s="560"/>
      <c r="J13" s="560"/>
    </row>
    <row r="14" spans="1:10">
      <c r="A14" s="560"/>
      <c r="B14" s="560" t="s">
        <v>2070</v>
      </c>
      <c r="C14" s="601">
        <f>'Valuation Growth'!$C$11</f>
        <v>0.04</v>
      </c>
      <c r="D14" s="607"/>
      <c r="E14" s="560"/>
      <c r="F14" s="560"/>
      <c r="G14" s="560"/>
      <c r="H14" s="560"/>
      <c r="I14" s="560"/>
      <c r="J14" s="560"/>
    </row>
    <row r="15" spans="1:10">
      <c r="A15" s="560"/>
      <c r="B15" s="560" t="s">
        <v>2057</v>
      </c>
      <c r="C15" s="53">
        <f>'Valuation Growth'!$C$12</f>
        <v>59500</v>
      </c>
      <c r="D15" s="607"/>
      <c r="E15" s="560"/>
      <c r="F15" s="560"/>
      <c r="G15" s="560"/>
      <c r="H15" s="560"/>
      <c r="I15" s="560"/>
      <c r="J15" s="560"/>
    </row>
    <row r="16" spans="1:10">
      <c r="A16" s="560"/>
      <c r="B16" s="560" t="s">
        <v>2093</v>
      </c>
      <c r="C16" s="608">
        <f>'Valuation Growth'!$D$21</f>
        <v>5</v>
      </c>
      <c r="D16" s="608">
        <v>10</v>
      </c>
      <c r="E16" s="560"/>
      <c r="F16" s="560"/>
      <c r="G16" s="560"/>
      <c r="H16" s="560"/>
      <c r="I16" s="560"/>
      <c r="J16" s="560"/>
    </row>
    <row r="17" spans="1:10">
      <c r="A17" s="560"/>
      <c r="B17" s="560"/>
      <c r="C17" s="560"/>
      <c r="D17" s="560"/>
      <c r="E17" s="560"/>
      <c r="F17" s="560"/>
      <c r="G17" s="560"/>
      <c r="H17" s="560"/>
      <c r="I17" s="560"/>
      <c r="J17" s="560"/>
    </row>
    <row r="18" spans="1:10" ht="24.75">
      <c r="A18" s="560"/>
      <c r="B18" s="547" t="s">
        <v>2090</v>
      </c>
      <c r="C18" s="600">
        <f>$C$7-2*$C$11</f>
        <v>4.9999999999999989E-2</v>
      </c>
      <c r="D18" s="600">
        <f>$C$7-$C$11</f>
        <v>9.9999999999999992E-2</v>
      </c>
      <c r="E18" s="600">
        <f>$C$7</f>
        <v>0.15</v>
      </c>
      <c r="F18" s="600">
        <f>$C$7+$C$11</f>
        <v>0.2</v>
      </c>
      <c r="G18" s="600">
        <f>$C$7+2*$C$11</f>
        <v>0.25</v>
      </c>
      <c r="H18" s="560"/>
      <c r="I18" s="560"/>
      <c r="J18" s="560"/>
    </row>
    <row r="19" spans="1:10">
      <c r="A19" s="560"/>
      <c r="B19" s="599">
        <f>$C$10-3*$C$11</f>
        <v>4.9999999999999989E-2</v>
      </c>
      <c r="C19" s="603">
        <f>$C$13+$C$14*($C$15*(1+$B19)^$C$16+$C$12*(1+C$18+$C$9)^$C$16)-$C$12*(1+C$18)^$C$16</f>
        <v>-138.14078125000015</v>
      </c>
      <c r="D19" s="603">
        <f t="shared" ref="D19:G25" si="0">$C$13+$C$14*($C$15*(1+$B19)^$C$16+$C$12*(1+D$18+$C$9)^$C$16)-$C$12*(1+D$18)^$C$16</f>
        <v>-1100.7186812500013</v>
      </c>
      <c r="E19" s="603">
        <f t="shared" si="0"/>
        <v>-2255.158581249998</v>
      </c>
      <c r="F19" s="603">
        <f t="shared" si="0"/>
        <v>-3628.8114812499994</v>
      </c>
      <c r="G19" s="603">
        <f t="shared" si="0"/>
        <v>-5251.5123812499996</v>
      </c>
      <c r="H19" s="560"/>
      <c r="I19" s="560"/>
      <c r="J19" s="560"/>
    </row>
    <row r="20" spans="1:10">
      <c r="A20" s="560"/>
      <c r="B20" s="599">
        <f>$C$10-2*$C$11</f>
        <v>0.1</v>
      </c>
      <c r="C20" s="604">
        <f t="shared" ref="C20:G25" si="1">$C$13+$C$14*($C$15*(1+$B20)^$C$16+$C$12*(1+C$18+$C$9)^$C$16)-$C$12*(1+C$18)^$C$16</f>
        <v>657.32290000000057</v>
      </c>
      <c r="D20" s="604">
        <f t="shared" si="0"/>
        <v>-305.25500000000011</v>
      </c>
      <c r="E20" s="604">
        <f t="shared" si="0"/>
        <v>-1459.6948999999977</v>
      </c>
      <c r="F20" s="604">
        <f t="shared" si="0"/>
        <v>-2833.3477999999986</v>
      </c>
      <c r="G20" s="604">
        <f t="shared" si="0"/>
        <v>-4456.0486999999985</v>
      </c>
      <c r="H20" s="560"/>
      <c r="I20" s="560"/>
      <c r="J20" s="560"/>
    </row>
    <row r="21" spans="1:10">
      <c r="A21" s="560"/>
      <c r="B21" s="599">
        <f>$C$10-$C$11</f>
        <v>0.15000000000000002</v>
      </c>
      <c r="C21" s="604">
        <f t="shared" si="1"/>
        <v>1611.3392062499975</v>
      </c>
      <c r="D21" s="604">
        <f t="shared" si="0"/>
        <v>648.76130624999678</v>
      </c>
      <c r="E21" s="604">
        <f t="shared" si="0"/>
        <v>-505.67859374999989</v>
      </c>
      <c r="F21" s="604">
        <f t="shared" si="0"/>
        <v>-1879.3314937500018</v>
      </c>
      <c r="G21" s="604">
        <f t="shared" si="0"/>
        <v>-3502.0323937500016</v>
      </c>
      <c r="H21" s="560"/>
      <c r="I21" s="560"/>
      <c r="J21" s="560"/>
    </row>
    <row r="22" spans="1:10">
      <c r="A22" s="560"/>
      <c r="B22" s="388">
        <f>$C$10</f>
        <v>0.2</v>
      </c>
      <c r="C22" s="604">
        <f t="shared" si="1"/>
        <v>2746.5106999999994</v>
      </c>
      <c r="D22" s="604">
        <f t="shared" si="0"/>
        <v>1783.9327999999978</v>
      </c>
      <c r="E22" s="605">
        <f t="shared" si="0"/>
        <v>629.4929000000011</v>
      </c>
      <c r="F22" s="604">
        <f t="shared" si="0"/>
        <v>-744.16000000000076</v>
      </c>
      <c r="G22" s="604">
        <f t="shared" si="0"/>
        <v>-2366.8609000000006</v>
      </c>
      <c r="H22" s="560"/>
      <c r="I22" s="560"/>
      <c r="J22" s="560"/>
    </row>
    <row r="23" spans="1:10">
      <c r="A23" s="560"/>
      <c r="B23" s="599">
        <f>$C$10+$C$11</f>
        <v>0.25</v>
      </c>
      <c r="C23" s="604">
        <f t="shared" si="1"/>
        <v>4087.4926937499999</v>
      </c>
      <c r="D23" s="604">
        <f t="shared" si="0"/>
        <v>3124.9147937499984</v>
      </c>
      <c r="E23" s="604">
        <f t="shared" si="0"/>
        <v>1970.4748937500017</v>
      </c>
      <c r="F23" s="604">
        <f t="shared" si="0"/>
        <v>596.82199374999982</v>
      </c>
      <c r="G23" s="604">
        <f t="shared" si="0"/>
        <v>-1025.87890625</v>
      </c>
      <c r="H23" s="560"/>
      <c r="I23" s="560"/>
      <c r="J23" s="560"/>
    </row>
    <row r="24" spans="1:10">
      <c r="A24" s="560"/>
      <c r="B24" s="599">
        <f>$C$10+2*$C$11</f>
        <v>0.30000000000000004</v>
      </c>
      <c r="C24" s="604">
        <f t="shared" si="1"/>
        <v>5661.0825000000023</v>
      </c>
      <c r="D24" s="604">
        <f t="shared" si="0"/>
        <v>4698.5046000000011</v>
      </c>
      <c r="E24" s="604">
        <f t="shared" si="0"/>
        <v>3544.0647000000035</v>
      </c>
      <c r="F24" s="604">
        <f t="shared" si="0"/>
        <v>2170.4118000000026</v>
      </c>
      <c r="G24" s="604">
        <f t="shared" si="0"/>
        <v>547.71090000000186</v>
      </c>
      <c r="H24" s="560"/>
      <c r="I24" s="560"/>
      <c r="J24" s="560"/>
    </row>
    <row r="25" spans="1:10">
      <c r="A25" s="560"/>
      <c r="B25" s="599">
        <f>$C$10+3*$C$11</f>
        <v>0.35000000000000003</v>
      </c>
      <c r="C25" s="604">
        <f t="shared" si="1"/>
        <v>7496.3086812500023</v>
      </c>
      <c r="D25" s="604">
        <f t="shared" si="0"/>
        <v>6533.730781250003</v>
      </c>
      <c r="E25" s="604">
        <f t="shared" si="0"/>
        <v>5379.2908812500036</v>
      </c>
      <c r="F25" s="604">
        <f t="shared" si="0"/>
        <v>4005.6379812500045</v>
      </c>
      <c r="G25" s="604">
        <f t="shared" si="0"/>
        <v>2382.9370812500038</v>
      </c>
      <c r="H25" s="560"/>
      <c r="I25" s="560"/>
      <c r="J25" s="560"/>
    </row>
    <row r="26" spans="1:10">
      <c r="A26" s="560"/>
      <c r="B26" s="560"/>
      <c r="C26" s="560"/>
      <c r="D26" s="560"/>
      <c r="E26" s="560"/>
      <c r="F26" s="560"/>
      <c r="G26" s="560"/>
      <c r="H26" s="560"/>
      <c r="I26" s="560"/>
      <c r="J26" s="560"/>
    </row>
    <row r="27" spans="1:10" ht="24.75">
      <c r="A27" s="560"/>
      <c r="B27" s="547" t="s">
        <v>2091</v>
      </c>
      <c r="C27" s="600">
        <f>C$18</f>
        <v>4.9999999999999989E-2</v>
      </c>
      <c r="D27" s="600">
        <f>D$18</f>
        <v>9.9999999999999992E-2</v>
      </c>
      <c r="E27" s="600">
        <f>E$18</f>
        <v>0.15</v>
      </c>
      <c r="F27" s="600">
        <f>F$18</f>
        <v>0.2</v>
      </c>
      <c r="G27" s="600">
        <f>G$18</f>
        <v>0.25</v>
      </c>
      <c r="H27" s="560"/>
      <c r="I27" s="560"/>
      <c r="J27" s="560"/>
    </row>
    <row r="28" spans="1:10">
      <c r="A28" s="560"/>
      <c r="B28" s="388">
        <f>$B19</f>
        <v>4.9999999999999989E-2</v>
      </c>
      <c r="C28" s="603">
        <f>$C$13+$C$14*($C$15*(1+$B28)^$D$16+$C$12*(1+C$27+$C$9)^$D$16)-$C$12*(1+C$27)^$D$16</f>
        <v>-314.44731338872043</v>
      </c>
      <c r="D28" s="603">
        <f t="shared" ref="D28:G34" si="2">$C$13+$C$14*($C$15*(1+$B28)^$D$16+$C$12*(1+D$27+$C$9)^$D$16)-$C$12*(1+D$27)^$D$16</f>
        <v>-3093.2090733576943</v>
      </c>
      <c r="E28" s="603">
        <f t="shared" si="2"/>
        <v>-7274.4370671084607</v>
      </c>
      <c r="F28" s="603">
        <f t="shared" si="2"/>
        <v>-13455.431684781684</v>
      </c>
      <c r="G28" s="603">
        <f t="shared" si="2"/>
        <v>-22445.320937195469</v>
      </c>
      <c r="H28" s="560"/>
      <c r="I28" s="560"/>
      <c r="J28" s="560"/>
    </row>
    <row r="29" spans="1:10">
      <c r="A29" s="560"/>
      <c r="B29" s="388">
        <f>$B20</f>
        <v>0.1</v>
      </c>
      <c r="C29" s="604">
        <f t="shared" ref="C29:G34" si="3">$C$13+$C$14*($C$15*(1+$B29)^$D$16+$C$12*(1+C$27+$C$9)^$D$16)-$C$12*(1+C$27)^$D$16</f>
        <v>1981.8905299189737</v>
      </c>
      <c r="D29" s="604">
        <f t="shared" si="2"/>
        <v>-796.87123005000103</v>
      </c>
      <c r="E29" s="604">
        <f t="shared" si="2"/>
        <v>-4978.0992238007675</v>
      </c>
      <c r="F29" s="604">
        <f t="shared" si="2"/>
        <v>-11159.093841473992</v>
      </c>
      <c r="G29" s="604">
        <f t="shared" si="2"/>
        <v>-20148.983093887779</v>
      </c>
      <c r="H29" s="560"/>
      <c r="I29" s="560"/>
      <c r="J29" s="560"/>
    </row>
    <row r="30" spans="1:10">
      <c r="A30" s="560"/>
      <c r="B30" s="388">
        <f>$B21</f>
        <v>0.15000000000000002</v>
      </c>
      <c r="C30" s="604">
        <f t="shared" si="3"/>
        <v>5437.2108858657866</v>
      </c>
      <c r="D30" s="604">
        <f t="shared" si="2"/>
        <v>2658.4491258968128</v>
      </c>
      <c r="E30" s="604">
        <f t="shared" si="2"/>
        <v>-1522.7788678539528</v>
      </c>
      <c r="F30" s="604">
        <f t="shared" si="2"/>
        <v>-7703.7734855271774</v>
      </c>
      <c r="G30" s="604">
        <f t="shared" si="2"/>
        <v>-16693.662737940962</v>
      </c>
      <c r="H30" s="560"/>
      <c r="I30" s="560"/>
      <c r="J30" s="560"/>
    </row>
    <row r="31" spans="1:10">
      <c r="A31" s="560"/>
      <c r="B31" s="388">
        <f>$B22</f>
        <v>0.2</v>
      </c>
      <c r="C31" s="604">
        <f t="shared" si="3"/>
        <v>10545.116160192967</v>
      </c>
      <c r="D31" s="604">
        <f t="shared" si="2"/>
        <v>7766.3544002239933</v>
      </c>
      <c r="E31" s="605">
        <f t="shared" si="2"/>
        <v>3585.1264064732259</v>
      </c>
      <c r="F31" s="604">
        <f t="shared" si="2"/>
        <v>-2595.8682111999988</v>
      </c>
      <c r="G31" s="604">
        <f t="shared" si="2"/>
        <v>-11585.757463613783</v>
      </c>
      <c r="H31" s="560"/>
      <c r="I31" s="560"/>
      <c r="J31" s="560"/>
    </row>
    <row r="32" spans="1:10">
      <c r="A32" s="560"/>
      <c r="B32" s="388">
        <f>$B23</f>
        <v>0.25</v>
      </c>
      <c r="C32" s="604">
        <f t="shared" si="3"/>
        <v>17974.260750729358</v>
      </c>
      <c r="D32" s="604">
        <f t="shared" si="2"/>
        <v>15195.498990760385</v>
      </c>
      <c r="E32" s="604">
        <f t="shared" si="2"/>
        <v>11014.270997009618</v>
      </c>
      <c r="F32" s="604">
        <f t="shared" si="2"/>
        <v>4833.276379336392</v>
      </c>
      <c r="G32" s="604">
        <f t="shared" si="2"/>
        <v>-4156.6128730773926</v>
      </c>
      <c r="H32" s="560"/>
      <c r="I32" s="560"/>
      <c r="J32" s="560"/>
    </row>
    <row r="33" spans="1:10">
      <c r="A33" s="560"/>
      <c r="B33" s="388">
        <f>$B24</f>
        <v>0.30000000000000004</v>
      </c>
      <c r="C33" s="604">
        <f t="shared" si="3"/>
        <v>28619.104534942977</v>
      </c>
      <c r="D33" s="604">
        <f t="shared" si="2"/>
        <v>25840.342774974008</v>
      </c>
      <c r="E33" s="604">
        <f t="shared" si="2"/>
        <v>21659.114781223245</v>
      </c>
      <c r="F33" s="604">
        <f t="shared" si="2"/>
        <v>15478.120163550015</v>
      </c>
      <c r="G33" s="604">
        <f t="shared" si="2"/>
        <v>6488.2309111362338</v>
      </c>
      <c r="H33" s="560"/>
      <c r="I33" s="560"/>
      <c r="J33" s="560"/>
    </row>
    <row r="34" spans="1:10">
      <c r="A34" s="560"/>
      <c r="B34" s="388">
        <f>$B25</f>
        <v>0.35000000000000003</v>
      </c>
      <c r="C34" s="604">
        <f t="shared" si="3"/>
        <v>43662.386442192001</v>
      </c>
      <c r="D34" s="604">
        <f t="shared" si="2"/>
        <v>40883.624682223024</v>
      </c>
      <c r="E34" s="604">
        <f t="shared" si="2"/>
        <v>36702.396688472261</v>
      </c>
      <c r="F34" s="604">
        <f t="shared" si="2"/>
        <v>30521.402070799038</v>
      </c>
      <c r="G34" s="604">
        <f t="shared" si="2"/>
        <v>21531.51281838525</v>
      </c>
      <c r="H34" s="560"/>
      <c r="I34" s="560"/>
      <c r="J34" s="560"/>
    </row>
    <row r="35" spans="1:10">
      <c r="A35" s="560"/>
      <c r="B35" s="560"/>
      <c r="C35" s="560"/>
      <c r="D35" s="560"/>
      <c r="E35" s="560"/>
      <c r="F35" s="560"/>
      <c r="G35" s="560"/>
      <c r="H35" s="560"/>
      <c r="I35" s="560"/>
      <c r="J35" s="560"/>
    </row>
    <row r="36" spans="1:10">
      <c r="A36" s="560"/>
      <c r="B36" s="560"/>
      <c r="C36" s="560"/>
      <c r="D36" s="560"/>
      <c r="E36" s="560"/>
      <c r="F36" s="560"/>
      <c r="G36" s="560"/>
      <c r="H36" s="560"/>
      <c r="I36" s="560"/>
      <c r="J36" s="560"/>
    </row>
    <row r="37" spans="1:10">
      <c r="A37" s="560"/>
      <c r="B37" s="560"/>
      <c r="C37" s="560"/>
      <c r="D37" s="560"/>
      <c r="E37" s="560"/>
      <c r="F37" s="560"/>
      <c r="G37" s="560"/>
      <c r="H37" s="560"/>
      <c r="I37" s="560"/>
      <c r="J37" s="560"/>
    </row>
    <row r="38" spans="1:10">
      <c r="A38" s="560"/>
      <c r="B38" s="560"/>
      <c r="C38" s="560"/>
      <c r="D38" s="560"/>
      <c r="E38" s="560"/>
      <c r="F38" s="560"/>
      <c r="G38" s="560"/>
      <c r="H38" s="560"/>
      <c r="I38" s="560"/>
      <c r="J38" s="560"/>
    </row>
    <row r="39" spans="1:10">
      <c r="A39" s="560"/>
      <c r="B39" s="560"/>
      <c r="C39" s="560"/>
      <c r="D39" s="560"/>
      <c r="E39" s="560"/>
      <c r="F39" s="560"/>
      <c r="G39" s="560"/>
      <c r="H39" s="560"/>
      <c r="I39" s="560"/>
      <c r="J39" s="560"/>
    </row>
    <row r="40" spans="1:10">
      <c r="A40" s="560"/>
      <c r="B40" s="560"/>
      <c r="C40" s="560"/>
      <c r="D40" s="560"/>
      <c r="E40" s="560"/>
      <c r="F40" s="560"/>
      <c r="G40" s="560"/>
      <c r="H40" s="560"/>
      <c r="I40" s="560"/>
      <c r="J40" s="560"/>
    </row>
  </sheetData>
  <conditionalFormatting sqref="B6:G17 B19:G26 B28:G34">
    <cfRule type="expression" dxfId="79" priority="1">
      <formula>$J$3=1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8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522" t="s">
        <v>1899</v>
      </c>
      <c r="D5" s="522"/>
      <c r="E5" s="522"/>
      <c r="F5" s="382"/>
      <c r="G5" s="522" t="s">
        <v>1900</v>
      </c>
      <c r="H5" s="522"/>
      <c r="I5" s="522"/>
      <c r="J5" s="382"/>
      <c r="K5" s="522" t="s">
        <v>134</v>
      </c>
      <c r="L5" s="522"/>
      <c r="M5" s="522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523" t="s">
        <v>1934</v>
      </c>
      <c r="D14" s="523"/>
      <c r="E14" s="523"/>
      <c r="F14" s="523"/>
      <c r="G14" s="523"/>
      <c r="H14" s="523"/>
      <c r="I14" s="523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523" t="s">
        <v>1934</v>
      </c>
      <c r="D23" s="523"/>
      <c r="E23" s="523"/>
      <c r="F23" s="523"/>
      <c r="G23" s="523"/>
      <c r="H23" s="523"/>
      <c r="I23" s="523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7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6" priority="1">
      <formula>$K$3=1</formula>
    </cfRule>
  </conditionalFormatting>
  <conditionalFormatting sqref="A15:XFD24 A25:B25 D25:XFD25 A26:XFD26">
    <cfRule type="expression" dxfId="75" priority="11">
      <formula>$K$3=1</formula>
    </cfRule>
  </conditionalFormatting>
  <conditionalFormatting sqref="B11:D11">
    <cfRule type="expression" dxfId="74" priority="2">
      <formula>$K$3=1</formula>
    </cfRule>
  </conditionalFormatting>
  <conditionalFormatting sqref="B14:D14">
    <cfRule type="expression" dxfId="73" priority="8">
      <formula>$V$3=1</formula>
    </cfRule>
  </conditionalFormatting>
  <conditionalFormatting sqref="B6:F6">
    <cfRule type="expression" dxfId="72" priority="7">
      <formula>$V$3=1</formula>
    </cfRule>
  </conditionalFormatting>
  <conditionalFormatting sqref="C7:C10">
    <cfRule type="expression" dxfId="71" priority="4">
      <formula>$V$3=1</formula>
    </cfRule>
  </conditionalFormatting>
  <conditionalFormatting sqref="C15 B15:B27 D15:D27 K15:K27 C25:C27 A36:A47 E36:XFD47">
    <cfRule type="expression" dxfId="70" priority="18">
      <formula>$K$3=1</formula>
    </cfRule>
  </conditionalFormatting>
  <conditionalFormatting sqref="C15:C25">
    <cfRule type="expression" dxfId="69" priority="10">
      <formula>$V$3=1</formula>
    </cfRule>
  </conditionalFormatting>
  <conditionalFormatting sqref="C27">
    <cfRule type="expression" dxfId="68" priority="20">
      <formula>$V$3=1</formula>
    </cfRule>
  </conditionalFormatting>
  <conditionalFormatting sqref="C7:D10">
    <cfRule type="expression" dxfId="67" priority="5">
      <formula>$K$3=1</formula>
    </cfRule>
  </conditionalFormatting>
  <conditionalFormatting sqref="C11:D11">
    <cfRule type="expression" dxfId="66" priority="3">
      <formula>$V$3=1</formula>
    </cfRule>
  </conditionalFormatting>
  <conditionalFormatting sqref="K15:K27">
    <cfRule type="expression" dxfId="65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4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3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Normal="100" workbookViewId="0">
      <selection activeCell="J20" sqref="J20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 t="shared" ref="F8:F10" si="0">$E8*12</f>
        <v>159568</v>
      </c>
      <c r="G8" s="430">
        <f t="shared" ref="G8:G10" si="1">IFERROR($E8/$C8,0)</f>
        <v>443.24444444444441</v>
      </c>
      <c r="H8" s="430">
        <f t="shared" ref="H8:H10" si="2">IFERROR($Q8/$D8,0)</f>
        <v>57.217687074829932</v>
      </c>
      <c r="I8" s="434">
        <f t="shared" ref="I8:I10" si="3">IFERROR($D8/$P8,0)</f>
        <v>8.1666666666666661</v>
      </c>
      <c r="J8" s="439">
        <f t="shared" ref="J8:J10" si="4"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 t="shared" si="0"/>
        <v>113383</v>
      </c>
      <c r="G9" s="430">
        <f t="shared" si="1"/>
        <v>858.96212121212125</v>
      </c>
      <c r="H9" s="430">
        <f t="shared" si="2"/>
        <v>0</v>
      </c>
      <c r="I9" s="434">
        <f t="shared" si="3"/>
        <v>0</v>
      </c>
      <c r="J9" s="439">
        <f t="shared" si="4"/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 t="shared" si="0"/>
        <v>16200</v>
      </c>
      <c r="G10" s="430">
        <f t="shared" si="1"/>
        <v>675</v>
      </c>
      <c r="H10" s="430">
        <f t="shared" si="2"/>
        <v>0</v>
      </c>
      <c r="I10" s="434">
        <f t="shared" si="3"/>
        <v>0</v>
      </c>
      <c r="J10" s="439">
        <f t="shared" si="4"/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5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6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7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5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6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7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5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6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7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5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6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7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5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6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7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5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6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7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62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61" priority="1">
      <formula>$AG$3=1</formula>
    </cfRule>
  </conditionalFormatting>
  <conditionalFormatting sqref="B6:H6 J6:AH6">
    <cfRule type="expression" dxfId="60" priority="19">
      <formula>$Y$3=1</formula>
    </cfRule>
  </conditionalFormatting>
  <conditionalFormatting sqref="B21:H21 J21:AH21">
    <cfRule type="expression" dxfId="59" priority="7">
      <formula>$Y$3=1</formula>
    </cfRule>
  </conditionalFormatting>
  <conditionalFormatting sqref="B36:H36">
    <cfRule type="expression" dxfId="58" priority="6">
      <formula>$Y$3=1</formula>
    </cfRule>
  </conditionalFormatting>
  <conditionalFormatting sqref="B51:H51">
    <cfRule type="expression" dxfId="57" priority="5">
      <formula>$Y$3=1</formula>
    </cfRule>
  </conditionalFormatting>
  <conditionalFormatting sqref="B66:H66">
    <cfRule type="expression" dxfId="56" priority="4">
      <formula>$Y$3=1</formula>
    </cfRule>
  </conditionalFormatting>
  <conditionalFormatting sqref="B81:H81">
    <cfRule type="expression" dxfId="55" priority="3">
      <formula>$Y$3=1</formula>
    </cfRule>
  </conditionalFormatting>
  <conditionalFormatting sqref="B96:H96">
    <cfRule type="expression" dxfId="54" priority="2">
      <formula>$Y$3=1</formula>
    </cfRule>
  </conditionalFormatting>
  <conditionalFormatting sqref="J36:AH36">
    <cfRule type="expression" dxfId="53" priority="17">
      <formula>$Y$3=1</formula>
    </cfRule>
  </conditionalFormatting>
  <conditionalFormatting sqref="J51:AH51">
    <cfRule type="expression" dxfId="52" priority="13">
      <formula>$Y$3=1</formula>
    </cfRule>
  </conditionalFormatting>
  <conditionalFormatting sqref="J66:AH66">
    <cfRule type="expression" dxfId="51" priority="16">
      <formula>$Y$3=1</formula>
    </cfRule>
  </conditionalFormatting>
  <conditionalFormatting sqref="J81:AH81">
    <cfRule type="expression" dxfId="50" priority="15">
      <formula>$Y$3=1</formula>
    </cfRule>
  </conditionalFormatting>
  <conditionalFormatting sqref="J96:AH96">
    <cfRule type="expression" dxfId="49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8" priority="1">
      <formula>$AG$3=1</formula>
    </cfRule>
  </conditionalFormatting>
  <conditionalFormatting sqref="B6:H6 J6:AH6">
    <cfRule type="expression" dxfId="47" priority="19">
      <formula>$Y$3=1</formula>
    </cfRule>
  </conditionalFormatting>
  <conditionalFormatting sqref="B22:H22 J22:AH22">
    <cfRule type="expression" dxfId="46" priority="7">
      <formula>$Y$3=1</formula>
    </cfRule>
  </conditionalFormatting>
  <conditionalFormatting sqref="B38:H38">
    <cfRule type="expression" dxfId="45" priority="6">
      <formula>$Y$3=1</formula>
    </cfRule>
  </conditionalFormatting>
  <conditionalFormatting sqref="B54:H54">
    <cfRule type="expression" dxfId="44" priority="5">
      <formula>$Y$3=1</formula>
    </cfRule>
  </conditionalFormatting>
  <conditionalFormatting sqref="B70:H70">
    <cfRule type="expression" dxfId="43" priority="4">
      <formula>$Y$3=1</formula>
    </cfRule>
  </conditionalFormatting>
  <conditionalFormatting sqref="B86:H86">
    <cfRule type="expression" dxfId="42" priority="3">
      <formula>$Y$3=1</formula>
    </cfRule>
  </conditionalFormatting>
  <conditionalFormatting sqref="B102:H102">
    <cfRule type="expression" dxfId="41" priority="2">
      <formula>$Y$3=1</formula>
    </cfRule>
  </conditionalFormatting>
  <conditionalFormatting sqref="J38:AH38">
    <cfRule type="expression" dxfId="40" priority="17">
      <formula>$Y$3=1</formula>
    </cfRule>
  </conditionalFormatting>
  <conditionalFormatting sqref="J54:AH54">
    <cfRule type="expression" dxfId="39" priority="13">
      <formula>$Y$3=1</formula>
    </cfRule>
  </conditionalFormatting>
  <conditionalFormatting sqref="J70:AH70">
    <cfRule type="expression" dxfId="38" priority="16">
      <formula>$Y$3=1</formula>
    </cfRule>
  </conditionalFormatting>
  <conditionalFormatting sqref="J86:AH86">
    <cfRule type="expression" dxfId="37" priority="15">
      <formula>$Y$3=1</formula>
    </cfRule>
  </conditionalFormatting>
  <conditionalFormatting sqref="J102:AH102">
    <cfRule type="expression" dxfId="36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5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Normal="160" zoomScaleSheetLayoutView="100" workbookViewId="0"/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4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3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2" priority="184">
      <formula>$AE$3=1</formula>
    </cfRule>
  </conditionalFormatting>
  <conditionalFormatting sqref="A33:XFD45">
    <cfRule type="expression" dxfId="31" priority="6">
      <formula>$AE$3=1</formula>
    </cfRule>
  </conditionalFormatting>
  <conditionalFormatting sqref="A48:XFD60">
    <cfRule type="expression" dxfId="30" priority="5">
      <formula>$AE$3=1</formula>
    </cfRule>
  </conditionalFormatting>
  <conditionalFormatting sqref="A63:XFD75">
    <cfRule type="expression" dxfId="29" priority="4">
      <formula>$AE$3=1</formula>
    </cfRule>
  </conditionalFormatting>
  <conditionalFormatting sqref="A78:XFD90">
    <cfRule type="expression" dxfId="28" priority="3">
      <formula>$AE$3=1</formula>
    </cfRule>
  </conditionalFormatting>
  <conditionalFormatting sqref="A93:XFD105">
    <cfRule type="expression" dxfId="27" priority="2">
      <formula>$AE$3=1</formula>
    </cfRule>
  </conditionalFormatting>
  <conditionalFormatting sqref="A108:XFD120">
    <cfRule type="expression" dxfId="26" priority="1">
      <formula>$AE$3=1</formula>
    </cfRule>
  </conditionalFormatting>
  <conditionalFormatting sqref="A123:XFD132">
    <cfRule type="expression" dxfId="25" priority="12">
      <formula>$AE$3=1</formula>
    </cfRule>
  </conditionalFormatting>
  <conditionalFormatting sqref="B6:F6 H6:AF6 B18:F20">
    <cfRule type="expression" dxfId="24" priority="136">
      <formula>$W$3=1</formula>
    </cfRule>
  </conditionalFormatting>
  <conditionalFormatting sqref="B33:F35">
    <cfRule type="expression" dxfId="23" priority="61">
      <formula>$W$3=1</formula>
    </cfRule>
  </conditionalFormatting>
  <conditionalFormatting sqref="B48:F50">
    <cfRule type="expression" dxfId="22" priority="59">
      <formula>$W$3=1</formula>
    </cfRule>
  </conditionalFormatting>
  <conditionalFormatting sqref="B63:F65">
    <cfRule type="expression" dxfId="21" priority="57">
      <formula>$W$3=1</formula>
    </cfRule>
  </conditionalFormatting>
  <conditionalFormatting sqref="B78:F80">
    <cfRule type="expression" dxfId="20" priority="55">
      <formula>$W$3=1</formula>
    </cfRule>
  </conditionalFormatting>
  <conditionalFormatting sqref="B93:F95">
    <cfRule type="expression" dxfId="19" priority="40">
      <formula>$W$3=1</formula>
    </cfRule>
  </conditionalFormatting>
  <conditionalFormatting sqref="B108:F110">
    <cfRule type="expression" dxfId="18" priority="25">
      <formula>$W$3=1</formula>
    </cfRule>
  </conditionalFormatting>
  <conditionalFormatting sqref="B123:F123">
    <cfRule type="expression" dxfId="17" priority="23">
      <formula>$W$3=1</formula>
    </cfRule>
  </conditionalFormatting>
  <conditionalFormatting sqref="C19:D19">
    <cfRule type="expression" dxfId="16" priority="7">
      <formula>$W$3=1</formula>
    </cfRule>
  </conditionalFormatting>
  <conditionalFormatting sqref="F19">
    <cfRule type="expression" dxfId="15" priority="9">
      <formula>$W$3=1</formula>
    </cfRule>
  </conditionalFormatting>
  <conditionalFormatting sqref="H18:AF20">
    <cfRule type="expression" dxfId="14" priority="135">
      <formula>$W$3=1</formula>
    </cfRule>
  </conditionalFormatting>
  <conditionalFormatting sqref="H33:AF35">
    <cfRule type="expression" dxfId="13" priority="112">
      <formula>$W$3=1</formula>
    </cfRule>
  </conditionalFormatting>
  <conditionalFormatting sqref="H48:AF50">
    <cfRule type="expression" dxfId="12" priority="100">
      <formula>$W$3=1</formula>
    </cfRule>
  </conditionalFormatting>
  <conditionalFormatting sqref="H63:AF65">
    <cfRule type="expression" dxfId="11" priority="88">
      <formula>$W$3=1</formula>
    </cfRule>
  </conditionalFormatting>
  <conditionalFormatting sqref="H78:AF80">
    <cfRule type="expression" dxfId="10" priority="76">
      <formula>$W$3=1</formula>
    </cfRule>
  </conditionalFormatting>
  <conditionalFormatting sqref="H93:AF95">
    <cfRule type="expression" dxfId="9" priority="52">
      <formula>$W$3=1</formula>
    </cfRule>
  </conditionalFormatting>
  <conditionalFormatting sqref="H108:AF110">
    <cfRule type="expression" dxfId="8" priority="37">
      <formula>$W$3=1</formula>
    </cfRule>
  </conditionalFormatting>
  <conditionalFormatting sqref="H123:AF123">
    <cfRule type="expression" dxfId="7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t="shared" ref="C15:D15" ca="1" si="8">(C9+C12)/C12-1</f>
        <v>-0.21238938053097345</v>
      </c>
      <c r="D15" s="495">
        <f t="shared" ca="1" si="8"/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9">(H9+H12)/H12-1</f>
        <v>-2.2727272727272707E-2</v>
      </c>
      <c r="I15" s="494">
        <f t="shared" ca="1" si="9"/>
        <v>-6.8965517241379337E-2</v>
      </c>
      <c r="J15" s="494">
        <f t="shared" ca="1" si="9"/>
        <v>-2.2988505747126409E-2</v>
      </c>
      <c r="K15" s="494">
        <f t="shared" ca="1" si="9"/>
        <v>0</v>
      </c>
      <c r="L15" s="494">
        <f t="shared" ca="1" si="9"/>
        <v>-2.1052631578947323E-2</v>
      </c>
      <c r="M15" s="494">
        <f t="shared" ca="1" si="9"/>
        <v>-1.980198019801982E-2</v>
      </c>
      <c r="N15" s="494">
        <f t="shared" ca="1" si="9"/>
        <v>0</v>
      </c>
      <c r="O15" s="494">
        <f t="shared" ca="1" si="9"/>
        <v>-1.6949152542372836E-2</v>
      </c>
      <c r="P15" s="494">
        <f t="shared" ca="1" si="9"/>
        <v>0</v>
      </c>
      <c r="Q15" s="497">
        <f t="shared" ca="1" si="9"/>
        <v>0</v>
      </c>
      <c r="R15" s="494">
        <f t="shared" ca="1" si="9"/>
        <v>-4.5801526717557217E-2</v>
      </c>
      <c r="S15" s="494">
        <f t="shared" ca="1" si="9"/>
        <v>-1.4705882352941124E-2</v>
      </c>
      <c r="T15" s="494">
        <f t="shared" ca="1" si="9"/>
        <v>-1.4084507042253502E-2</v>
      </c>
      <c r="U15" s="494">
        <f t="shared" ca="1" si="9"/>
        <v>-1.3422818791946289E-2</v>
      </c>
      <c r="V15" s="494">
        <f t="shared" ca="1" si="9"/>
        <v>0</v>
      </c>
      <c r="W15" s="494">
        <f t="shared" ca="1" si="9"/>
        <v>-1.2345679012345734E-2</v>
      </c>
      <c r="X15" s="494">
        <f t="shared" ca="1" si="9"/>
        <v>-6.2111801242236031E-2</v>
      </c>
      <c r="Y15" s="494">
        <f t="shared" ca="1" si="9"/>
        <v>-1.2345679012345734E-2</v>
      </c>
      <c r="Z15" s="494">
        <f t="shared" ca="1" si="9"/>
        <v>-2.3809523809523836E-2</v>
      </c>
      <c r="AA15" s="494">
        <f t="shared" ca="1" si="9"/>
        <v>-4.6783625730994149E-2</v>
      </c>
      <c r="AB15" s="495">
        <f t="shared" ca="1" si="9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10">EOMONTH(H17,0)+1</f>
        <v>45689</v>
      </c>
      <c r="J17" s="465">
        <f t="shared" si="10"/>
        <v>45717</v>
      </c>
      <c r="K17" s="465">
        <f t="shared" si="10"/>
        <v>45748</v>
      </c>
      <c r="L17" s="465">
        <f t="shared" si="10"/>
        <v>45778</v>
      </c>
      <c r="M17" s="465">
        <f t="shared" si="10"/>
        <v>45809</v>
      </c>
      <c r="N17" s="465">
        <f t="shared" si="10"/>
        <v>45839</v>
      </c>
      <c r="O17" s="465">
        <v>45870</v>
      </c>
      <c r="P17" s="465">
        <f t="shared" ref="P17:AB17" si="11">EOMONTH(O17,0)+1</f>
        <v>45901</v>
      </c>
      <c r="Q17" s="465">
        <f t="shared" si="11"/>
        <v>45931</v>
      </c>
      <c r="R17" s="465">
        <f t="shared" si="11"/>
        <v>45962</v>
      </c>
      <c r="S17" s="465">
        <f t="shared" si="11"/>
        <v>45992</v>
      </c>
      <c r="T17" s="465">
        <f t="shared" si="11"/>
        <v>46023</v>
      </c>
      <c r="U17" s="465">
        <f t="shared" si="11"/>
        <v>46054</v>
      </c>
      <c r="V17" s="465">
        <f t="shared" si="11"/>
        <v>46082</v>
      </c>
      <c r="W17" s="465">
        <f t="shared" si="11"/>
        <v>46113</v>
      </c>
      <c r="X17" s="465">
        <f t="shared" si="11"/>
        <v>46143</v>
      </c>
      <c r="Y17" s="465">
        <f t="shared" si="11"/>
        <v>46174</v>
      </c>
      <c r="Z17" s="465">
        <f t="shared" si="11"/>
        <v>46204</v>
      </c>
      <c r="AA17" s="465">
        <f t="shared" si="11"/>
        <v>46235</v>
      </c>
      <c r="AB17" s="465">
        <f t="shared" si="11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2">+H24-H22-H23</f>
        <v>13</v>
      </c>
      <c r="I21" s="470">
        <f t="shared" ca="1" si="12"/>
        <v>13</v>
      </c>
      <c r="J21" s="470">
        <f t="shared" ca="1" si="12"/>
        <v>13</v>
      </c>
      <c r="K21" s="470">
        <f t="shared" ca="1" si="12"/>
        <v>14</v>
      </c>
      <c r="L21" s="470">
        <f t="shared" ca="1" si="12"/>
        <v>15</v>
      </c>
      <c r="M21" s="470">
        <f t="shared" ca="1" si="12"/>
        <v>15</v>
      </c>
      <c r="N21" s="470">
        <f t="shared" ca="1" si="12"/>
        <v>20</v>
      </c>
      <c r="O21" s="470">
        <f t="shared" ca="1" si="12"/>
        <v>24</v>
      </c>
      <c r="P21" s="470">
        <f t="shared" ca="1" si="12"/>
        <v>26</v>
      </c>
      <c r="Q21" s="470">
        <f t="shared" ca="1" si="12"/>
        <v>26</v>
      </c>
      <c r="R21" s="470">
        <f t="shared" ca="1" si="12"/>
        <v>28</v>
      </c>
      <c r="S21" s="470">
        <f t="shared" ca="1" si="12"/>
        <v>30</v>
      </c>
      <c r="T21" s="470">
        <f t="shared" ca="1" si="12"/>
        <v>31</v>
      </c>
      <c r="U21" s="470">
        <f t="shared" ca="1" si="12"/>
        <v>32</v>
      </c>
      <c r="V21" s="470">
        <f t="shared" ca="1" si="12"/>
        <v>32</v>
      </c>
      <c r="W21" s="470">
        <f t="shared" ca="1" si="12"/>
        <v>32</v>
      </c>
      <c r="X21" s="470">
        <f t="shared" ca="1" si="12"/>
        <v>34</v>
      </c>
      <c r="Y21" s="470">
        <f t="shared" ca="1" si="12"/>
        <v>33</v>
      </c>
      <c r="Z21" s="470">
        <f t="shared" ca="1" si="12"/>
        <v>37</v>
      </c>
      <c r="AA21" s="470">
        <f t="shared" ca="1" si="12"/>
        <v>39</v>
      </c>
      <c r="AB21" s="470">
        <f t="shared" ca="1" si="12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3">+I21</f>
        <v>13</v>
      </c>
      <c r="I24" s="475">
        <f t="shared" ca="1" si="13"/>
        <v>13</v>
      </c>
      <c r="J24" s="475">
        <f t="shared" ca="1" si="13"/>
        <v>14</v>
      </c>
      <c r="K24" s="475">
        <f t="shared" ca="1" si="13"/>
        <v>15</v>
      </c>
      <c r="L24" s="475">
        <f t="shared" ca="1" si="13"/>
        <v>15</v>
      </c>
      <c r="M24" s="475">
        <f t="shared" ca="1" si="13"/>
        <v>20</v>
      </c>
      <c r="N24" s="475">
        <f t="shared" ca="1" si="13"/>
        <v>24</v>
      </c>
      <c r="O24" s="475">
        <f t="shared" ca="1" si="13"/>
        <v>26</v>
      </c>
      <c r="P24" s="475">
        <f t="shared" ca="1" si="13"/>
        <v>26</v>
      </c>
      <c r="Q24" s="478">
        <f t="shared" ca="1" si="13"/>
        <v>28</v>
      </c>
      <c r="R24" s="475">
        <f t="shared" ca="1" si="13"/>
        <v>30</v>
      </c>
      <c r="S24" s="475">
        <f t="shared" ca="1" si="13"/>
        <v>31</v>
      </c>
      <c r="T24" s="475">
        <f t="shared" ca="1" si="13"/>
        <v>32</v>
      </c>
      <c r="U24" s="475">
        <f t="shared" ca="1" si="13"/>
        <v>32</v>
      </c>
      <c r="V24" s="475">
        <f t="shared" ca="1" si="13"/>
        <v>32</v>
      </c>
      <c r="W24" s="475">
        <f t="shared" ca="1" si="13"/>
        <v>34</v>
      </c>
      <c r="X24" s="475">
        <f t="shared" ca="1" si="13"/>
        <v>33</v>
      </c>
      <c r="Y24" s="475">
        <f t="shared" ca="1" si="13"/>
        <v>37</v>
      </c>
      <c r="Z24" s="475">
        <f t="shared" ca="1" si="13"/>
        <v>39</v>
      </c>
      <c r="AA24" s="475">
        <f t="shared" ca="1" si="13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4">AVERAGE(H21,H24)</f>
        <v>13</v>
      </c>
      <c r="I26" s="502">
        <f t="shared" ca="1" si="14"/>
        <v>13</v>
      </c>
      <c r="J26" s="502">
        <f t="shared" ca="1" si="14"/>
        <v>13.5</v>
      </c>
      <c r="K26" s="502">
        <f t="shared" ca="1" si="14"/>
        <v>14.5</v>
      </c>
      <c r="L26" s="502">
        <f t="shared" ca="1" si="14"/>
        <v>15</v>
      </c>
      <c r="M26" s="502">
        <f t="shared" ca="1" si="14"/>
        <v>17.5</v>
      </c>
      <c r="N26" s="502">
        <f t="shared" ca="1" si="14"/>
        <v>22</v>
      </c>
      <c r="O26" s="502">
        <f t="shared" ca="1" si="14"/>
        <v>25</v>
      </c>
      <c r="P26" s="502">
        <f t="shared" ca="1" si="14"/>
        <v>26</v>
      </c>
      <c r="Q26" s="505">
        <f t="shared" ca="1" si="14"/>
        <v>27</v>
      </c>
      <c r="R26" s="502">
        <f t="shared" ca="1" si="14"/>
        <v>29</v>
      </c>
      <c r="S26" s="502">
        <f t="shared" ca="1" si="14"/>
        <v>30.5</v>
      </c>
      <c r="T26" s="502">
        <f t="shared" ca="1" si="14"/>
        <v>31.5</v>
      </c>
      <c r="U26" s="502">
        <f t="shared" ca="1" si="14"/>
        <v>32</v>
      </c>
      <c r="V26" s="502">
        <f t="shared" ca="1" si="14"/>
        <v>32</v>
      </c>
      <c r="W26" s="502">
        <f t="shared" ca="1" si="14"/>
        <v>33</v>
      </c>
      <c r="X26" s="502">
        <f t="shared" ca="1" si="14"/>
        <v>33.5</v>
      </c>
      <c r="Y26" s="502">
        <f t="shared" ca="1" si="14"/>
        <v>35</v>
      </c>
      <c r="Z26" s="502">
        <f t="shared" ca="1" si="14"/>
        <v>38</v>
      </c>
      <c r="AA26" s="502">
        <f t="shared" ca="1" si="14"/>
        <v>38.5</v>
      </c>
      <c r="AB26" s="503">
        <f t="shared" ca="1" si="14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5">H19/H26</f>
        <v>11.23076923076923</v>
      </c>
      <c r="I27" s="506">
        <f t="shared" ca="1" si="15"/>
        <v>11.346153846153847</v>
      </c>
      <c r="J27" s="506">
        <f t="shared" ca="1" si="15"/>
        <v>11.185185185185185</v>
      </c>
      <c r="K27" s="506">
        <f t="shared" ca="1" si="15"/>
        <v>10.793103448275861</v>
      </c>
      <c r="L27" s="506">
        <f t="shared" ca="1" si="15"/>
        <v>10.8</v>
      </c>
      <c r="M27" s="506">
        <f t="shared" ca="1" si="15"/>
        <v>9.4285714285714288</v>
      </c>
      <c r="N27" s="506">
        <f t="shared" ca="1" si="15"/>
        <v>7.5909090909090908</v>
      </c>
      <c r="O27" s="506">
        <f t="shared" ca="1" si="15"/>
        <v>6.88</v>
      </c>
      <c r="P27" s="506">
        <f t="shared" ca="1" si="15"/>
        <v>6.7692307692307692</v>
      </c>
      <c r="Q27" s="509">
        <f t="shared" ca="1" si="15"/>
        <v>6.6481481481481479</v>
      </c>
      <c r="R27" s="506">
        <f t="shared" ca="1" si="15"/>
        <v>6.2586206896551726</v>
      </c>
      <c r="S27" s="506">
        <f t="shared" ca="1" si="15"/>
        <v>5.918032786885246</v>
      </c>
      <c r="T27" s="506">
        <f t="shared" ca="1" si="15"/>
        <v>5.8095238095238093</v>
      </c>
      <c r="U27" s="506">
        <f t="shared" ca="1" si="15"/>
        <v>5.921875</v>
      </c>
      <c r="V27" s="506">
        <f t="shared" ca="1" si="15"/>
        <v>6.015625</v>
      </c>
      <c r="W27" s="506">
        <f t="shared" ca="1" si="15"/>
        <v>5.9090909090909092</v>
      </c>
      <c r="X27" s="506">
        <f t="shared" ca="1" si="15"/>
        <v>5.7761194029850742</v>
      </c>
      <c r="Y27" s="506">
        <f t="shared" ca="1" si="15"/>
        <v>5.4</v>
      </c>
      <c r="Z27" s="506">
        <f t="shared" ca="1" si="15"/>
        <v>4.7763157894736841</v>
      </c>
      <c r="AA27" s="506">
        <f t="shared" ca="1" si="15"/>
        <v>4.5324675324675328</v>
      </c>
      <c r="AB27" s="507">
        <f t="shared" ca="1" si="15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6">(H22+H21)/H21-1</f>
        <v>0</v>
      </c>
      <c r="I29" s="488">
        <f t="shared" ca="1" si="16"/>
        <v>0</v>
      </c>
      <c r="J29" s="488">
        <f t="shared" ca="1" si="16"/>
        <v>7.6923076923076872E-2</v>
      </c>
      <c r="K29" s="488">
        <f t="shared" ca="1" si="16"/>
        <v>7.1428571428571397E-2</v>
      </c>
      <c r="L29" s="488">
        <f t="shared" ca="1" si="16"/>
        <v>6.6666666666666652E-2</v>
      </c>
      <c r="M29" s="488">
        <f t="shared" ca="1" si="16"/>
        <v>0.33333333333333326</v>
      </c>
      <c r="N29" s="488">
        <f t="shared" ca="1" si="16"/>
        <v>0.19999999999999996</v>
      </c>
      <c r="O29" s="488">
        <f t="shared" ca="1" si="16"/>
        <v>0.125</v>
      </c>
      <c r="P29" s="488">
        <f t="shared" ca="1" si="16"/>
        <v>0</v>
      </c>
      <c r="Q29" s="492">
        <f t="shared" ca="1" si="16"/>
        <v>7.6923076923076872E-2</v>
      </c>
      <c r="R29" s="488">
        <f t="shared" ca="1" si="16"/>
        <v>0.10714285714285721</v>
      </c>
      <c r="S29" s="488">
        <f t="shared" ca="1" si="16"/>
        <v>3.3333333333333437E-2</v>
      </c>
      <c r="T29" s="488">
        <f t="shared" ca="1" si="16"/>
        <v>3.2258064516129004E-2</v>
      </c>
      <c r="U29" s="488">
        <f t="shared" ca="1" si="16"/>
        <v>0</v>
      </c>
      <c r="V29" s="488">
        <f t="shared" ca="1" si="16"/>
        <v>0</v>
      </c>
      <c r="W29" s="488">
        <f t="shared" ca="1" si="16"/>
        <v>6.25E-2</v>
      </c>
      <c r="X29" s="488">
        <f t="shared" ca="1" si="16"/>
        <v>2.9411764705882248E-2</v>
      </c>
      <c r="Y29" s="488">
        <f t="shared" ca="1" si="16"/>
        <v>0.1515151515151516</v>
      </c>
      <c r="Z29" s="488">
        <f t="shared" ca="1" si="16"/>
        <v>5.4054054054053946E-2</v>
      </c>
      <c r="AA29" s="488">
        <f t="shared" ca="1" si="16"/>
        <v>5.1282051282051322E-2</v>
      </c>
      <c r="AB29" s="489">
        <f t="shared" ca="1" si="16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7">(H23+H26)/H26-1</f>
        <v>0</v>
      </c>
      <c r="I30" s="494">
        <f t="shared" ca="1" si="17"/>
        <v>0</v>
      </c>
      <c r="J30" s="494">
        <f t="shared" ca="1" si="17"/>
        <v>0</v>
      </c>
      <c r="K30" s="494">
        <f t="shared" ca="1" si="17"/>
        <v>0</v>
      </c>
      <c r="L30" s="494">
        <f t="shared" ca="1" si="17"/>
        <v>-6.6666666666666652E-2</v>
      </c>
      <c r="M30" s="494">
        <f t="shared" ca="1" si="17"/>
        <v>0</v>
      </c>
      <c r="N30" s="494">
        <f t="shared" ca="1" si="17"/>
        <v>0</v>
      </c>
      <c r="O30" s="494">
        <f t="shared" ca="1" si="17"/>
        <v>-4.0000000000000036E-2</v>
      </c>
      <c r="P30" s="494">
        <f t="shared" ca="1" si="17"/>
        <v>0</v>
      </c>
      <c r="Q30" s="497">
        <f t="shared" ca="1" si="17"/>
        <v>0</v>
      </c>
      <c r="R30" s="494">
        <f t="shared" ca="1" si="17"/>
        <v>-3.4482758620689613E-2</v>
      </c>
      <c r="S30" s="494">
        <f t="shared" ca="1" si="17"/>
        <v>0</v>
      </c>
      <c r="T30" s="494">
        <f t="shared" ca="1" si="17"/>
        <v>0</v>
      </c>
      <c r="U30" s="494">
        <f t="shared" ca="1" si="17"/>
        <v>0</v>
      </c>
      <c r="V30" s="494">
        <f t="shared" ca="1" si="17"/>
        <v>0</v>
      </c>
      <c r="W30" s="494">
        <f t="shared" ca="1" si="17"/>
        <v>0</v>
      </c>
      <c r="X30" s="494">
        <f t="shared" ca="1" si="17"/>
        <v>-5.9701492537313383E-2</v>
      </c>
      <c r="Y30" s="494">
        <f t="shared" ca="1" si="17"/>
        <v>-2.8571428571428581E-2</v>
      </c>
      <c r="Z30" s="494">
        <f t="shared" ca="1" si="17"/>
        <v>0</v>
      </c>
      <c r="AA30" s="494">
        <f t="shared" ca="1" si="17"/>
        <v>-7.7922077922077948E-2</v>
      </c>
      <c r="AB30" s="495">
        <f t="shared" ca="1" si="17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8">EOMONTH(H32,0)+1</f>
        <v>45689</v>
      </c>
      <c r="J32" s="465">
        <f t="shared" si="18"/>
        <v>45717</v>
      </c>
      <c r="K32" s="465">
        <f t="shared" si="18"/>
        <v>45748</v>
      </c>
      <c r="L32" s="465">
        <f t="shared" si="18"/>
        <v>45778</v>
      </c>
      <c r="M32" s="465">
        <f t="shared" si="18"/>
        <v>45809</v>
      </c>
      <c r="N32" s="465">
        <f t="shared" si="18"/>
        <v>45839</v>
      </c>
      <c r="O32" s="465">
        <v>45870</v>
      </c>
      <c r="P32" s="465">
        <f t="shared" ref="P32:AB32" si="19">EOMONTH(O32,0)+1</f>
        <v>45901</v>
      </c>
      <c r="Q32" s="465">
        <f t="shared" si="19"/>
        <v>45931</v>
      </c>
      <c r="R32" s="465">
        <f t="shared" si="19"/>
        <v>45962</v>
      </c>
      <c r="S32" s="465">
        <f t="shared" si="19"/>
        <v>45992</v>
      </c>
      <c r="T32" s="465">
        <f t="shared" si="19"/>
        <v>46023</v>
      </c>
      <c r="U32" s="465">
        <f t="shared" si="19"/>
        <v>46054</v>
      </c>
      <c r="V32" s="465">
        <f t="shared" si="19"/>
        <v>46082</v>
      </c>
      <c r="W32" s="465">
        <f t="shared" si="19"/>
        <v>46113</v>
      </c>
      <c r="X32" s="465">
        <f t="shared" si="19"/>
        <v>46143</v>
      </c>
      <c r="Y32" s="465">
        <f t="shared" si="19"/>
        <v>46174</v>
      </c>
      <c r="Z32" s="465">
        <f t="shared" si="19"/>
        <v>46204</v>
      </c>
      <c r="AA32" s="465">
        <f t="shared" si="19"/>
        <v>46235</v>
      </c>
      <c r="AB32" s="465">
        <f t="shared" si="19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20">+I$19</f>
        <v>147.5</v>
      </c>
      <c r="J34" s="510">
        <f t="shared" si="20"/>
        <v>151</v>
      </c>
      <c r="K34" s="510">
        <f t="shared" si="20"/>
        <v>156.5</v>
      </c>
      <c r="L34" s="510">
        <f t="shared" si="20"/>
        <v>162</v>
      </c>
      <c r="M34" s="510">
        <f t="shared" si="20"/>
        <v>165</v>
      </c>
      <c r="N34" s="510">
        <f t="shared" si="20"/>
        <v>167</v>
      </c>
      <c r="O34" s="510">
        <f t="shared" si="20"/>
        <v>172</v>
      </c>
      <c r="P34" s="510">
        <f t="shared" si="20"/>
        <v>176</v>
      </c>
      <c r="Q34" s="510">
        <f t="shared" si="20"/>
        <v>179.5</v>
      </c>
      <c r="R34" s="510">
        <f t="shared" si="20"/>
        <v>181.5</v>
      </c>
      <c r="S34" s="510">
        <f t="shared" si="20"/>
        <v>180.5</v>
      </c>
      <c r="T34" s="510">
        <f t="shared" si="20"/>
        <v>183</v>
      </c>
      <c r="U34" s="510">
        <f t="shared" si="20"/>
        <v>189.5</v>
      </c>
      <c r="V34" s="510">
        <f t="shared" si="20"/>
        <v>192.5</v>
      </c>
      <c r="W34" s="510">
        <f t="shared" si="20"/>
        <v>195</v>
      </c>
      <c r="X34" s="510">
        <f t="shared" si="20"/>
        <v>193.5</v>
      </c>
      <c r="Y34" s="510">
        <f t="shared" si="20"/>
        <v>189</v>
      </c>
      <c r="Z34" s="510">
        <f t="shared" si="20"/>
        <v>181.5</v>
      </c>
      <c r="AA34" s="510">
        <f t="shared" si="20"/>
        <v>174.5</v>
      </c>
      <c r="AB34" s="510">
        <f t="shared" si="20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1">+H39-H37-H38</f>
        <v>13</v>
      </c>
      <c r="I36" s="470">
        <f t="shared" ca="1" si="21"/>
        <v>14</v>
      </c>
      <c r="J36" s="470">
        <f t="shared" ca="1" si="21"/>
        <v>12</v>
      </c>
      <c r="K36" s="470">
        <f t="shared" ca="1" si="21"/>
        <v>13</v>
      </c>
      <c r="L36" s="470">
        <f t="shared" ca="1" si="21"/>
        <v>13</v>
      </c>
      <c r="M36" s="470">
        <f t="shared" ca="1" si="21"/>
        <v>13</v>
      </c>
      <c r="N36" s="470">
        <f t="shared" ca="1" si="21"/>
        <v>12</v>
      </c>
      <c r="O36" s="470">
        <f t="shared" ca="1" si="21"/>
        <v>12</v>
      </c>
      <c r="P36" s="470">
        <f t="shared" ca="1" si="21"/>
        <v>12</v>
      </c>
      <c r="Q36" s="470">
        <f t="shared" ca="1" si="21"/>
        <v>12</v>
      </c>
      <c r="R36" s="470">
        <f t="shared" ca="1" si="21"/>
        <v>12</v>
      </c>
      <c r="S36" s="470">
        <f t="shared" ca="1" si="21"/>
        <v>13</v>
      </c>
      <c r="T36" s="470">
        <f t="shared" ca="1" si="21"/>
        <v>13</v>
      </c>
      <c r="U36" s="470">
        <f t="shared" ca="1" si="21"/>
        <v>13</v>
      </c>
      <c r="V36" s="470">
        <f t="shared" ca="1" si="21"/>
        <v>14</v>
      </c>
      <c r="W36" s="470">
        <f t="shared" ca="1" si="21"/>
        <v>15</v>
      </c>
      <c r="X36" s="470">
        <f t="shared" ca="1" si="21"/>
        <v>15</v>
      </c>
      <c r="Y36" s="470">
        <f t="shared" ca="1" si="21"/>
        <v>16</v>
      </c>
      <c r="Z36" s="470">
        <f t="shared" ca="1" si="21"/>
        <v>16</v>
      </c>
      <c r="AA36" s="470">
        <f t="shared" ca="1" si="21"/>
        <v>17</v>
      </c>
      <c r="AB36" s="470">
        <f t="shared" ca="1" si="21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2">+I36</f>
        <v>14</v>
      </c>
      <c r="I39" s="475">
        <f t="shared" ca="1" si="22"/>
        <v>12</v>
      </c>
      <c r="J39" s="475">
        <f t="shared" ca="1" si="22"/>
        <v>13</v>
      </c>
      <c r="K39" s="475">
        <f t="shared" ca="1" si="22"/>
        <v>13</v>
      </c>
      <c r="L39" s="475">
        <f t="shared" ca="1" si="22"/>
        <v>13</v>
      </c>
      <c r="M39" s="475">
        <f t="shared" ca="1" si="22"/>
        <v>12</v>
      </c>
      <c r="N39" s="475">
        <f t="shared" ca="1" si="22"/>
        <v>12</v>
      </c>
      <c r="O39" s="475">
        <f t="shared" ca="1" si="22"/>
        <v>12</v>
      </c>
      <c r="P39" s="475">
        <f t="shared" ca="1" si="22"/>
        <v>12</v>
      </c>
      <c r="Q39" s="478">
        <f t="shared" ca="1" si="22"/>
        <v>12</v>
      </c>
      <c r="R39" s="475">
        <f t="shared" ca="1" si="22"/>
        <v>13</v>
      </c>
      <c r="S39" s="475">
        <f t="shared" ca="1" si="22"/>
        <v>13</v>
      </c>
      <c r="T39" s="475">
        <f t="shared" ca="1" si="22"/>
        <v>13</v>
      </c>
      <c r="U39" s="475">
        <f t="shared" ca="1" si="22"/>
        <v>14</v>
      </c>
      <c r="V39" s="475">
        <f t="shared" ca="1" si="22"/>
        <v>15</v>
      </c>
      <c r="W39" s="475">
        <f t="shared" ca="1" si="22"/>
        <v>15</v>
      </c>
      <c r="X39" s="475">
        <f t="shared" ca="1" si="22"/>
        <v>16</v>
      </c>
      <c r="Y39" s="475">
        <f t="shared" ca="1" si="22"/>
        <v>16</v>
      </c>
      <c r="Z39" s="475">
        <f t="shared" ca="1" si="22"/>
        <v>17</v>
      </c>
      <c r="AA39" s="475">
        <f t="shared" ca="1" si="22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3">AVERAGE(H36,H39)</f>
        <v>13.5</v>
      </c>
      <c r="I41" s="502">
        <f t="shared" ca="1" si="23"/>
        <v>13</v>
      </c>
      <c r="J41" s="502">
        <f t="shared" ca="1" si="23"/>
        <v>12.5</v>
      </c>
      <c r="K41" s="502">
        <f t="shared" ca="1" si="23"/>
        <v>13</v>
      </c>
      <c r="L41" s="502">
        <f t="shared" ca="1" si="23"/>
        <v>13</v>
      </c>
      <c r="M41" s="502">
        <f t="shared" ca="1" si="23"/>
        <v>12.5</v>
      </c>
      <c r="N41" s="502">
        <f t="shared" ca="1" si="23"/>
        <v>12</v>
      </c>
      <c r="O41" s="502">
        <f t="shared" ca="1" si="23"/>
        <v>12</v>
      </c>
      <c r="P41" s="502">
        <f t="shared" ca="1" si="23"/>
        <v>12</v>
      </c>
      <c r="Q41" s="505">
        <f t="shared" ca="1" si="23"/>
        <v>12</v>
      </c>
      <c r="R41" s="502">
        <f t="shared" ca="1" si="23"/>
        <v>12.5</v>
      </c>
      <c r="S41" s="502">
        <f t="shared" ca="1" si="23"/>
        <v>13</v>
      </c>
      <c r="T41" s="502">
        <f t="shared" ca="1" si="23"/>
        <v>13</v>
      </c>
      <c r="U41" s="502">
        <f t="shared" ca="1" si="23"/>
        <v>13.5</v>
      </c>
      <c r="V41" s="502">
        <f t="shared" ca="1" si="23"/>
        <v>14.5</v>
      </c>
      <c r="W41" s="502">
        <f t="shared" ca="1" si="23"/>
        <v>15</v>
      </c>
      <c r="X41" s="502">
        <f t="shared" ca="1" si="23"/>
        <v>15.5</v>
      </c>
      <c r="Y41" s="502">
        <f t="shared" ca="1" si="23"/>
        <v>16</v>
      </c>
      <c r="Z41" s="502">
        <f t="shared" ca="1" si="23"/>
        <v>16.5</v>
      </c>
      <c r="AA41" s="502">
        <f t="shared" ca="1" si="23"/>
        <v>17.5</v>
      </c>
      <c r="AB41" s="503">
        <f t="shared" ca="1" si="23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4">H34/H41</f>
        <v>10.814814814814815</v>
      </c>
      <c r="I42" s="506">
        <f t="shared" ca="1" si="24"/>
        <v>11.346153846153847</v>
      </c>
      <c r="J42" s="506">
        <f t="shared" ca="1" si="24"/>
        <v>12.08</v>
      </c>
      <c r="K42" s="506">
        <f t="shared" ca="1" si="24"/>
        <v>12.038461538461538</v>
      </c>
      <c r="L42" s="506">
        <f t="shared" ca="1" si="24"/>
        <v>12.461538461538462</v>
      </c>
      <c r="M42" s="506">
        <f t="shared" ca="1" si="24"/>
        <v>13.2</v>
      </c>
      <c r="N42" s="506">
        <f t="shared" ca="1" si="24"/>
        <v>13.916666666666666</v>
      </c>
      <c r="O42" s="506">
        <f t="shared" ca="1" si="24"/>
        <v>14.333333333333334</v>
      </c>
      <c r="P42" s="506">
        <f t="shared" ca="1" si="24"/>
        <v>14.666666666666666</v>
      </c>
      <c r="Q42" s="509">
        <f t="shared" ca="1" si="24"/>
        <v>14.958333333333334</v>
      </c>
      <c r="R42" s="506">
        <f t="shared" ca="1" si="24"/>
        <v>14.52</v>
      </c>
      <c r="S42" s="506">
        <f t="shared" ca="1" si="24"/>
        <v>13.884615384615385</v>
      </c>
      <c r="T42" s="506">
        <f t="shared" ca="1" si="24"/>
        <v>14.076923076923077</v>
      </c>
      <c r="U42" s="506">
        <f t="shared" ca="1" si="24"/>
        <v>14.037037037037036</v>
      </c>
      <c r="V42" s="506">
        <f t="shared" ca="1" si="24"/>
        <v>13.275862068965518</v>
      </c>
      <c r="W42" s="506">
        <f t="shared" ca="1" si="24"/>
        <v>13</v>
      </c>
      <c r="X42" s="506">
        <f t="shared" ca="1" si="24"/>
        <v>12.483870967741936</v>
      </c>
      <c r="Y42" s="506">
        <f t="shared" ca="1" si="24"/>
        <v>11.8125</v>
      </c>
      <c r="Z42" s="506">
        <f t="shared" ca="1" si="24"/>
        <v>11</v>
      </c>
      <c r="AA42" s="506">
        <f t="shared" ca="1" si="24"/>
        <v>9.9714285714285715</v>
      </c>
      <c r="AB42" s="507">
        <f t="shared" ca="1" si="24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5">(H37+H36)/H36-1</f>
        <v>7.6923076923076872E-2</v>
      </c>
      <c r="I44" s="488">
        <f t="shared" ca="1" si="25"/>
        <v>0</v>
      </c>
      <c r="J44" s="488">
        <f t="shared" ca="1" si="25"/>
        <v>0.16666666666666674</v>
      </c>
      <c r="K44" s="488">
        <f t="shared" ca="1" si="25"/>
        <v>0</v>
      </c>
      <c r="L44" s="488">
        <f t="shared" ca="1" si="25"/>
        <v>0</v>
      </c>
      <c r="M44" s="488">
        <f t="shared" ca="1" si="25"/>
        <v>0</v>
      </c>
      <c r="N44" s="488">
        <f t="shared" ca="1" si="25"/>
        <v>0</v>
      </c>
      <c r="O44" s="488">
        <f t="shared" ca="1" si="25"/>
        <v>0</v>
      </c>
      <c r="P44" s="488">
        <f t="shared" ca="1" si="25"/>
        <v>0</v>
      </c>
      <c r="Q44" s="492">
        <f t="shared" ca="1" si="25"/>
        <v>0</v>
      </c>
      <c r="R44" s="488">
        <f t="shared" ca="1" si="25"/>
        <v>8.3333333333333259E-2</v>
      </c>
      <c r="S44" s="488">
        <f t="shared" ca="1" si="25"/>
        <v>0</v>
      </c>
      <c r="T44" s="488">
        <f t="shared" ca="1" si="25"/>
        <v>0</v>
      </c>
      <c r="U44" s="488">
        <f t="shared" ca="1" si="25"/>
        <v>0.15384615384615374</v>
      </c>
      <c r="V44" s="488">
        <f t="shared" ca="1" si="25"/>
        <v>7.1428571428571397E-2</v>
      </c>
      <c r="W44" s="488">
        <f t="shared" ca="1" si="25"/>
        <v>0</v>
      </c>
      <c r="X44" s="488">
        <f t="shared" ca="1" si="25"/>
        <v>6.6666666666666652E-2</v>
      </c>
      <c r="Y44" s="488">
        <f t="shared" ca="1" si="25"/>
        <v>0</v>
      </c>
      <c r="Z44" s="488">
        <f t="shared" ca="1" si="25"/>
        <v>6.25E-2</v>
      </c>
      <c r="AA44" s="488">
        <f t="shared" ca="1" si="25"/>
        <v>5.8823529411764719E-2</v>
      </c>
      <c r="AB44" s="489">
        <f t="shared" ca="1" si="25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6">(H38+H41)/H41-1</f>
        <v>0</v>
      </c>
      <c r="I45" s="494">
        <f t="shared" ca="1" si="26"/>
        <v>-0.15384615384615385</v>
      </c>
      <c r="J45" s="494">
        <f t="shared" ca="1" si="26"/>
        <v>-7.999999999999996E-2</v>
      </c>
      <c r="K45" s="494">
        <f t="shared" ca="1" si="26"/>
        <v>0</v>
      </c>
      <c r="L45" s="494">
        <f t="shared" ca="1" si="26"/>
        <v>0</v>
      </c>
      <c r="M45" s="494">
        <f t="shared" ca="1" si="26"/>
        <v>-7.999999999999996E-2</v>
      </c>
      <c r="N45" s="494">
        <f t="shared" ca="1" si="26"/>
        <v>0</v>
      </c>
      <c r="O45" s="494">
        <f t="shared" ca="1" si="26"/>
        <v>0</v>
      </c>
      <c r="P45" s="494">
        <f t="shared" ca="1" si="26"/>
        <v>0</v>
      </c>
      <c r="Q45" s="497">
        <f t="shared" ca="1" si="26"/>
        <v>0</v>
      </c>
      <c r="R45" s="494">
        <f t="shared" ca="1" si="26"/>
        <v>0</v>
      </c>
      <c r="S45" s="494">
        <f t="shared" ca="1" si="26"/>
        <v>0</v>
      </c>
      <c r="T45" s="494">
        <f t="shared" ca="1" si="26"/>
        <v>0</v>
      </c>
      <c r="U45" s="494">
        <f t="shared" ca="1" si="26"/>
        <v>-7.407407407407407E-2</v>
      </c>
      <c r="V45" s="494">
        <f t="shared" ca="1" si="26"/>
        <v>0</v>
      </c>
      <c r="W45" s="494">
        <f t="shared" ca="1" si="26"/>
        <v>0</v>
      </c>
      <c r="X45" s="494">
        <f t="shared" ca="1" si="26"/>
        <v>0</v>
      </c>
      <c r="Y45" s="494">
        <f t="shared" ca="1" si="26"/>
        <v>0</v>
      </c>
      <c r="Z45" s="494">
        <f t="shared" ca="1" si="26"/>
        <v>0</v>
      </c>
      <c r="AA45" s="494">
        <f t="shared" ca="1" si="26"/>
        <v>0</v>
      </c>
      <c r="AB45" s="495">
        <f t="shared" ca="1" si="26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7">EOMONTH(H47,0)+1</f>
        <v>45689</v>
      </c>
      <c r="J47" s="465">
        <f t="shared" si="27"/>
        <v>45717</v>
      </c>
      <c r="K47" s="465">
        <f t="shared" si="27"/>
        <v>45748</v>
      </c>
      <c r="L47" s="465">
        <f t="shared" si="27"/>
        <v>45778</v>
      </c>
      <c r="M47" s="465">
        <f t="shared" si="27"/>
        <v>45809</v>
      </c>
      <c r="N47" s="465">
        <f t="shared" si="27"/>
        <v>45839</v>
      </c>
      <c r="O47" s="465">
        <v>45870</v>
      </c>
      <c r="P47" s="465">
        <f t="shared" ref="P47:AB47" si="28">EOMONTH(O47,0)+1</f>
        <v>45901</v>
      </c>
      <c r="Q47" s="465">
        <f t="shared" si="28"/>
        <v>45931</v>
      </c>
      <c r="R47" s="465">
        <f t="shared" si="28"/>
        <v>45962</v>
      </c>
      <c r="S47" s="465">
        <f t="shared" si="28"/>
        <v>45992</v>
      </c>
      <c r="T47" s="465">
        <f t="shared" si="28"/>
        <v>46023</v>
      </c>
      <c r="U47" s="465">
        <f t="shared" si="28"/>
        <v>46054</v>
      </c>
      <c r="V47" s="465">
        <f t="shared" si="28"/>
        <v>46082</v>
      </c>
      <c r="W47" s="465">
        <f t="shared" si="28"/>
        <v>46113</v>
      </c>
      <c r="X47" s="465">
        <f t="shared" si="28"/>
        <v>46143</v>
      </c>
      <c r="Y47" s="465">
        <f t="shared" si="28"/>
        <v>46174</v>
      </c>
      <c r="Z47" s="465">
        <f t="shared" si="28"/>
        <v>46204</v>
      </c>
      <c r="AA47" s="465">
        <f t="shared" si="28"/>
        <v>46235</v>
      </c>
      <c r="AB47" s="465">
        <f t="shared" si="28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9">+I$19</f>
        <v>147.5</v>
      </c>
      <c r="J49" s="510">
        <f t="shared" si="29"/>
        <v>151</v>
      </c>
      <c r="K49" s="510">
        <f t="shared" si="29"/>
        <v>156.5</v>
      </c>
      <c r="L49" s="510">
        <f t="shared" si="29"/>
        <v>162</v>
      </c>
      <c r="M49" s="510">
        <f t="shared" si="29"/>
        <v>165</v>
      </c>
      <c r="N49" s="510">
        <f t="shared" si="29"/>
        <v>167</v>
      </c>
      <c r="O49" s="510">
        <f t="shared" si="29"/>
        <v>172</v>
      </c>
      <c r="P49" s="510">
        <f t="shared" si="29"/>
        <v>176</v>
      </c>
      <c r="Q49" s="510">
        <f t="shared" si="29"/>
        <v>179.5</v>
      </c>
      <c r="R49" s="510">
        <f t="shared" si="29"/>
        <v>181.5</v>
      </c>
      <c r="S49" s="510">
        <f t="shared" si="29"/>
        <v>180.5</v>
      </c>
      <c r="T49" s="510">
        <f t="shared" si="29"/>
        <v>183</v>
      </c>
      <c r="U49" s="510">
        <f t="shared" si="29"/>
        <v>189.5</v>
      </c>
      <c r="V49" s="510">
        <f t="shared" si="29"/>
        <v>192.5</v>
      </c>
      <c r="W49" s="510">
        <f t="shared" si="29"/>
        <v>195</v>
      </c>
      <c r="X49" s="510">
        <f t="shared" si="29"/>
        <v>193.5</v>
      </c>
      <c r="Y49" s="510">
        <f t="shared" si="29"/>
        <v>189</v>
      </c>
      <c r="Z49" s="510">
        <f t="shared" si="29"/>
        <v>181.5</v>
      </c>
      <c r="AA49" s="510">
        <f t="shared" si="29"/>
        <v>174.5</v>
      </c>
      <c r="AB49" s="510">
        <f t="shared" si="29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30">+H54-H52-H53</f>
        <v>1</v>
      </c>
      <c r="I51" s="470">
        <f t="shared" ca="1" si="30"/>
        <v>1</v>
      </c>
      <c r="J51" s="470">
        <f t="shared" ca="1" si="30"/>
        <v>1</v>
      </c>
      <c r="K51" s="470">
        <f t="shared" ca="1" si="30"/>
        <v>2</v>
      </c>
      <c r="L51" s="470">
        <f t="shared" ca="1" si="30"/>
        <v>2</v>
      </c>
      <c r="M51" s="470">
        <f t="shared" ca="1" si="30"/>
        <v>2</v>
      </c>
      <c r="N51" s="470">
        <f t="shared" ca="1" si="30"/>
        <v>2</v>
      </c>
      <c r="O51" s="470">
        <f t="shared" ca="1" si="30"/>
        <v>2</v>
      </c>
      <c r="P51" s="470">
        <f t="shared" ca="1" si="30"/>
        <v>2</v>
      </c>
      <c r="Q51" s="470">
        <f t="shared" ca="1" si="30"/>
        <v>3</v>
      </c>
      <c r="R51" s="470">
        <f t="shared" ca="1" si="30"/>
        <v>3</v>
      </c>
      <c r="S51" s="470">
        <f t="shared" ca="1" si="30"/>
        <v>3</v>
      </c>
      <c r="T51" s="470">
        <f t="shared" ca="1" si="30"/>
        <v>2</v>
      </c>
      <c r="U51" s="470">
        <f t="shared" ca="1" si="30"/>
        <v>2</v>
      </c>
      <c r="V51" s="470">
        <f t="shared" ca="1" si="30"/>
        <v>4</v>
      </c>
      <c r="W51" s="470">
        <f t="shared" ca="1" si="30"/>
        <v>4</v>
      </c>
      <c r="X51" s="470">
        <f t="shared" ca="1" si="30"/>
        <v>4</v>
      </c>
      <c r="Y51" s="470">
        <f t="shared" ca="1" si="30"/>
        <v>4</v>
      </c>
      <c r="Z51" s="470">
        <f t="shared" ca="1" si="30"/>
        <v>4</v>
      </c>
      <c r="AA51" s="470">
        <f t="shared" ca="1" si="30"/>
        <v>4</v>
      </c>
      <c r="AB51" s="470">
        <f t="shared" si="30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1">+I51</f>
        <v>1</v>
      </c>
      <c r="I54" s="475">
        <f t="shared" ca="1" si="31"/>
        <v>1</v>
      </c>
      <c r="J54" s="475">
        <f t="shared" ca="1" si="31"/>
        <v>2</v>
      </c>
      <c r="K54" s="475">
        <f t="shared" ca="1" si="31"/>
        <v>2</v>
      </c>
      <c r="L54" s="475">
        <f t="shared" ca="1" si="31"/>
        <v>2</v>
      </c>
      <c r="M54" s="475">
        <f t="shared" ca="1" si="31"/>
        <v>2</v>
      </c>
      <c r="N54" s="475">
        <f t="shared" ca="1" si="31"/>
        <v>2</v>
      </c>
      <c r="O54" s="475">
        <f t="shared" ca="1" si="31"/>
        <v>2</v>
      </c>
      <c r="P54" s="475">
        <f t="shared" ca="1" si="31"/>
        <v>3</v>
      </c>
      <c r="Q54" s="478">
        <f t="shared" ca="1" si="31"/>
        <v>3</v>
      </c>
      <c r="R54" s="475">
        <f t="shared" ca="1" si="31"/>
        <v>3</v>
      </c>
      <c r="S54" s="475">
        <f t="shared" ca="1" si="31"/>
        <v>2</v>
      </c>
      <c r="T54" s="475">
        <f t="shared" ca="1" si="31"/>
        <v>2</v>
      </c>
      <c r="U54" s="475">
        <f t="shared" ca="1" si="31"/>
        <v>4</v>
      </c>
      <c r="V54" s="475">
        <f t="shared" ca="1" si="31"/>
        <v>4</v>
      </c>
      <c r="W54" s="475">
        <f t="shared" ca="1" si="31"/>
        <v>4</v>
      </c>
      <c r="X54" s="475">
        <f t="shared" ca="1" si="31"/>
        <v>4</v>
      </c>
      <c r="Y54" s="475">
        <f t="shared" ca="1" si="31"/>
        <v>4</v>
      </c>
      <c r="Z54" s="475">
        <f t="shared" ca="1" si="31"/>
        <v>4</v>
      </c>
      <c r="AA54" s="475">
        <f t="shared" si="31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2">AVERAGE(H51,H54)</f>
        <v>1</v>
      </c>
      <c r="I56" s="502">
        <f t="shared" ca="1" si="32"/>
        <v>1</v>
      </c>
      <c r="J56" s="502">
        <f t="shared" ca="1" si="32"/>
        <v>1.5</v>
      </c>
      <c r="K56" s="502">
        <f t="shared" ca="1" si="32"/>
        <v>2</v>
      </c>
      <c r="L56" s="502">
        <f t="shared" ca="1" si="32"/>
        <v>2</v>
      </c>
      <c r="M56" s="502">
        <f t="shared" ca="1" si="32"/>
        <v>2</v>
      </c>
      <c r="N56" s="502">
        <f t="shared" ca="1" si="32"/>
        <v>2</v>
      </c>
      <c r="O56" s="502">
        <f t="shared" ca="1" si="32"/>
        <v>2</v>
      </c>
      <c r="P56" s="502">
        <f t="shared" ca="1" si="32"/>
        <v>2.5</v>
      </c>
      <c r="Q56" s="505">
        <f t="shared" ca="1" si="32"/>
        <v>3</v>
      </c>
      <c r="R56" s="502">
        <f t="shared" ca="1" si="32"/>
        <v>3</v>
      </c>
      <c r="S56" s="502">
        <f t="shared" ca="1" si="32"/>
        <v>2.5</v>
      </c>
      <c r="T56" s="502">
        <f t="shared" ca="1" si="32"/>
        <v>2</v>
      </c>
      <c r="U56" s="502">
        <f t="shared" ca="1" si="32"/>
        <v>3</v>
      </c>
      <c r="V56" s="502">
        <f t="shared" ca="1" si="32"/>
        <v>4</v>
      </c>
      <c r="W56" s="502">
        <f t="shared" ca="1" si="32"/>
        <v>4</v>
      </c>
      <c r="X56" s="502">
        <f t="shared" ca="1" si="32"/>
        <v>4</v>
      </c>
      <c r="Y56" s="502">
        <f t="shared" ca="1" si="32"/>
        <v>4</v>
      </c>
      <c r="Z56" s="502">
        <f t="shared" ca="1" si="32"/>
        <v>4</v>
      </c>
      <c r="AA56" s="502">
        <f t="shared" ca="1" si="32"/>
        <v>4</v>
      </c>
      <c r="AB56" s="503">
        <f t="shared" si="32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3">H49/H56</f>
        <v>146</v>
      </c>
      <c r="I57" s="506">
        <f t="shared" ca="1" si="33"/>
        <v>147.5</v>
      </c>
      <c r="J57" s="506">
        <f t="shared" ca="1" si="33"/>
        <v>100.66666666666667</v>
      </c>
      <c r="K57" s="506">
        <f t="shared" ca="1" si="33"/>
        <v>78.25</v>
      </c>
      <c r="L57" s="506">
        <f t="shared" ca="1" si="33"/>
        <v>81</v>
      </c>
      <c r="M57" s="506">
        <f t="shared" ca="1" si="33"/>
        <v>82.5</v>
      </c>
      <c r="N57" s="506">
        <f t="shared" ca="1" si="33"/>
        <v>83.5</v>
      </c>
      <c r="O57" s="506">
        <f t="shared" ca="1" si="33"/>
        <v>86</v>
      </c>
      <c r="P57" s="506">
        <f t="shared" ca="1" si="33"/>
        <v>70.400000000000006</v>
      </c>
      <c r="Q57" s="509">
        <f t="shared" ca="1" si="33"/>
        <v>59.833333333333336</v>
      </c>
      <c r="R57" s="506">
        <f t="shared" ca="1" si="33"/>
        <v>60.5</v>
      </c>
      <c r="S57" s="506">
        <f t="shared" ca="1" si="33"/>
        <v>72.2</v>
      </c>
      <c r="T57" s="506">
        <f t="shared" ca="1" si="33"/>
        <v>91.5</v>
      </c>
      <c r="U57" s="506">
        <f t="shared" ca="1" si="33"/>
        <v>63.166666666666664</v>
      </c>
      <c r="V57" s="506">
        <f t="shared" ca="1" si="33"/>
        <v>48.125</v>
      </c>
      <c r="W57" s="506">
        <f t="shared" ca="1" si="33"/>
        <v>48.75</v>
      </c>
      <c r="X57" s="506">
        <f t="shared" ca="1" si="33"/>
        <v>48.375</v>
      </c>
      <c r="Y57" s="506">
        <f t="shared" ca="1" si="33"/>
        <v>47.25</v>
      </c>
      <c r="Z57" s="506">
        <f t="shared" ca="1" si="33"/>
        <v>45.375</v>
      </c>
      <c r="AA57" s="506">
        <f t="shared" ca="1" si="33"/>
        <v>43.625</v>
      </c>
      <c r="AB57" s="507">
        <f t="shared" si="33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4">(H52+H51)/H51-1</f>
        <v>0</v>
      </c>
      <c r="I59" s="488">
        <f t="shared" ca="1" si="34"/>
        <v>0</v>
      </c>
      <c r="J59" s="488">
        <f t="shared" ca="1" si="34"/>
        <v>1</v>
      </c>
      <c r="K59" s="488">
        <f t="shared" ca="1" si="34"/>
        <v>0</v>
      </c>
      <c r="L59" s="488">
        <f t="shared" ca="1" si="34"/>
        <v>0</v>
      </c>
      <c r="M59" s="488">
        <f t="shared" ca="1" si="34"/>
        <v>0</v>
      </c>
      <c r="N59" s="488">
        <f t="shared" ca="1" si="34"/>
        <v>0</v>
      </c>
      <c r="O59" s="488">
        <f t="shared" ca="1" si="34"/>
        <v>0</v>
      </c>
      <c r="P59" s="488">
        <f t="shared" ca="1" si="34"/>
        <v>0.5</v>
      </c>
      <c r="Q59" s="492">
        <f t="shared" ca="1" si="34"/>
        <v>0</v>
      </c>
      <c r="R59" s="488">
        <f t="shared" ca="1" si="34"/>
        <v>0</v>
      </c>
      <c r="S59" s="488">
        <f t="shared" ca="1" si="34"/>
        <v>0</v>
      </c>
      <c r="T59" s="488">
        <f t="shared" ca="1" si="34"/>
        <v>0</v>
      </c>
      <c r="U59" s="488">
        <f t="shared" ca="1" si="34"/>
        <v>1</v>
      </c>
      <c r="V59" s="488">
        <f t="shared" ca="1" si="34"/>
        <v>0</v>
      </c>
      <c r="W59" s="488">
        <f t="shared" ca="1" si="34"/>
        <v>0</v>
      </c>
      <c r="X59" s="488">
        <f t="shared" ca="1" si="34"/>
        <v>0</v>
      </c>
      <c r="Y59" s="488">
        <f t="shared" ca="1" si="34"/>
        <v>0</v>
      </c>
      <c r="Z59" s="488">
        <f t="shared" ca="1" si="34"/>
        <v>0</v>
      </c>
      <c r="AA59" s="488">
        <f t="shared" ca="1" si="34"/>
        <v>0.25</v>
      </c>
      <c r="AB59" s="489">
        <f t="shared" si="34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5">(H53+H56)/H56-1</f>
        <v>0</v>
      </c>
      <c r="I60" s="494">
        <f t="shared" ca="1" si="35"/>
        <v>0</v>
      </c>
      <c r="J60" s="494">
        <f t="shared" ca="1" si="35"/>
        <v>0</v>
      </c>
      <c r="K60" s="494">
        <f t="shared" ca="1" si="35"/>
        <v>0</v>
      </c>
      <c r="L60" s="494">
        <f t="shared" ca="1" si="35"/>
        <v>0</v>
      </c>
      <c r="M60" s="494">
        <f t="shared" ca="1" si="35"/>
        <v>0</v>
      </c>
      <c r="N60" s="494">
        <f t="shared" ca="1" si="35"/>
        <v>0</v>
      </c>
      <c r="O60" s="494">
        <f t="shared" ca="1" si="35"/>
        <v>0</v>
      </c>
      <c r="P60" s="494">
        <f t="shared" ca="1" si="35"/>
        <v>0</v>
      </c>
      <c r="Q60" s="497">
        <f t="shared" ca="1" si="35"/>
        <v>0</v>
      </c>
      <c r="R60" s="494">
        <f t="shared" ca="1" si="35"/>
        <v>0</v>
      </c>
      <c r="S60" s="494">
        <f t="shared" ca="1" si="35"/>
        <v>-0.4</v>
      </c>
      <c r="T60" s="494">
        <f t="shared" ca="1" si="35"/>
        <v>0</v>
      </c>
      <c r="U60" s="494">
        <f t="shared" ca="1" si="35"/>
        <v>0</v>
      </c>
      <c r="V60" s="494">
        <f t="shared" ca="1" si="35"/>
        <v>0</v>
      </c>
      <c r="W60" s="494">
        <f t="shared" ca="1" si="35"/>
        <v>0</v>
      </c>
      <c r="X60" s="494">
        <f t="shared" ca="1" si="35"/>
        <v>0</v>
      </c>
      <c r="Y60" s="494">
        <f t="shared" ca="1" si="35"/>
        <v>0</v>
      </c>
      <c r="Z60" s="494">
        <f t="shared" ca="1" si="35"/>
        <v>0</v>
      </c>
      <c r="AA60" s="494">
        <f t="shared" ca="1" si="35"/>
        <v>-0.25</v>
      </c>
      <c r="AB60" s="495">
        <f t="shared" si="35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6">EOMONTH(H62,0)+1</f>
        <v>45689</v>
      </c>
      <c r="J62" s="465">
        <f t="shared" si="36"/>
        <v>45717</v>
      </c>
      <c r="K62" s="465">
        <f t="shared" si="36"/>
        <v>45748</v>
      </c>
      <c r="L62" s="465">
        <f t="shared" si="36"/>
        <v>45778</v>
      </c>
      <c r="M62" s="465">
        <f t="shared" si="36"/>
        <v>45809</v>
      </c>
      <c r="N62" s="465">
        <f t="shared" si="36"/>
        <v>45839</v>
      </c>
      <c r="O62" s="465">
        <v>45870</v>
      </c>
      <c r="P62" s="465">
        <f t="shared" ref="P62:AB62" si="37">EOMONTH(O62,0)+1</f>
        <v>45901</v>
      </c>
      <c r="Q62" s="465">
        <f t="shared" si="37"/>
        <v>45931</v>
      </c>
      <c r="R62" s="465">
        <f t="shared" si="37"/>
        <v>45962</v>
      </c>
      <c r="S62" s="465">
        <f t="shared" si="37"/>
        <v>45992</v>
      </c>
      <c r="T62" s="465">
        <f t="shared" si="37"/>
        <v>46023</v>
      </c>
      <c r="U62" s="465">
        <f t="shared" si="37"/>
        <v>46054</v>
      </c>
      <c r="V62" s="465">
        <f t="shared" si="37"/>
        <v>46082</v>
      </c>
      <c r="W62" s="465">
        <f t="shared" si="37"/>
        <v>46113</v>
      </c>
      <c r="X62" s="465">
        <f t="shared" si="37"/>
        <v>46143</v>
      </c>
      <c r="Y62" s="465">
        <f t="shared" si="37"/>
        <v>46174</v>
      </c>
      <c r="Z62" s="465">
        <f t="shared" si="37"/>
        <v>46204</v>
      </c>
      <c r="AA62" s="465">
        <f t="shared" si="37"/>
        <v>46235</v>
      </c>
      <c r="AB62" s="465">
        <f t="shared" si="37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8">+I$19</f>
        <v>147.5</v>
      </c>
      <c r="J64" s="510">
        <f t="shared" si="38"/>
        <v>151</v>
      </c>
      <c r="K64" s="510">
        <f t="shared" si="38"/>
        <v>156.5</v>
      </c>
      <c r="L64" s="510">
        <f t="shared" si="38"/>
        <v>162</v>
      </c>
      <c r="M64" s="510">
        <f t="shared" si="38"/>
        <v>165</v>
      </c>
      <c r="N64" s="510">
        <f t="shared" si="38"/>
        <v>167</v>
      </c>
      <c r="O64" s="510">
        <f t="shared" si="38"/>
        <v>172</v>
      </c>
      <c r="P64" s="510">
        <f t="shared" si="38"/>
        <v>176</v>
      </c>
      <c r="Q64" s="510">
        <f t="shared" si="38"/>
        <v>179.5</v>
      </c>
      <c r="R64" s="510">
        <f t="shared" si="38"/>
        <v>181.5</v>
      </c>
      <c r="S64" s="510">
        <f t="shared" si="38"/>
        <v>180.5</v>
      </c>
      <c r="T64" s="510">
        <f t="shared" si="38"/>
        <v>183</v>
      </c>
      <c r="U64" s="510">
        <f t="shared" si="38"/>
        <v>189.5</v>
      </c>
      <c r="V64" s="510">
        <f t="shared" si="38"/>
        <v>192.5</v>
      </c>
      <c r="W64" s="510">
        <f t="shared" si="38"/>
        <v>195</v>
      </c>
      <c r="X64" s="510">
        <f t="shared" si="38"/>
        <v>193.5</v>
      </c>
      <c r="Y64" s="510">
        <f t="shared" si="38"/>
        <v>189</v>
      </c>
      <c r="Z64" s="510">
        <f t="shared" si="38"/>
        <v>181.5</v>
      </c>
      <c r="AA64" s="510">
        <f t="shared" si="38"/>
        <v>174.5</v>
      </c>
      <c r="AB64" s="510">
        <f t="shared" si="38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9">+H69-H67-H68</f>
        <v>1</v>
      </c>
      <c r="I66" s="470">
        <f t="shared" ca="1" si="39"/>
        <v>2</v>
      </c>
      <c r="J66" s="470">
        <f t="shared" ca="1" si="39"/>
        <v>2</v>
      </c>
      <c r="K66" s="470">
        <f t="shared" ca="1" si="39"/>
        <v>2</v>
      </c>
      <c r="L66" s="470">
        <f t="shared" ca="1" si="39"/>
        <v>3</v>
      </c>
      <c r="M66" s="470">
        <f t="shared" ca="1" si="39"/>
        <v>3</v>
      </c>
      <c r="N66" s="470">
        <f t="shared" ca="1" si="39"/>
        <v>3</v>
      </c>
      <c r="O66" s="470">
        <f t="shared" ca="1" si="39"/>
        <v>3</v>
      </c>
      <c r="P66" s="470">
        <f t="shared" ca="1" si="39"/>
        <v>4</v>
      </c>
      <c r="Q66" s="470">
        <f t="shared" ca="1" si="39"/>
        <v>4</v>
      </c>
      <c r="R66" s="470">
        <f t="shared" ca="1" si="39"/>
        <v>5</v>
      </c>
      <c r="S66" s="470">
        <f t="shared" ca="1" si="39"/>
        <v>4</v>
      </c>
      <c r="T66" s="470">
        <f t="shared" ca="1" si="39"/>
        <v>5</v>
      </c>
      <c r="U66" s="470">
        <f t="shared" ca="1" si="39"/>
        <v>5</v>
      </c>
      <c r="V66" s="470">
        <f t="shared" ca="1" si="39"/>
        <v>6</v>
      </c>
      <c r="W66" s="470">
        <f t="shared" ca="1" si="39"/>
        <v>7</v>
      </c>
      <c r="X66" s="470">
        <f t="shared" ca="1" si="39"/>
        <v>6</v>
      </c>
      <c r="Y66" s="470">
        <f t="shared" ca="1" si="39"/>
        <v>5</v>
      </c>
      <c r="Z66" s="470">
        <f t="shared" ca="1" si="39"/>
        <v>5</v>
      </c>
      <c r="AA66" s="470">
        <f t="shared" si="39"/>
        <v>4</v>
      </c>
      <c r="AB66" s="470">
        <f t="shared" si="39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40">+I66</f>
        <v>2</v>
      </c>
      <c r="I69" s="475">
        <f t="shared" ca="1" si="40"/>
        <v>2</v>
      </c>
      <c r="J69" s="475">
        <f t="shared" ca="1" si="40"/>
        <v>2</v>
      </c>
      <c r="K69" s="475">
        <f t="shared" ca="1" si="40"/>
        <v>3</v>
      </c>
      <c r="L69" s="475">
        <f t="shared" ca="1" si="40"/>
        <v>3</v>
      </c>
      <c r="M69" s="475">
        <f t="shared" ca="1" si="40"/>
        <v>3</v>
      </c>
      <c r="N69" s="475">
        <f t="shared" ca="1" si="40"/>
        <v>3</v>
      </c>
      <c r="O69" s="475">
        <f t="shared" ca="1" si="40"/>
        <v>4</v>
      </c>
      <c r="P69" s="475">
        <f t="shared" ca="1" si="40"/>
        <v>4</v>
      </c>
      <c r="Q69" s="478">
        <f t="shared" ca="1" si="40"/>
        <v>5</v>
      </c>
      <c r="R69" s="475">
        <f t="shared" ca="1" si="40"/>
        <v>4</v>
      </c>
      <c r="S69" s="475">
        <f t="shared" ca="1" si="40"/>
        <v>5</v>
      </c>
      <c r="T69" s="475">
        <f t="shared" ca="1" si="40"/>
        <v>5</v>
      </c>
      <c r="U69" s="475">
        <f t="shared" ca="1" si="40"/>
        <v>6</v>
      </c>
      <c r="V69" s="475">
        <f t="shared" ca="1" si="40"/>
        <v>7</v>
      </c>
      <c r="W69" s="475">
        <f t="shared" ca="1" si="40"/>
        <v>6</v>
      </c>
      <c r="X69" s="475">
        <f t="shared" ca="1" si="40"/>
        <v>5</v>
      </c>
      <c r="Y69" s="475">
        <f t="shared" ca="1" si="40"/>
        <v>5</v>
      </c>
      <c r="Z69" s="475">
        <f t="shared" si="40"/>
        <v>4</v>
      </c>
      <c r="AA69" s="475">
        <f t="shared" si="40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1">AVERAGE(H66,H69)</f>
        <v>1.5</v>
      </c>
      <c r="I71" s="502">
        <f t="shared" ca="1" si="41"/>
        <v>2</v>
      </c>
      <c r="J71" s="502">
        <f t="shared" ca="1" si="41"/>
        <v>2</v>
      </c>
      <c r="K71" s="502">
        <f t="shared" ca="1" si="41"/>
        <v>2.5</v>
      </c>
      <c r="L71" s="502">
        <f t="shared" ca="1" si="41"/>
        <v>3</v>
      </c>
      <c r="M71" s="502">
        <f t="shared" ca="1" si="41"/>
        <v>3</v>
      </c>
      <c r="N71" s="502">
        <f t="shared" ca="1" si="41"/>
        <v>3</v>
      </c>
      <c r="O71" s="502">
        <f t="shared" ca="1" si="41"/>
        <v>3.5</v>
      </c>
      <c r="P71" s="502">
        <f t="shared" ca="1" si="41"/>
        <v>4</v>
      </c>
      <c r="Q71" s="505">
        <f t="shared" ca="1" si="41"/>
        <v>4.5</v>
      </c>
      <c r="R71" s="502">
        <f t="shared" ca="1" si="41"/>
        <v>4.5</v>
      </c>
      <c r="S71" s="502">
        <f t="shared" ca="1" si="41"/>
        <v>4.5</v>
      </c>
      <c r="T71" s="502">
        <f t="shared" ca="1" si="41"/>
        <v>5</v>
      </c>
      <c r="U71" s="502">
        <f t="shared" ca="1" si="41"/>
        <v>5.5</v>
      </c>
      <c r="V71" s="502">
        <f t="shared" ca="1" si="41"/>
        <v>6.5</v>
      </c>
      <c r="W71" s="502">
        <f t="shared" ca="1" si="41"/>
        <v>6.5</v>
      </c>
      <c r="X71" s="502">
        <f t="shared" ca="1" si="41"/>
        <v>5.5</v>
      </c>
      <c r="Y71" s="502">
        <f t="shared" ca="1" si="41"/>
        <v>5</v>
      </c>
      <c r="Z71" s="502">
        <f t="shared" ca="1" si="41"/>
        <v>4.5</v>
      </c>
      <c r="AA71" s="502">
        <f t="shared" si="41"/>
        <v>4</v>
      </c>
      <c r="AB71" s="503">
        <f t="shared" si="41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2">H64/H71</f>
        <v>97.333333333333329</v>
      </c>
      <c r="I72" s="506">
        <f t="shared" ca="1" si="42"/>
        <v>73.75</v>
      </c>
      <c r="J72" s="506">
        <f t="shared" ca="1" si="42"/>
        <v>75.5</v>
      </c>
      <c r="K72" s="506">
        <f t="shared" ca="1" si="42"/>
        <v>62.6</v>
      </c>
      <c r="L72" s="506">
        <f t="shared" ca="1" si="42"/>
        <v>54</v>
      </c>
      <c r="M72" s="506">
        <f t="shared" ca="1" si="42"/>
        <v>55</v>
      </c>
      <c r="N72" s="506">
        <f t="shared" ca="1" si="42"/>
        <v>55.666666666666664</v>
      </c>
      <c r="O72" s="506">
        <f t="shared" ca="1" si="42"/>
        <v>49.142857142857146</v>
      </c>
      <c r="P72" s="506">
        <f t="shared" ca="1" si="42"/>
        <v>44</v>
      </c>
      <c r="Q72" s="509">
        <f t="shared" ca="1" si="42"/>
        <v>39.888888888888886</v>
      </c>
      <c r="R72" s="506">
        <f t="shared" ca="1" si="42"/>
        <v>40.333333333333336</v>
      </c>
      <c r="S72" s="506">
        <f t="shared" ca="1" si="42"/>
        <v>40.111111111111114</v>
      </c>
      <c r="T72" s="506">
        <f t="shared" ca="1" si="42"/>
        <v>36.6</v>
      </c>
      <c r="U72" s="506">
        <f t="shared" ca="1" si="42"/>
        <v>34.454545454545453</v>
      </c>
      <c r="V72" s="506">
        <f t="shared" ca="1" si="42"/>
        <v>29.615384615384617</v>
      </c>
      <c r="W72" s="506">
        <f t="shared" ca="1" si="42"/>
        <v>30</v>
      </c>
      <c r="X72" s="506">
        <f t="shared" ca="1" si="42"/>
        <v>35.18181818181818</v>
      </c>
      <c r="Y72" s="506">
        <f t="shared" ca="1" si="42"/>
        <v>37.799999999999997</v>
      </c>
      <c r="Z72" s="506">
        <f t="shared" ca="1" si="42"/>
        <v>40.333333333333336</v>
      </c>
      <c r="AA72" s="506">
        <f t="shared" si="42"/>
        <v>43.625</v>
      </c>
      <c r="AB72" s="507">
        <f t="shared" si="42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3">(H67+H66)/H66-1</f>
        <v>1</v>
      </c>
      <c r="I74" s="488">
        <f t="shared" ca="1" si="43"/>
        <v>0</v>
      </c>
      <c r="J74" s="488">
        <f t="shared" ca="1" si="43"/>
        <v>0</v>
      </c>
      <c r="K74" s="488">
        <f t="shared" ca="1" si="43"/>
        <v>0.5</v>
      </c>
      <c r="L74" s="488">
        <f t="shared" ca="1" si="43"/>
        <v>0</v>
      </c>
      <c r="M74" s="488">
        <f t="shared" ca="1" si="43"/>
        <v>0</v>
      </c>
      <c r="N74" s="488">
        <f t="shared" ca="1" si="43"/>
        <v>0</v>
      </c>
      <c r="O74" s="488">
        <f t="shared" ca="1" si="43"/>
        <v>0.33333333333333326</v>
      </c>
      <c r="P74" s="488">
        <f t="shared" ca="1" si="43"/>
        <v>0</v>
      </c>
      <c r="Q74" s="492">
        <f t="shared" ca="1" si="43"/>
        <v>0.25</v>
      </c>
      <c r="R74" s="488">
        <f t="shared" ca="1" si="43"/>
        <v>0</v>
      </c>
      <c r="S74" s="488">
        <f t="shared" ca="1" si="43"/>
        <v>0.25</v>
      </c>
      <c r="T74" s="488">
        <f t="shared" ca="1" si="43"/>
        <v>0</v>
      </c>
      <c r="U74" s="488">
        <f t="shared" ca="1" si="43"/>
        <v>0.19999999999999996</v>
      </c>
      <c r="V74" s="488">
        <f t="shared" ca="1" si="43"/>
        <v>0.16666666666666674</v>
      </c>
      <c r="W74" s="488">
        <f t="shared" ca="1" si="43"/>
        <v>0</v>
      </c>
      <c r="X74" s="488">
        <f t="shared" ca="1" si="43"/>
        <v>0</v>
      </c>
      <c r="Y74" s="488">
        <f t="shared" ca="1" si="43"/>
        <v>0</v>
      </c>
      <c r="Z74" s="488">
        <f t="shared" ca="1" si="43"/>
        <v>0</v>
      </c>
      <c r="AA74" s="488">
        <f t="shared" si="43"/>
        <v>0</v>
      </c>
      <c r="AB74" s="489">
        <f t="shared" si="43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4">(H68+H71)/H71-1</f>
        <v>0</v>
      </c>
      <c r="I75" s="494">
        <f t="shared" ca="1" si="44"/>
        <v>0</v>
      </c>
      <c r="J75" s="494">
        <f t="shared" ca="1" si="44"/>
        <v>0</v>
      </c>
      <c r="K75" s="494">
        <f t="shared" ca="1" si="44"/>
        <v>0</v>
      </c>
      <c r="L75" s="494">
        <f t="shared" ca="1" si="44"/>
        <v>0</v>
      </c>
      <c r="M75" s="494">
        <f t="shared" ca="1" si="44"/>
        <v>0</v>
      </c>
      <c r="N75" s="494">
        <f t="shared" ca="1" si="44"/>
        <v>0</v>
      </c>
      <c r="O75" s="494">
        <f t="shared" ca="1" si="44"/>
        <v>0</v>
      </c>
      <c r="P75" s="494">
        <f t="shared" ca="1" si="44"/>
        <v>0</v>
      </c>
      <c r="Q75" s="497">
        <f t="shared" ca="1" si="44"/>
        <v>0</v>
      </c>
      <c r="R75" s="494">
        <f t="shared" ca="1" si="44"/>
        <v>-0.22222222222222221</v>
      </c>
      <c r="S75" s="494">
        <f t="shared" ca="1" si="44"/>
        <v>0</v>
      </c>
      <c r="T75" s="494">
        <f t="shared" ca="1" si="44"/>
        <v>0</v>
      </c>
      <c r="U75" s="494">
        <f t="shared" ca="1" si="44"/>
        <v>0</v>
      </c>
      <c r="V75" s="494">
        <f t="shared" ca="1" si="44"/>
        <v>0</v>
      </c>
      <c r="W75" s="494">
        <f t="shared" ca="1" si="44"/>
        <v>-0.15384615384615385</v>
      </c>
      <c r="X75" s="494">
        <f t="shared" ca="1" si="44"/>
        <v>-0.18181818181818177</v>
      </c>
      <c r="Y75" s="494">
        <f t="shared" ca="1" si="44"/>
        <v>0</v>
      </c>
      <c r="Z75" s="494">
        <f t="shared" ca="1" si="44"/>
        <v>-0.22222222222222221</v>
      </c>
      <c r="AA75" s="494">
        <f t="shared" si="44"/>
        <v>0</v>
      </c>
      <c r="AB75" s="495">
        <f t="shared" si="44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5">EOMONTH(H77,0)+1</f>
        <v>45689</v>
      </c>
      <c r="J77" s="465">
        <f t="shared" si="45"/>
        <v>45717</v>
      </c>
      <c r="K77" s="465">
        <f t="shared" si="45"/>
        <v>45748</v>
      </c>
      <c r="L77" s="465">
        <f t="shared" si="45"/>
        <v>45778</v>
      </c>
      <c r="M77" s="465">
        <f t="shared" si="45"/>
        <v>45809</v>
      </c>
      <c r="N77" s="465">
        <f t="shared" si="45"/>
        <v>45839</v>
      </c>
      <c r="O77" s="465">
        <v>45870</v>
      </c>
      <c r="P77" s="465">
        <f t="shared" ref="P77:AB77" si="46">EOMONTH(O77,0)+1</f>
        <v>45901</v>
      </c>
      <c r="Q77" s="465">
        <f t="shared" si="46"/>
        <v>45931</v>
      </c>
      <c r="R77" s="465">
        <f t="shared" si="46"/>
        <v>45962</v>
      </c>
      <c r="S77" s="465">
        <f t="shared" si="46"/>
        <v>45992</v>
      </c>
      <c r="T77" s="465">
        <f t="shared" si="46"/>
        <v>46023</v>
      </c>
      <c r="U77" s="465">
        <f t="shared" si="46"/>
        <v>46054</v>
      </c>
      <c r="V77" s="465">
        <f t="shared" si="46"/>
        <v>46082</v>
      </c>
      <c r="W77" s="465">
        <f t="shared" si="46"/>
        <v>46113</v>
      </c>
      <c r="X77" s="465">
        <f t="shared" si="46"/>
        <v>46143</v>
      </c>
      <c r="Y77" s="465">
        <f t="shared" si="46"/>
        <v>46174</v>
      </c>
      <c r="Z77" s="465">
        <f t="shared" si="46"/>
        <v>46204</v>
      </c>
      <c r="AA77" s="465">
        <f t="shared" si="46"/>
        <v>46235</v>
      </c>
      <c r="AB77" s="465">
        <f t="shared" si="46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7">+I$19</f>
        <v>147.5</v>
      </c>
      <c r="J79" s="510">
        <f t="shared" si="47"/>
        <v>151</v>
      </c>
      <c r="K79" s="510">
        <f t="shared" si="47"/>
        <v>156.5</v>
      </c>
      <c r="L79" s="510">
        <f t="shared" si="47"/>
        <v>162</v>
      </c>
      <c r="M79" s="510">
        <f t="shared" si="47"/>
        <v>165</v>
      </c>
      <c r="N79" s="510">
        <f t="shared" si="47"/>
        <v>167</v>
      </c>
      <c r="O79" s="510">
        <f t="shared" si="47"/>
        <v>172</v>
      </c>
      <c r="P79" s="510">
        <f t="shared" si="47"/>
        <v>176</v>
      </c>
      <c r="Q79" s="510">
        <f t="shared" si="47"/>
        <v>179.5</v>
      </c>
      <c r="R79" s="510">
        <f t="shared" si="47"/>
        <v>181.5</v>
      </c>
      <c r="S79" s="510">
        <f t="shared" si="47"/>
        <v>180.5</v>
      </c>
      <c r="T79" s="510">
        <f t="shared" si="47"/>
        <v>183</v>
      </c>
      <c r="U79" s="510">
        <f t="shared" si="47"/>
        <v>189.5</v>
      </c>
      <c r="V79" s="510">
        <f t="shared" si="47"/>
        <v>192.5</v>
      </c>
      <c r="W79" s="510">
        <f t="shared" si="47"/>
        <v>195</v>
      </c>
      <c r="X79" s="510">
        <f t="shared" si="47"/>
        <v>193.5</v>
      </c>
      <c r="Y79" s="510">
        <f t="shared" si="47"/>
        <v>189</v>
      </c>
      <c r="Z79" s="510">
        <f t="shared" si="47"/>
        <v>181.5</v>
      </c>
      <c r="AA79" s="510">
        <f t="shared" si="47"/>
        <v>174.5</v>
      </c>
      <c r="AB79" s="510">
        <f t="shared" si="47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8">+H84-H82-H83</f>
        <v>4</v>
      </c>
      <c r="I81" s="470">
        <f t="shared" ca="1" si="48"/>
        <v>3</v>
      </c>
      <c r="J81" s="470">
        <f t="shared" ca="1" si="48"/>
        <v>3</v>
      </c>
      <c r="K81" s="470">
        <f t="shared" ca="1" si="48"/>
        <v>3</v>
      </c>
      <c r="L81" s="470">
        <f t="shared" ca="1" si="48"/>
        <v>3</v>
      </c>
      <c r="M81" s="470">
        <f t="shared" ca="1" si="48"/>
        <v>3</v>
      </c>
      <c r="N81" s="470">
        <f t="shared" ca="1" si="48"/>
        <v>3</v>
      </c>
      <c r="O81" s="470">
        <f t="shared" ca="1" si="48"/>
        <v>3</v>
      </c>
      <c r="P81" s="470">
        <f t="shared" ca="1" si="48"/>
        <v>3</v>
      </c>
      <c r="Q81" s="470">
        <f t="shared" ca="1" si="48"/>
        <v>3</v>
      </c>
      <c r="R81" s="470">
        <f t="shared" ca="1" si="48"/>
        <v>3</v>
      </c>
      <c r="S81" s="470">
        <f t="shared" ca="1" si="48"/>
        <v>3</v>
      </c>
      <c r="T81" s="470">
        <f t="shared" ca="1" si="48"/>
        <v>4</v>
      </c>
      <c r="U81" s="470">
        <f t="shared" ca="1" si="48"/>
        <v>4</v>
      </c>
      <c r="V81" s="470">
        <f t="shared" ca="1" si="48"/>
        <v>4</v>
      </c>
      <c r="W81" s="470">
        <f t="shared" ca="1" si="48"/>
        <v>4</v>
      </c>
      <c r="X81" s="470">
        <f t="shared" ca="1" si="48"/>
        <v>4</v>
      </c>
      <c r="Y81" s="470">
        <f t="shared" ca="1" si="48"/>
        <v>3</v>
      </c>
      <c r="Z81" s="470">
        <f t="shared" ca="1" si="48"/>
        <v>3</v>
      </c>
      <c r="AA81" s="470">
        <f t="shared" si="48"/>
        <v>4</v>
      </c>
      <c r="AB81" s="470">
        <f t="shared" si="48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9">+I81</f>
        <v>3</v>
      </c>
      <c r="I84" s="475">
        <f t="shared" ca="1" si="49"/>
        <v>3</v>
      </c>
      <c r="J84" s="475">
        <f t="shared" ca="1" si="49"/>
        <v>3</v>
      </c>
      <c r="K84" s="475">
        <f t="shared" ca="1" si="49"/>
        <v>3</v>
      </c>
      <c r="L84" s="475">
        <f t="shared" ca="1" si="49"/>
        <v>3</v>
      </c>
      <c r="M84" s="475">
        <f t="shared" ca="1" si="49"/>
        <v>3</v>
      </c>
      <c r="N84" s="475">
        <f t="shared" ca="1" si="49"/>
        <v>3</v>
      </c>
      <c r="O84" s="475">
        <f t="shared" ca="1" si="49"/>
        <v>3</v>
      </c>
      <c r="P84" s="475">
        <f t="shared" ca="1" si="49"/>
        <v>3</v>
      </c>
      <c r="Q84" s="511">
        <f t="shared" ca="1" si="49"/>
        <v>3</v>
      </c>
      <c r="R84" s="512">
        <f t="shared" ca="1" si="49"/>
        <v>3</v>
      </c>
      <c r="S84" s="512">
        <f t="shared" ca="1" si="49"/>
        <v>4</v>
      </c>
      <c r="T84" s="512">
        <f t="shared" ca="1" si="49"/>
        <v>4</v>
      </c>
      <c r="U84" s="512">
        <f t="shared" ca="1" si="49"/>
        <v>4</v>
      </c>
      <c r="V84" s="512">
        <f t="shared" ca="1" si="49"/>
        <v>4</v>
      </c>
      <c r="W84" s="512">
        <f t="shared" ca="1" si="49"/>
        <v>4</v>
      </c>
      <c r="X84" s="512">
        <f t="shared" ca="1" si="49"/>
        <v>3</v>
      </c>
      <c r="Y84" s="512">
        <f t="shared" ca="1" si="49"/>
        <v>3</v>
      </c>
      <c r="Z84" s="512">
        <f t="shared" si="49"/>
        <v>4</v>
      </c>
      <c r="AA84" s="512">
        <f t="shared" si="49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50">AVERAGE(H81,H84)</f>
        <v>3.5</v>
      </c>
      <c r="I86" s="502">
        <f t="shared" ca="1" si="50"/>
        <v>3</v>
      </c>
      <c r="J86" s="502">
        <f t="shared" ca="1" si="50"/>
        <v>3</v>
      </c>
      <c r="K86" s="502">
        <f t="shared" ca="1" si="50"/>
        <v>3</v>
      </c>
      <c r="L86" s="502">
        <f t="shared" ca="1" si="50"/>
        <v>3</v>
      </c>
      <c r="M86" s="502">
        <f t="shared" ca="1" si="50"/>
        <v>3</v>
      </c>
      <c r="N86" s="502">
        <f t="shared" ca="1" si="50"/>
        <v>3</v>
      </c>
      <c r="O86" s="502">
        <f t="shared" ca="1" si="50"/>
        <v>3</v>
      </c>
      <c r="P86" s="502">
        <f t="shared" ca="1" si="50"/>
        <v>3</v>
      </c>
      <c r="Q86" s="505">
        <f t="shared" ca="1" si="50"/>
        <v>3</v>
      </c>
      <c r="R86" s="502">
        <f t="shared" ca="1" si="50"/>
        <v>3</v>
      </c>
      <c r="S86" s="502">
        <f t="shared" ca="1" si="50"/>
        <v>3.5</v>
      </c>
      <c r="T86" s="502">
        <f t="shared" ca="1" si="50"/>
        <v>4</v>
      </c>
      <c r="U86" s="502">
        <f t="shared" ca="1" si="50"/>
        <v>4</v>
      </c>
      <c r="V86" s="502">
        <f t="shared" ca="1" si="50"/>
        <v>4</v>
      </c>
      <c r="W86" s="502">
        <f t="shared" ca="1" si="50"/>
        <v>4</v>
      </c>
      <c r="X86" s="502">
        <f t="shared" ca="1" si="50"/>
        <v>3.5</v>
      </c>
      <c r="Y86" s="502">
        <f t="shared" ca="1" si="50"/>
        <v>3</v>
      </c>
      <c r="Z86" s="502">
        <f t="shared" ca="1" si="50"/>
        <v>3.5</v>
      </c>
      <c r="AA86" s="502">
        <f t="shared" si="50"/>
        <v>4</v>
      </c>
      <c r="AB86" s="503">
        <f t="shared" si="50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1">H79/H86</f>
        <v>41.714285714285715</v>
      </c>
      <c r="I87" s="506">
        <f t="shared" ca="1" si="51"/>
        <v>49.166666666666664</v>
      </c>
      <c r="J87" s="506">
        <f t="shared" ca="1" si="51"/>
        <v>50.333333333333336</v>
      </c>
      <c r="K87" s="506">
        <f t="shared" ca="1" si="51"/>
        <v>52.166666666666664</v>
      </c>
      <c r="L87" s="506">
        <f t="shared" ca="1" si="51"/>
        <v>54</v>
      </c>
      <c r="M87" s="506">
        <f t="shared" ca="1" si="51"/>
        <v>55</v>
      </c>
      <c r="N87" s="506">
        <f t="shared" ca="1" si="51"/>
        <v>55.666666666666664</v>
      </c>
      <c r="O87" s="506">
        <f t="shared" ca="1" si="51"/>
        <v>57.333333333333336</v>
      </c>
      <c r="P87" s="506">
        <f t="shared" ca="1" si="51"/>
        <v>58.666666666666664</v>
      </c>
      <c r="Q87" s="509">
        <f t="shared" ca="1" si="51"/>
        <v>59.833333333333336</v>
      </c>
      <c r="R87" s="506">
        <f t="shared" ca="1" si="51"/>
        <v>60.5</v>
      </c>
      <c r="S87" s="506">
        <f t="shared" ca="1" si="51"/>
        <v>51.571428571428569</v>
      </c>
      <c r="T87" s="506">
        <f t="shared" ca="1" si="51"/>
        <v>45.75</v>
      </c>
      <c r="U87" s="506">
        <f t="shared" ca="1" si="51"/>
        <v>47.375</v>
      </c>
      <c r="V87" s="506">
        <f t="shared" ca="1" si="51"/>
        <v>48.125</v>
      </c>
      <c r="W87" s="506">
        <f t="shared" ca="1" si="51"/>
        <v>48.75</v>
      </c>
      <c r="X87" s="506">
        <f t="shared" ca="1" si="51"/>
        <v>55.285714285714285</v>
      </c>
      <c r="Y87" s="506">
        <f t="shared" ca="1" si="51"/>
        <v>63</v>
      </c>
      <c r="Z87" s="506">
        <f t="shared" ca="1" si="51"/>
        <v>51.857142857142854</v>
      </c>
      <c r="AA87" s="506">
        <f t="shared" si="51"/>
        <v>43.625</v>
      </c>
      <c r="AB87" s="507">
        <f t="shared" si="51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2">(H82+H81)/H81-1</f>
        <v>0</v>
      </c>
      <c r="I89" s="488">
        <f t="shared" ca="1" si="52"/>
        <v>0</v>
      </c>
      <c r="J89" s="488">
        <f t="shared" ca="1" si="52"/>
        <v>0</v>
      </c>
      <c r="K89" s="488">
        <f t="shared" ca="1" si="52"/>
        <v>0</v>
      </c>
      <c r="L89" s="488">
        <f t="shared" ca="1" si="52"/>
        <v>0</v>
      </c>
      <c r="M89" s="488">
        <f t="shared" ca="1" si="52"/>
        <v>0</v>
      </c>
      <c r="N89" s="488">
        <f t="shared" ca="1" si="52"/>
        <v>0</v>
      </c>
      <c r="O89" s="488">
        <f t="shared" ca="1" si="52"/>
        <v>0</v>
      </c>
      <c r="P89" s="488">
        <f t="shared" ca="1" si="52"/>
        <v>0</v>
      </c>
      <c r="Q89" s="492">
        <f t="shared" ca="1" si="52"/>
        <v>0</v>
      </c>
      <c r="R89" s="488">
        <f t="shared" ca="1" si="52"/>
        <v>0</v>
      </c>
      <c r="S89" s="488">
        <f t="shared" ca="1" si="52"/>
        <v>0.33333333333333326</v>
      </c>
      <c r="T89" s="488">
        <f t="shared" ca="1" si="52"/>
        <v>0</v>
      </c>
      <c r="U89" s="488">
        <f t="shared" ca="1" si="52"/>
        <v>0</v>
      </c>
      <c r="V89" s="488">
        <f t="shared" ca="1" si="52"/>
        <v>0</v>
      </c>
      <c r="W89" s="488">
        <f t="shared" ca="1" si="52"/>
        <v>0</v>
      </c>
      <c r="X89" s="488">
        <f t="shared" ca="1" si="52"/>
        <v>0</v>
      </c>
      <c r="Y89" s="488">
        <f t="shared" ca="1" si="52"/>
        <v>0</v>
      </c>
      <c r="Z89" s="488">
        <f t="shared" ca="1" si="52"/>
        <v>0.33333333333333326</v>
      </c>
      <c r="AA89" s="488">
        <f t="shared" si="52"/>
        <v>0</v>
      </c>
      <c r="AB89" s="489">
        <f t="shared" si="52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3">(H83+H86)/H86-1</f>
        <v>-0.2857142857142857</v>
      </c>
      <c r="I90" s="494">
        <f t="shared" ca="1" si="53"/>
        <v>0</v>
      </c>
      <c r="J90" s="494">
        <f t="shared" ca="1" si="53"/>
        <v>0</v>
      </c>
      <c r="K90" s="494">
        <f t="shared" ca="1" si="53"/>
        <v>0</v>
      </c>
      <c r="L90" s="494">
        <f t="shared" ca="1" si="53"/>
        <v>0</v>
      </c>
      <c r="M90" s="494">
        <f t="shared" ca="1" si="53"/>
        <v>0</v>
      </c>
      <c r="N90" s="494">
        <f t="shared" ca="1" si="53"/>
        <v>0</v>
      </c>
      <c r="O90" s="494">
        <f t="shared" ca="1" si="53"/>
        <v>0</v>
      </c>
      <c r="P90" s="494">
        <f t="shared" ca="1" si="53"/>
        <v>0</v>
      </c>
      <c r="Q90" s="497">
        <f t="shared" ca="1" si="53"/>
        <v>0</v>
      </c>
      <c r="R90" s="494">
        <f t="shared" ca="1" si="53"/>
        <v>0</v>
      </c>
      <c r="S90" s="494">
        <f t="shared" ca="1" si="53"/>
        <v>0</v>
      </c>
      <c r="T90" s="494">
        <f t="shared" ca="1" si="53"/>
        <v>0</v>
      </c>
      <c r="U90" s="494">
        <f t="shared" ca="1" si="53"/>
        <v>0</v>
      </c>
      <c r="V90" s="494">
        <f t="shared" ca="1" si="53"/>
        <v>0</v>
      </c>
      <c r="W90" s="494">
        <f t="shared" ca="1" si="53"/>
        <v>0</v>
      </c>
      <c r="X90" s="494">
        <f t="shared" ca="1" si="53"/>
        <v>-0.2857142857142857</v>
      </c>
      <c r="Y90" s="494">
        <f t="shared" ca="1" si="53"/>
        <v>0</v>
      </c>
      <c r="Z90" s="494">
        <f t="shared" ca="1" si="53"/>
        <v>0</v>
      </c>
      <c r="AA90" s="494">
        <f t="shared" si="53"/>
        <v>0</v>
      </c>
      <c r="AB90" s="495">
        <f t="shared" si="53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4">EOMONTH(H92,0)+1</f>
        <v>45689</v>
      </c>
      <c r="J92" s="465">
        <f t="shared" si="54"/>
        <v>45717</v>
      </c>
      <c r="K92" s="465">
        <f t="shared" si="54"/>
        <v>45748</v>
      </c>
      <c r="L92" s="465">
        <f t="shared" si="54"/>
        <v>45778</v>
      </c>
      <c r="M92" s="465">
        <f t="shared" si="54"/>
        <v>45809</v>
      </c>
      <c r="N92" s="465">
        <f t="shared" si="54"/>
        <v>45839</v>
      </c>
      <c r="O92" s="465">
        <v>45870</v>
      </c>
      <c r="P92" s="465">
        <f t="shared" ref="P92:AB92" si="55">EOMONTH(O92,0)+1</f>
        <v>45901</v>
      </c>
      <c r="Q92" s="465">
        <f t="shared" si="55"/>
        <v>45931</v>
      </c>
      <c r="R92" s="465">
        <f t="shared" si="55"/>
        <v>45962</v>
      </c>
      <c r="S92" s="465">
        <f t="shared" si="55"/>
        <v>45992</v>
      </c>
      <c r="T92" s="465">
        <f t="shared" si="55"/>
        <v>46023</v>
      </c>
      <c r="U92" s="465">
        <f t="shared" si="55"/>
        <v>46054</v>
      </c>
      <c r="V92" s="465">
        <f t="shared" si="55"/>
        <v>46082</v>
      </c>
      <c r="W92" s="465">
        <f t="shared" si="55"/>
        <v>46113</v>
      </c>
      <c r="X92" s="465">
        <f t="shared" si="55"/>
        <v>46143</v>
      </c>
      <c r="Y92" s="465">
        <f t="shared" si="55"/>
        <v>46174</v>
      </c>
      <c r="Z92" s="465">
        <f t="shared" si="55"/>
        <v>46204</v>
      </c>
      <c r="AA92" s="465">
        <f t="shared" si="55"/>
        <v>46235</v>
      </c>
      <c r="AB92" s="465">
        <f t="shared" si="55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6">+I$19</f>
        <v>147.5</v>
      </c>
      <c r="J94" s="510">
        <f t="shared" si="56"/>
        <v>151</v>
      </c>
      <c r="K94" s="510">
        <f t="shared" si="56"/>
        <v>156.5</v>
      </c>
      <c r="L94" s="510">
        <f t="shared" si="56"/>
        <v>162</v>
      </c>
      <c r="M94" s="510">
        <f t="shared" si="56"/>
        <v>165</v>
      </c>
      <c r="N94" s="510">
        <f t="shared" si="56"/>
        <v>167</v>
      </c>
      <c r="O94" s="510">
        <f t="shared" si="56"/>
        <v>172</v>
      </c>
      <c r="P94" s="510">
        <f t="shared" si="56"/>
        <v>176</v>
      </c>
      <c r="Q94" s="510">
        <f t="shared" si="56"/>
        <v>179.5</v>
      </c>
      <c r="R94" s="510">
        <f t="shared" si="56"/>
        <v>181.5</v>
      </c>
      <c r="S94" s="510">
        <f t="shared" si="56"/>
        <v>180.5</v>
      </c>
      <c r="T94" s="510">
        <f t="shared" si="56"/>
        <v>183</v>
      </c>
      <c r="U94" s="510">
        <f t="shared" si="56"/>
        <v>189.5</v>
      </c>
      <c r="V94" s="510">
        <f t="shared" si="56"/>
        <v>192.5</v>
      </c>
      <c r="W94" s="510">
        <f t="shared" si="56"/>
        <v>195</v>
      </c>
      <c r="X94" s="510">
        <f t="shared" si="56"/>
        <v>193.5</v>
      </c>
      <c r="Y94" s="510">
        <f t="shared" si="56"/>
        <v>189</v>
      </c>
      <c r="Z94" s="510">
        <f t="shared" si="56"/>
        <v>181.5</v>
      </c>
      <c r="AA94" s="510">
        <f t="shared" si="56"/>
        <v>174.5</v>
      </c>
      <c r="AB94" s="510">
        <f t="shared" si="56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7">+H99-H97-H98</f>
        <v>5</v>
      </c>
      <c r="I96" s="470">
        <f t="shared" ca="1" si="57"/>
        <v>5</v>
      </c>
      <c r="J96" s="470">
        <f t="shared" ca="1" si="57"/>
        <v>5</v>
      </c>
      <c r="K96" s="470">
        <f t="shared" ca="1" si="57"/>
        <v>5</v>
      </c>
      <c r="L96" s="470">
        <f t="shared" ca="1" si="57"/>
        <v>5</v>
      </c>
      <c r="M96" s="470">
        <f t="shared" ca="1" si="57"/>
        <v>6</v>
      </c>
      <c r="N96" s="470">
        <f t="shared" ca="1" si="57"/>
        <v>6</v>
      </c>
      <c r="O96" s="470">
        <f t="shared" ca="1" si="57"/>
        <v>6</v>
      </c>
      <c r="P96" s="470">
        <f t="shared" ca="1" si="57"/>
        <v>6</v>
      </c>
      <c r="Q96" s="470">
        <f t="shared" ca="1" si="57"/>
        <v>6</v>
      </c>
      <c r="R96" s="470">
        <f t="shared" ca="1" si="57"/>
        <v>6</v>
      </c>
      <c r="S96" s="470">
        <f t="shared" ca="1" si="57"/>
        <v>6</v>
      </c>
      <c r="T96" s="470">
        <f t="shared" ca="1" si="57"/>
        <v>7</v>
      </c>
      <c r="U96" s="470">
        <f t="shared" ca="1" si="57"/>
        <v>8</v>
      </c>
      <c r="V96" s="470">
        <f t="shared" ca="1" si="57"/>
        <v>8</v>
      </c>
      <c r="W96" s="470">
        <f t="shared" ca="1" si="57"/>
        <v>8</v>
      </c>
      <c r="X96" s="470">
        <f t="shared" ca="1" si="57"/>
        <v>8</v>
      </c>
      <c r="Y96" s="470">
        <f t="shared" ca="1" si="57"/>
        <v>7</v>
      </c>
      <c r="Z96" s="470">
        <f t="shared" ca="1" si="57"/>
        <v>7</v>
      </c>
      <c r="AA96" s="470">
        <f t="shared" ca="1" si="57"/>
        <v>7</v>
      </c>
      <c r="AB96" s="470">
        <f t="shared" si="57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8">+I96</f>
        <v>5</v>
      </c>
      <c r="I99" s="475">
        <f t="shared" ca="1" si="58"/>
        <v>5</v>
      </c>
      <c r="J99" s="475">
        <f t="shared" ca="1" si="58"/>
        <v>5</v>
      </c>
      <c r="K99" s="475">
        <f t="shared" ca="1" si="58"/>
        <v>5</v>
      </c>
      <c r="L99" s="475">
        <f t="shared" ca="1" si="58"/>
        <v>6</v>
      </c>
      <c r="M99" s="475">
        <f t="shared" ca="1" si="58"/>
        <v>6</v>
      </c>
      <c r="N99" s="475">
        <f t="shared" ca="1" si="58"/>
        <v>6</v>
      </c>
      <c r="O99" s="475">
        <f t="shared" ca="1" si="58"/>
        <v>6</v>
      </c>
      <c r="P99" s="475">
        <f t="shared" ca="1" si="58"/>
        <v>6</v>
      </c>
      <c r="Q99" s="478">
        <f t="shared" ca="1" si="58"/>
        <v>6</v>
      </c>
      <c r="R99" s="475">
        <f t="shared" ca="1" si="58"/>
        <v>6</v>
      </c>
      <c r="S99" s="475">
        <f t="shared" ca="1" si="58"/>
        <v>7</v>
      </c>
      <c r="T99" s="475">
        <f t="shared" ca="1" si="58"/>
        <v>8</v>
      </c>
      <c r="U99" s="475">
        <f t="shared" ca="1" si="58"/>
        <v>8</v>
      </c>
      <c r="V99" s="475">
        <f t="shared" ca="1" si="58"/>
        <v>8</v>
      </c>
      <c r="W99" s="475">
        <f t="shared" ca="1" si="58"/>
        <v>8</v>
      </c>
      <c r="X99" s="475">
        <f t="shared" ca="1" si="58"/>
        <v>7</v>
      </c>
      <c r="Y99" s="475">
        <f t="shared" ca="1" si="58"/>
        <v>7</v>
      </c>
      <c r="Z99" s="475">
        <f t="shared" ca="1" si="58"/>
        <v>7</v>
      </c>
      <c r="AA99" s="475">
        <f t="shared" si="58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9">AVERAGE(H96,H99)</f>
        <v>5</v>
      </c>
      <c r="I101" s="502">
        <f t="shared" ca="1" si="59"/>
        <v>5</v>
      </c>
      <c r="J101" s="502">
        <f t="shared" ca="1" si="59"/>
        <v>5</v>
      </c>
      <c r="K101" s="502">
        <f t="shared" ca="1" si="59"/>
        <v>5</v>
      </c>
      <c r="L101" s="502">
        <f t="shared" ca="1" si="59"/>
        <v>5.5</v>
      </c>
      <c r="M101" s="502">
        <f t="shared" ca="1" si="59"/>
        <v>6</v>
      </c>
      <c r="N101" s="502">
        <f t="shared" ca="1" si="59"/>
        <v>6</v>
      </c>
      <c r="O101" s="502">
        <f t="shared" ca="1" si="59"/>
        <v>6</v>
      </c>
      <c r="P101" s="502">
        <f t="shared" ca="1" si="59"/>
        <v>6</v>
      </c>
      <c r="Q101" s="505">
        <f t="shared" ca="1" si="59"/>
        <v>6</v>
      </c>
      <c r="R101" s="502">
        <f t="shared" ca="1" si="59"/>
        <v>6</v>
      </c>
      <c r="S101" s="502">
        <f t="shared" ca="1" si="59"/>
        <v>6.5</v>
      </c>
      <c r="T101" s="502">
        <f t="shared" ca="1" si="59"/>
        <v>7.5</v>
      </c>
      <c r="U101" s="502">
        <f t="shared" ca="1" si="59"/>
        <v>8</v>
      </c>
      <c r="V101" s="502">
        <f t="shared" ca="1" si="59"/>
        <v>8</v>
      </c>
      <c r="W101" s="502">
        <f t="shared" ca="1" si="59"/>
        <v>8</v>
      </c>
      <c r="X101" s="502">
        <f t="shared" ca="1" si="59"/>
        <v>7.5</v>
      </c>
      <c r="Y101" s="502">
        <f t="shared" ca="1" si="59"/>
        <v>7</v>
      </c>
      <c r="Z101" s="502">
        <f t="shared" ca="1" si="59"/>
        <v>7</v>
      </c>
      <c r="AA101" s="502">
        <f t="shared" ca="1" si="59"/>
        <v>7.5</v>
      </c>
      <c r="AB101" s="503">
        <f t="shared" si="59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60">H94/H101</f>
        <v>29.2</v>
      </c>
      <c r="I102" s="506">
        <f t="shared" ca="1" si="60"/>
        <v>29.5</v>
      </c>
      <c r="J102" s="506">
        <f t="shared" ca="1" si="60"/>
        <v>30.2</v>
      </c>
      <c r="K102" s="506">
        <f t="shared" ca="1" si="60"/>
        <v>31.3</v>
      </c>
      <c r="L102" s="506">
        <f t="shared" ca="1" si="60"/>
        <v>29.454545454545453</v>
      </c>
      <c r="M102" s="506">
        <f t="shared" ca="1" si="60"/>
        <v>27.5</v>
      </c>
      <c r="N102" s="506">
        <f t="shared" ca="1" si="60"/>
        <v>27.833333333333332</v>
      </c>
      <c r="O102" s="506">
        <f t="shared" ca="1" si="60"/>
        <v>28.666666666666668</v>
      </c>
      <c r="P102" s="506">
        <f t="shared" ca="1" si="60"/>
        <v>29.333333333333332</v>
      </c>
      <c r="Q102" s="509">
        <f t="shared" ca="1" si="60"/>
        <v>29.916666666666668</v>
      </c>
      <c r="R102" s="506">
        <f t="shared" ca="1" si="60"/>
        <v>30.25</v>
      </c>
      <c r="S102" s="506">
        <f t="shared" ca="1" si="60"/>
        <v>27.76923076923077</v>
      </c>
      <c r="T102" s="506">
        <f t="shared" ca="1" si="60"/>
        <v>24.4</v>
      </c>
      <c r="U102" s="506">
        <f t="shared" ca="1" si="60"/>
        <v>23.6875</v>
      </c>
      <c r="V102" s="506">
        <f t="shared" ca="1" si="60"/>
        <v>24.0625</v>
      </c>
      <c r="W102" s="506">
        <f t="shared" ca="1" si="60"/>
        <v>24.375</v>
      </c>
      <c r="X102" s="506">
        <f t="shared" ca="1" si="60"/>
        <v>25.8</v>
      </c>
      <c r="Y102" s="506">
        <f t="shared" ca="1" si="60"/>
        <v>27</v>
      </c>
      <c r="Z102" s="506">
        <f t="shared" ca="1" si="60"/>
        <v>25.928571428571427</v>
      </c>
      <c r="AA102" s="506">
        <f t="shared" ca="1" si="60"/>
        <v>23.266666666666666</v>
      </c>
      <c r="AB102" s="507">
        <f t="shared" si="60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1">(H97+H96)/H96-1</f>
        <v>0</v>
      </c>
      <c r="I104" s="488">
        <f t="shared" ca="1" si="61"/>
        <v>0</v>
      </c>
      <c r="J104" s="488">
        <f t="shared" ca="1" si="61"/>
        <v>0</v>
      </c>
      <c r="K104" s="488">
        <f t="shared" ca="1" si="61"/>
        <v>0</v>
      </c>
      <c r="L104" s="488">
        <f t="shared" ca="1" si="61"/>
        <v>0.19999999999999996</v>
      </c>
      <c r="M104" s="488">
        <f t="shared" ca="1" si="61"/>
        <v>0</v>
      </c>
      <c r="N104" s="488">
        <f t="shared" ca="1" si="61"/>
        <v>0</v>
      </c>
      <c r="O104" s="488">
        <f t="shared" ca="1" si="61"/>
        <v>0</v>
      </c>
      <c r="P104" s="488">
        <f t="shared" ca="1" si="61"/>
        <v>0</v>
      </c>
      <c r="Q104" s="492">
        <f t="shared" ca="1" si="61"/>
        <v>0</v>
      </c>
      <c r="R104" s="488">
        <f t="shared" ca="1" si="61"/>
        <v>0</v>
      </c>
      <c r="S104" s="488">
        <f t="shared" ca="1" si="61"/>
        <v>0.16666666666666674</v>
      </c>
      <c r="T104" s="488">
        <f t="shared" ca="1" si="61"/>
        <v>0.14285714285714279</v>
      </c>
      <c r="U104" s="488">
        <f t="shared" ca="1" si="61"/>
        <v>0</v>
      </c>
      <c r="V104" s="488">
        <f t="shared" ca="1" si="61"/>
        <v>0</v>
      </c>
      <c r="W104" s="488">
        <f t="shared" ca="1" si="61"/>
        <v>0</v>
      </c>
      <c r="X104" s="488">
        <f t="shared" ca="1" si="61"/>
        <v>0</v>
      </c>
      <c r="Y104" s="488">
        <f t="shared" ca="1" si="61"/>
        <v>0</v>
      </c>
      <c r="Z104" s="488">
        <f t="shared" ca="1" si="61"/>
        <v>0</v>
      </c>
      <c r="AA104" s="488">
        <f t="shared" ca="1" si="61"/>
        <v>0.14285714285714279</v>
      </c>
      <c r="AB104" s="489">
        <f t="shared" si="61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2">(H98+H101)/H101-1</f>
        <v>0</v>
      </c>
      <c r="I105" s="494">
        <f t="shared" ca="1" si="62"/>
        <v>0</v>
      </c>
      <c r="J105" s="494">
        <f t="shared" ca="1" si="62"/>
        <v>0</v>
      </c>
      <c r="K105" s="494">
        <f t="shared" ca="1" si="62"/>
        <v>0</v>
      </c>
      <c r="L105" s="494">
        <f t="shared" ca="1" si="62"/>
        <v>0</v>
      </c>
      <c r="M105" s="494">
        <f t="shared" ca="1" si="62"/>
        <v>0</v>
      </c>
      <c r="N105" s="494">
        <f t="shared" ca="1" si="62"/>
        <v>0</v>
      </c>
      <c r="O105" s="494">
        <f t="shared" ca="1" si="62"/>
        <v>0</v>
      </c>
      <c r="P105" s="494">
        <f t="shared" ca="1" si="62"/>
        <v>0</v>
      </c>
      <c r="Q105" s="497">
        <f t="shared" ca="1" si="62"/>
        <v>0</v>
      </c>
      <c r="R105" s="494">
        <f t="shared" ca="1" si="62"/>
        <v>0</v>
      </c>
      <c r="S105" s="494">
        <f t="shared" ca="1" si="62"/>
        <v>0</v>
      </c>
      <c r="T105" s="494">
        <f t="shared" ca="1" si="62"/>
        <v>0</v>
      </c>
      <c r="U105" s="494">
        <f t="shared" ca="1" si="62"/>
        <v>0</v>
      </c>
      <c r="V105" s="494">
        <f t="shared" ca="1" si="62"/>
        <v>0</v>
      </c>
      <c r="W105" s="494">
        <f t="shared" ca="1" si="62"/>
        <v>0</v>
      </c>
      <c r="X105" s="494">
        <f t="shared" ca="1" si="62"/>
        <v>-0.1333333333333333</v>
      </c>
      <c r="Y105" s="494">
        <f t="shared" ca="1" si="62"/>
        <v>0</v>
      </c>
      <c r="Z105" s="494">
        <f t="shared" ca="1" si="62"/>
        <v>0</v>
      </c>
      <c r="AA105" s="494">
        <f t="shared" ca="1" si="62"/>
        <v>0</v>
      </c>
      <c r="AB105" s="495">
        <f t="shared" si="62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3">EOMONTH(H107,0)+1</f>
        <v>45689</v>
      </c>
      <c r="J107" s="465">
        <f t="shared" si="63"/>
        <v>45717</v>
      </c>
      <c r="K107" s="465">
        <f t="shared" si="63"/>
        <v>45748</v>
      </c>
      <c r="L107" s="465">
        <f t="shared" si="63"/>
        <v>45778</v>
      </c>
      <c r="M107" s="465">
        <f t="shared" si="63"/>
        <v>45809</v>
      </c>
      <c r="N107" s="465">
        <f t="shared" si="63"/>
        <v>45839</v>
      </c>
      <c r="O107" s="465">
        <v>45870</v>
      </c>
      <c r="P107" s="465">
        <f t="shared" ref="P107:AB107" si="64">EOMONTH(O107,0)+1</f>
        <v>45901</v>
      </c>
      <c r="Q107" s="465">
        <f t="shared" si="64"/>
        <v>45931</v>
      </c>
      <c r="R107" s="465">
        <f t="shared" si="64"/>
        <v>45962</v>
      </c>
      <c r="S107" s="465">
        <f t="shared" si="64"/>
        <v>45992</v>
      </c>
      <c r="T107" s="465">
        <f t="shared" si="64"/>
        <v>46023</v>
      </c>
      <c r="U107" s="465">
        <f t="shared" si="64"/>
        <v>46054</v>
      </c>
      <c r="V107" s="465">
        <f t="shared" si="64"/>
        <v>46082</v>
      </c>
      <c r="W107" s="465">
        <f t="shared" si="64"/>
        <v>46113</v>
      </c>
      <c r="X107" s="465">
        <f t="shared" si="64"/>
        <v>46143</v>
      </c>
      <c r="Y107" s="465">
        <f t="shared" si="64"/>
        <v>46174</v>
      </c>
      <c r="Z107" s="465">
        <f t="shared" si="64"/>
        <v>46204</v>
      </c>
      <c r="AA107" s="465">
        <f t="shared" si="64"/>
        <v>46235</v>
      </c>
      <c r="AB107" s="465">
        <f t="shared" si="64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5">+I$19</f>
        <v>147.5</v>
      </c>
      <c r="J109" s="510">
        <f t="shared" si="65"/>
        <v>151</v>
      </c>
      <c r="K109" s="510">
        <f t="shared" si="65"/>
        <v>156.5</v>
      </c>
      <c r="L109" s="510">
        <f t="shared" si="65"/>
        <v>162</v>
      </c>
      <c r="M109" s="510">
        <f t="shared" si="65"/>
        <v>165</v>
      </c>
      <c r="N109" s="510">
        <f t="shared" si="65"/>
        <v>167</v>
      </c>
      <c r="O109" s="510">
        <f t="shared" si="65"/>
        <v>172</v>
      </c>
      <c r="P109" s="510">
        <f t="shared" si="65"/>
        <v>176</v>
      </c>
      <c r="Q109" s="510">
        <f t="shared" si="65"/>
        <v>179.5</v>
      </c>
      <c r="R109" s="510">
        <f t="shared" si="65"/>
        <v>181.5</v>
      </c>
      <c r="S109" s="510">
        <f t="shared" si="65"/>
        <v>180.5</v>
      </c>
      <c r="T109" s="510">
        <f t="shared" si="65"/>
        <v>183</v>
      </c>
      <c r="U109" s="510">
        <f t="shared" si="65"/>
        <v>189.5</v>
      </c>
      <c r="V109" s="510">
        <f t="shared" si="65"/>
        <v>192.5</v>
      </c>
      <c r="W109" s="510">
        <f t="shared" si="65"/>
        <v>195</v>
      </c>
      <c r="X109" s="510">
        <f t="shared" si="65"/>
        <v>193.5</v>
      </c>
      <c r="Y109" s="510">
        <f t="shared" si="65"/>
        <v>189</v>
      </c>
      <c r="Z109" s="510">
        <f t="shared" si="65"/>
        <v>181.5</v>
      </c>
      <c r="AA109" s="510">
        <f t="shared" si="65"/>
        <v>174.5</v>
      </c>
      <c r="AB109" s="510">
        <f t="shared" si="65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6">+H114-H112-H113</f>
        <v>4</v>
      </c>
      <c r="I111" s="470">
        <f t="shared" ca="1" si="66"/>
        <v>4</v>
      </c>
      <c r="J111" s="470">
        <f t="shared" si="66"/>
        <v>3</v>
      </c>
      <c r="K111" s="470">
        <f t="shared" si="66"/>
        <v>3</v>
      </c>
      <c r="L111" s="470">
        <f t="shared" si="66"/>
        <v>3</v>
      </c>
      <c r="M111" s="470">
        <f t="shared" si="66"/>
        <v>3</v>
      </c>
      <c r="N111" s="470">
        <f t="shared" si="66"/>
        <v>3</v>
      </c>
      <c r="O111" s="470">
        <f t="shared" si="66"/>
        <v>3</v>
      </c>
      <c r="P111" s="470">
        <f t="shared" si="66"/>
        <v>3</v>
      </c>
      <c r="Q111" s="470">
        <f t="shared" si="66"/>
        <v>3</v>
      </c>
      <c r="R111" s="470">
        <f t="shared" si="66"/>
        <v>3</v>
      </c>
      <c r="S111" s="470">
        <f t="shared" si="66"/>
        <v>3</v>
      </c>
      <c r="T111" s="470">
        <f t="shared" si="66"/>
        <v>3</v>
      </c>
      <c r="U111" s="470">
        <f t="shared" si="66"/>
        <v>3</v>
      </c>
      <c r="V111" s="470">
        <f t="shared" si="66"/>
        <v>3</v>
      </c>
      <c r="W111" s="470">
        <f t="shared" si="66"/>
        <v>3</v>
      </c>
      <c r="X111" s="470">
        <f t="shared" si="66"/>
        <v>3</v>
      </c>
      <c r="Y111" s="470">
        <f t="shared" si="66"/>
        <v>3</v>
      </c>
      <c r="Z111" s="470">
        <f t="shared" si="66"/>
        <v>3</v>
      </c>
      <c r="AA111" s="470">
        <f t="shared" si="66"/>
        <v>3</v>
      </c>
      <c r="AB111" s="470">
        <f t="shared" si="66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7">+I111</f>
        <v>4</v>
      </c>
      <c r="I114" s="475">
        <f t="shared" si="67"/>
        <v>3</v>
      </c>
      <c r="J114" s="475">
        <f t="shared" si="67"/>
        <v>3</v>
      </c>
      <c r="K114" s="475">
        <f t="shared" si="67"/>
        <v>3</v>
      </c>
      <c r="L114" s="475">
        <f t="shared" si="67"/>
        <v>3</v>
      </c>
      <c r="M114" s="475">
        <f t="shared" si="67"/>
        <v>3</v>
      </c>
      <c r="N114" s="475">
        <f t="shared" si="67"/>
        <v>3</v>
      </c>
      <c r="O114" s="475">
        <f t="shared" si="67"/>
        <v>3</v>
      </c>
      <c r="P114" s="475">
        <f t="shared" si="67"/>
        <v>3</v>
      </c>
      <c r="Q114" s="475">
        <f t="shared" si="67"/>
        <v>3</v>
      </c>
      <c r="R114" s="475">
        <f t="shared" si="67"/>
        <v>3</v>
      </c>
      <c r="S114" s="475">
        <f t="shared" si="67"/>
        <v>3</v>
      </c>
      <c r="T114" s="475">
        <f t="shared" si="67"/>
        <v>3</v>
      </c>
      <c r="U114" s="475">
        <f t="shared" si="67"/>
        <v>3</v>
      </c>
      <c r="V114" s="475">
        <f t="shared" si="67"/>
        <v>3</v>
      </c>
      <c r="W114" s="475">
        <f t="shared" si="67"/>
        <v>3</v>
      </c>
      <c r="X114" s="475">
        <f t="shared" si="67"/>
        <v>3</v>
      </c>
      <c r="Y114" s="475">
        <f t="shared" si="67"/>
        <v>3</v>
      </c>
      <c r="Z114" s="475">
        <f t="shared" si="67"/>
        <v>3</v>
      </c>
      <c r="AA114" s="475">
        <f t="shared" si="67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8">AVERAGE(H111,H114)</f>
        <v>4</v>
      </c>
      <c r="I116" s="502">
        <f t="shared" ca="1" si="68"/>
        <v>3.5</v>
      </c>
      <c r="J116" s="502">
        <f t="shared" si="68"/>
        <v>3</v>
      </c>
      <c r="K116" s="502">
        <f t="shared" si="68"/>
        <v>3</v>
      </c>
      <c r="L116" s="502">
        <f t="shared" si="68"/>
        <v>3</v>
      </c>
      <c r="M116" s="502">
        <f t="shared" si="68"/>
        <v>3</v>
      </c>
      <c r="N116" s="502">
        <f t="shared" si="68"/>
        <v>3</v>
      </c>
      <c r="O116" s="502">
        <f t="shared" si="68"/>
        <v>3</v>
      </c>
      <c r="P116" s="502">
        <f t="shared" si="68"/>
        <v>3</v>
      </c>
      <c r="Q116" s="502">
        <f t="shared" si="68"/>
        <v>3</v>
      </c>
      <c r="R116" s="502">
        <f t="shared" si="68"/>
        <v>3</v>
      </c>
      <c r="S116" s="502">
        <f t="shared" si="68"/>
        <v>3</v>
      </c>
      <c r="T116" s="502">
        <f t="shared" si="68"/>
        <v>3</v>
      </c>
      <c r="U116" s="502">
        <f t="shared" si="68"/>
        <v>3</v>
      </c>
      <c r="V116" s="502">
        <f t="shared" si="68"/>
        <v>3</v>
      </c>
      <c r="W116" s="502">
        <f t="shared" si="68"/>
        <v>3</v>
      </c>
      <c r="X116" s="502">
        <f t="shared" si="68"/>
        <v>3</v>
      </c>
      <c r="Y116" s="502">
        <f t="shared" si="68"/>
        <v>3</v>
      </c>
      <c r="Z116" s="502">
        <f t="shared" si="68"/>
        <v>3</v>
      </c>
      <c r="AA116" s="502">
        <f t="shared" si="68"/>
        <v>3</v>
      </c>
      <c r="AB116" s="503">
        <f t="shared" si="68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9">H109/H116</f>
        <v>36.5</v>
      </c>
      <c r="I117" s="506">
        <f t="shared" ca="1" si="69"/>
        <v>42.142857142857146</v>
      </c>
      <c r="J117" s="506">
        <f t="shared" si="69"/>
        <v>50.333333333333336</v>
      </c>
      <c r="K117" s="506">
        <f t="shared" si="69"/>
        <v>52.166666666666664</v>
      </c>
      <c r="L117" s="506">
        <f t="shared" si="69"/>
        <v>54</v>
      </c>
      <c r="M117" s="506">
        <f t="shared" si="69"/>
        <v>55</v>
      </c>
      <c r="N117" s="506">
        <f t="shared" si="69"/>
        <v>55.666666666666664</v>
      </c>
      <c r="O117" s="506">
        <f t="shared" si="69"/>
        <v>57.333333333333336</v>
      </c>
      <c r="P117" s="506">
        <f t="shared" si="69"/>
        <v>58.666666666666664</v>
      </c>
      <c r="Q117" s="506">
        <f t="shared" si="69"/>
        <v>59.833333333333336</v>
      </c>
      <c r="R117" s="506">
        <f t="shared" si="69"/>
        <v>60.5</v>
      </c>
      <c r="S117" s="506">
        <f t="shared" si="69"/>
        <v>60.166666666666664</v>
      </c>
      <c r="T117" s="506">
        <f t="shared" si="69"/>
        <v>61</v>
      </c>
      <c r="U117" s="506">
        <f t="shared" si="69"/>
        <v>63.166666666666664</v>
      </c>
      <c r="V117" s="506">
        <f t="shared" si="69"/>
        <v>64.166666666666671</v>
      </c>
      <c r="W117" s="506">
        <f t="shared" si="69"/>
        <v>65</v>
      </c>
      <c r="X117" s="506">
        <f t="shared" si="69"/>
        <v>64.5</v>
      </c>
      <c r="Y117" s="506">
        <f t="shared" si="69"/>
        <v>63</v>
      </c>
      <c r="Z117" s="506">
        <f t="shared" si="69"/>
        <v>60.5</v>
      </c>
      <c r="AA117" s="506">
        <f t="shared" si="69"/>
        <v>58.166666666666664</v>
      </c>
      <c r="AB117" s="507">
        <f t="shared" si="69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70">(H112+H111)/H111-1</f>
        <v>0</v>
      </c>
      <c r="I119" s="488">
        <f t="shared" ca="1" si="70"/>
        <v>0</v>
      </c>
      <c r="J119" s="488">
        <f t="shared" si="70"/>
        <v>0</v>
      </c>
      <c r="K119" s="488">
        <f t="shared" si="70"/>
        <v>0</v>
      </c>
      <c r="L119" s="488">
        <f t="shared" si="70"/>
        <v>0</v>
      </c>
      <c r="M119" s="488">
        <f t="shared" si="70"/>
        <v>0</v>
      </c>
      <c r="N119" s="488">
        <f t="shared" si="70"/>
        <v>0</v>
      </c>
      <c r="O119" s="488">
        <f t="shared" si="70"/>
        <v>0</v>
      </c>
      <c r="P119" s="488">
        <f t="shared" si="70"/>
        <v>0</v>
      </c>
      <c r="Q119" s="492">
        <f t="shared" si="70"/>
        <v>0</v>
      </c>
      <c r="R119" s="488">
        <f t="shared" si="70"/>
        <v>0</v>
      </c>
      <c r="S119" s="488">
        <f t="shared" si="70"/>
        <v>0</v>
      </c>
      <c r="T119" s="488">
        <f t="shared" si="70"/>
        <v>0</v>
      </c>
      <c r="U119" s="488">
        <f t="shared" si="70"/>
        <v>0</v>
      </c>
      <c r="V119" s="488">
        <f t="shared" si="70"/>
        <v>0</v>
      </c>
      <c r="W119" s="488">
        <f t="shared" si="70"/>
        <v>0</v>
      </c>
      <c r="X119" s="488">
        <f t="shared" si="70"/>
        <v>0</v>
      </c>
      <c r="Y119" s="488">
        <f t="shared" si="70"/>
        <v>0</v>
      </c>
      <c r="Z119" s="488">
        <f t="shared" si="70"/>
        <v>0</v>
      </c>
      <c r="AA119" s="488">
        <f t="shared" si="70"/>
        <v>0</v>
      </c>
      <c r="AB119" s="489">
        <f t="shared" si="70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1">(H113+H116)/H116-1</f>
        <v>0</v>
      </c>
      <c r="I120" s="494">
        <f t="shared" ca="1" si="71"/>
        <v>-0.2857142857142857</v>
      </c>
      <c r="J120" s="494">
        <f t="shared" si="71"/>
        <v>0</v>
      </c>
      <c r="K120" s="494">
        <f t="shared" si="71"/>
        <v>0</v>
      </c>
      <c r="L120" s="494">
        <f t="shared" si="71"/>
        <v>0</v>
      </c>
      <c r="M120" s="494">
        <f t="shared" si="71"/>
        <v>0</v>
      </c>
      <c r="N120" s="494">
        <f t="shared" si="71"/>
        <v>0</v>
      </c>
      <c r="O120" s="494">
        <f t="shared" si="71"/>
        <v>0</v>
      </c>
      <c r="P120" s="494">
        <f t="shared" si="71"/>
        <v>0</v>
      </c>
      <c r="Q120" s="497">
        <f t="shared" si="71"/>
        <v>0</v>
      </c>
      <c r="R120" s="494">
        <f t="shared" si="71"/>
        <v>0</v>
      </c>
      <c r="S120" s="494">
        <f t="shared" si="71"/>
        <v>0</v>
      </c>
      <c r="T120" s="494">
        <f t="shared" si="71"/>
        <v>0</v>
      </c>
      <c r="U120" s="494">
        <f t="shared" si="71"/>
        <v>0</v>
      </c>
      <c r="V120" s="494">
        <f t="shared" si="71"/>
        <v>0</v>
      </c>
      <c r="W120" s="494">
        <f t="shared" si="71"/>
        <v>0</v>
      </c>
      <c r="X120" s="494">
        <f t="shared" si="71"/>
        <v>0</v>
      </c>
      <c r="Y120" s="494">
        <f t="shared" si="71"/>
        <v>0</v>
      </c>
      <c r="Z120" s="494">
        <f t="shared" si="71"/>
        <v>0</v>
      </c>
      <c r="AA120" s="494">
        <f t="shared" si="71"/>
        <v>0</v>
      </c>
      <c r="AB120" s="495">
        <f t="shared" si="71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2">EOMONTH(H122,0)+1</f>
        <v>45689</v>
      </c>
      <c r="J122" s="465">
        <f t="shared" si="72"/>
        <v>45717</v>
      </c>
      <c r="K122" s="465">
        <f t="shared" si="72"/>
        <v>45748</v>
      </c>
      <c r="L122" s="465">
        <f t="shared" si="72"/>
        <v>45778</v>
      </c>
      <c r="M122" s="465">
        <f t="shared" si="72"/>
        <v>45809</v>
      </c>
      <c r="N122" s="465">
        <f t="shared" si="72"/>
        <v>45839</v>
      </c>
      <c r="O122" s="465">
        <v>45870</v>
      </c>
      <c r="P122" s="465">
        <f t="shared" ref="P122:AB122" si="73">EOMONTH(O122,0)+1</f>
        <v>45901</v>
      </c>
      <c r="Q122" s="465">
        <f t="shared" si="73"/>
        <v>45931</v>
      </c>
      <c r="R122" s="465">
        <f t="shared" si="73"/>
        <v>45962</v>
      </c>
      <c r="S122" s="465">
        <f t="shared" si="73"/>
        <v>45992</v>
      </c>
      <c r="T122" s="465">
        <f t="shared" si="73"/>
        <v>46023</v>
      </c>
      <c r="U122" s="465">
        <f t="shared" si="73"/>
        <v>46054</v>
      </c>
      <c r="V122" s="465">
        <f t="shared" si="73"/>
        <v>46082</v>
      </c>
      <c r="W122" s="465">
        <f t="shared" si="73"/>
        <v>46113</v>
      </c>
      <c r="X122" s="465">
        <f t="shared" si="73"/>
        <v>46143</v>
      </c>
      <c r="Y122" s="465">
        <f t="shared" si="73"/>
        <v>46174</v>
      </c>
      <c r="Z122" s="465">
        <f t="shared" si="73"/>
        <v>46204</v>
      </c>
      <c r="AA122" s="465">
        <f t="shared" si="73"/>
        <v>46235</v>
      </c>
      <c r="AB122" s="465">
        <f t="shared" si="73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4">+H127-H125-H126</f>
        <v>1</v>
      </c>
      <c r="I124" s="470">
        <f t="shared" ca="1" si="74"/>
        <v>1</v>
      </c>
      <c r="J124" s="470">
        <f t="shared" ca="1" si="74"/>
        <v>1</v>
      </c>
      <c r="K124" s="470">
        <f t="shared" ca="1" si="74"/>
        <v>1</v>
      </c>
      <c r="L124" s="470">
        <f t="shared" ca="1" si="74"/>
        <v>1</v>
      </c>
      <c r="M124" s="470">
        <f t="shared" ca="1" si="74"/>
        <v>1</v>
      </c>
      <c r="N124" s="470">
        <f t="shared" ca="1" si="74"/>
        <v>1</v>
      </c>
      <c r="O124" s="470">
        <f t="shared" ca="1" si="74"/>
        <v>1</v>
      </c>
      <c r="P124" s="470">
        <f t="shared" ca="1" si="74"/>
        <v>2</v>
      </c>
      <c r="Q124" s="470">
        <f t="shared" ca="1" si="74"/>
        <v>2</v>
      </c>
      <c r="R124" s="470">
        <f t="shared" ca="1" si="74"/>
        <v>2</v>
      </c>
      <c r="S124" s="470">
        <f t="shared" ca="1" si="74"/>
        <v>1</v>
      </c>
      <c r="T124" s="470">
        <f t="shared" ca="1" si="74"/>
        <v>1</v>
      </c>
      <c r="U124" s="470">
        <f t="shared" ca="1" si="74"/>
        <v>1</v>
      </c>
      <c r="V124" s="470">
        <f t="shared" ca="1" si="74"/>
        <v>2</v>
      </c>
      <c r="W124" s="470">
        <f t="shared" ca="1" si="74"/>
        <v>3</v>
      </c>
      <c r="X124" s="470">
        <f t="shared" ca="1" si="74"/>
        <v>4</v>
      </c>
      <c r="Y124" s="470">
        <f t="shared" ca="1" si="74"/>
        <v>4</v>
      </c>
      <c r="Z124" s="470">
        <f t="shared" ca="1" si="74"/>
        <v>4</v>
      </c>
      <c r="AA124" s="470">
        <f t="shared" ca="1" si="74"/>
        <v>3</v>
      </c>
      <c r="AB124" s="470">
        <f t="shared" ca="1" si="74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5">+I124</f>
        <v>1</v>
      </c>
      <c r="I127" s="475">
        <f t="shared" ca="1" si="75"/>
        <v>1</v>
      </c>
      <c r="J127" s="475">
        <f t="shared" ca="1" si="75"/>
        <v>1</v>
      </c>
      <c r="K127" s="475">
        <f t="shared" ca="1" si="75"/>
        <v>1</v>
      </c>
      <c r="L127" s="475">
        <f t="shared" ca="1" si="75"/>
        <v>1</v>
      </c>
      <c r="M127" s="475">
        <f t="shared" ca="1" si="75"/>
        <v>1</v>
      </c>
      <c r="N127" s="475">
        <f t="shared" ca="1" si="75"/>
        <v>1</v>
      </c>
      <c r="O127" s="475">
        <f t="shared" ca="1" si="75"/>
        <v>2</v>
      </c>
      <c r="P127" s="475">
        <f t="shared" ca="1" si="75"/>
        <v>2</v>
      </c>
      <c r="Q127" s="475">
        <f t="shared" ca="1" si="75"/>
        <v>2</v>
      </c>
      <c r="R127" s="475">
        <f t="shared" ca="1" si="75"/>
        <v>1</v>
      </c>
      <c r="S127" s="475">
        <f t="shared" ca="1" si="75"/>
        <v>1</v>
      </c>
      <c r="T127" s="475">
        <f t="shared" ca="1" si="75"/>
        <v>1</v>
      </c>
      <c r="U127" s="475">
        <f t="shared" ca="1" si="75"/>
        <v>2</v>
      </c>
      <c r="V127" s="475">
        <f t="shared" ca="1" si="75"/>
        <v>3</v>
      </c>
      <c r="W127" s="475">
        <f t="shared" ca="1" si="75"/>
        <v>4</v>
      </c>
      <c r="X127" s="475">
        <f t="shared" ca="1" si="75"/>
        <v>4</v>
      </c>
      <c r="Y127" s="475">
        <f t="shared" ca="1" si="75"/>
        <v>4</v>
      </c>
      <c r="Z127" s="475">
        <f t="shared" ca="1" si="75"/>
        <v>3</v>
      </c>
      <c r="AA127" s="475">
        <f t="shared" ca="1" si="75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6">AVERAGE(H124,H127)</f>
        <v>1</v>
      </c>
      <c r="I129" s="483">
        <f t="shared" ca="1" si="76"/>
        <v>1</v>
      </c>
      <c r="J129" s="483">
        <f t="shared" ca="1" si="76"/>
        <v>1</v>
      </c>
      <c r="K129" s="483">
        <f t="shared" ca="1" si="76"/>
        <v>1</v>
      </c>
      <c r="L129" s="483">
        <f t="shared" ca="1" si="76"/>
        <v>1</v>
      </c>
      <c r="M129" s="483">
        <f t="shared" ca="1" si="76"/>
        <v>1</v>
      </c>
      <c r="N129" s="483">
        <f t="shared" ca="1" si="76"/>
        <v>1</v>
      </c>
      <c r="O129" s="483">
        <f t="shared" ca="1" si="76"/>
        <v>1.5</v>
      </c>
      <c r="P129" s="483">
        <f t="shared" ca="1" si="76"/>
        <v>2</v>
      </c>
      <c r="Q129" s="483">
        <f t="shared" ca="1" si="76"/>
        <v>2</v>
      </c>
      <c r="R129" s="483">
        <f t="shared" ca="1" si="76"/>
        <v>1.5</v>
      </c>
      <c r="S129" s="483">
        <f t="shared" ca="1" si="76"/>
        <v>1</v>
      </c>
      <c r="T129" s="483">
        <f t="shared" ca="1" si="76"/>
        <v>1</v>
      </c>
      <c r="U129" s="483">
        <f t="shared" ca="1" si="76"/>
        <v>1.5</v>
      </c>
      <c r="V129" s="483">
        <f t="shared" ca="1" si="76"/>
        <v>2.5</v>
      </c>
      <c r="W129" s="483">
        <f t="shared" ca="1" si="76"/>
        <v>3.5</v>
      </c>
      <c r="X129" s="483">
        <f t="shared" ca="1" si="76"/>
        <v>4</v>
      </c>
      <c r="Y129" s="483">
        <f t="shared" ca="1" si="76"/>
        <v>4</v>
      </c>
      <c r="Z129" s="483">
        <f t="shared" ca="1" si="76"/>
        <v>3.5</v>
      </c>
      <c r="AA129" s="483">
        <f t="shared" ca="1" si="76"/>
        <v>3</v>
      </c>
      <c r="AB129" s="484">
        <f t="shared" ca="1" si="76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7">(H125+H124)/H124-1</f>
        <v>0</v>
      </c>
      <c r="I131" s="488">
        <f t="shared" ca="1" si="77"/>
        <v>0</v>
      </c>
      <c r="J131" s="488">
        <f t="shared" ca="1" si="77"/>
        <v>0</v>
      </c>
      <c r="K131" s="488">
        <f t="shared" ca="1" si="77"/>
        <v>0</v>
      </c>
      <c r="L131" s="488">
        <f t="shared" ca="1" si="77"/>
        <v>0</v>
      </c>
      <c r="M131" s="488">
        <f t="shared" ca="1" si="77"/>
        <v>0</v>
      </c>
      <c r="N131" s="488">
        <f t="shared" ca="1" si="77"/>
        <v>0</v>
      </c>
      <c r="O131" s="488">
        <f t="shared" ca="1" si="77"/>
        <v>1</v>
      </c>
      <c r="P131" s="488">
        <f t="shared" ca="1" si="77"/>
        <v>0</v>
      </c>
      <c r="Q131" s="492">
        <f t="shared" ca="1" si="77"/>
        <v>0</v>
      </c>
      <c r="R131" s="488">
        <f t="shared" ca="1" si="77"/>
        <v>0</v>
      </c>
      <c r="S131" s="488">
        <f t="shared" ca="1" si="77"/>
        <v>0</v>
      </c>
      <c r="T131" s="488">
        <f t="shared" ca="1" si="77"/>
        <v>1</v>
      </c>
      <c r="U131" s="488">
        <f t="shared" ca="1" si="77"/>
        <v>1</v>
      </c>
      <c r="V131" s="488">
        <f t="shared" ca="1" si="77"/>
        <v>0.5</v>
      </c>
      <c r="W131" s="488">
        <f t="shared" ca="1" si="77"/>
        <v>0.33333333333333326</v>
      </c>
      <c r="X131" s="488">
        <f t="shared" ca="1" si="77"/>
        <v>0</v>
      </c>
      <c r="Y131" s="488">
        <f t="shared" ca="1" si="77"/>
        <v>0</v>
      </c>
      <c r="Z131" s="488">
        <f t="shared" ca="1" si="77"/>
        <v>0</v>
      </c>
      <c r="AA131" s="488">
        <f t="shared" ca="1" si="77"/>
        <v>0</v>
      </c>
      <c r="AB131" s="489">
        <f t="shared" ca="1" si="77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8">(H126+H129)/H129-1</f>
        <v>0</v>
      </c>
      <c r="I132" s="494">
        <f t="shared" ca="1" si="78"/>
        <v>0</v>
      </c>
      <c r="J132" s="494">
        <f t="shared" ca="1" si="78"/>
        <v>0</v>
      </c>
      <c r="K132" s="494">
        <f t="shared" ca="1" si="78"/>
        <v>0</v>
      </c>
      <c r="L132" s="494">
        <f t="shared" ca="1" si="78"/>
        <v>0</v>
      </c>
      <c r="M132" s="494">
        <f t="shared" ca="1" si="78"/>
        <v>0</v>
      </c>
      <c r="N132" s="494">
        <f t="shared" ca="1" si="78"/>
        <v>0</v>
      </c>
      <c r="O132" s="494">
        <f t="shared" ca="1" si="78"/>
        <v>0</v>
      </c>
      <c r="P132" s="494">
        <f t="shared" ca="1" si="78"/>
        <v>0</v>
      </c>
      <c r="Q132" s="497">
        <f t="shared" ca="1" si="78"/>
        <v>0</v>
      </c>
      <c r="R132" s="494">
        <f t="shared" ca="1" si="78"/>
        <v>-0.66666666666666674</v>
      </c>
      <c r="S132" s="494">
        <f t="shared" ca="1" si="78"/>
        <v>0</v>
      </c>
      <c r="T132" s="494">
        <f t="shared" ca="1" si="78"/>
        <v>-1</v>
      </c>
      <c r="U132" s="494">
        <f t="shared" ca="1" si="78"/>
        <v>0</v>
      </c>
      <c r="V132" s="494">
        <f t="shared" ca="1" si="78"/>
        <v>0</v>
      </c>
      <c r="W132" s="494">
        <f t="shared" ca="1" si="78"/>
        <v>0</v>
      </c>
      <c r="X132" s="494">
        <f t="shared" ca="1" si="78"/>
        <v>0</v>
      </c>
      <c r="Y132" s="494">
        <f t="shared" ca="1" si="78"/>
        <v>0</v>
      </c>
      <c r="Z132" s="494">
        <f t="shared" ca="1" si="78"/>
        <v>-0.2857142857142857</v>
      </c>
      <c r="AA132" s="494">
        <f t="shared" ca="1" si="78"/>
        <v>0</v>
      </c>
      <c r="AB132" s="495">
        <f t="shared" ca="1" si="78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6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/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5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4" priority="6" operator="containsText" text="Resignation">
      <formula>NOT(ISERROR(SEARCH("Resignation",G6)))</formula>
    </cfRule>
    <cfRule type="expression" dxfId="3" priority="7">
      <formula>"""Resignation"""</formula>
    </cfRule>
  </conditionalFormatting>
  <conditionalFormatting sqref="G35:G78">
    <cfRule type="containsText" dxfId="2" priority="1" operator="containsText" text="Resignation">
      <formula>NOT(ISERROR(SEARCH("Resignation",G35)))</formula>
    </cfRule>
    <cfRule type="expression" dxfId="1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396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1288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108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406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59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151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973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665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2055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777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179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231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1211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1111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1126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672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714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14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735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39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805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83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294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231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560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40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301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32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210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525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1116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1463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819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343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1328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420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161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819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448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294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439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462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917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210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686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805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1111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45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242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658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854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123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753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95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312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17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371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980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476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343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705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973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94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11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53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434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322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195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623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238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473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504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161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109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392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81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322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392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882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1211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350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42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59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721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294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784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609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6" activePane="bottomLeft" state="frozen"/>
      <selection pane="bottomLeft" activeCell="B37" sqref="B37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524" t="s">
        <v>116</v>
      </c>
    </row>
    <row r="157" spans="3:6">
      <c r="D157" s="524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38</vt:i4>
      </vt:variant>
    </vt:vector>
  </HeadingPairs>
  <TitlesOfParts>
    <vt:vector size="92" baseType="lpstr">
      <vt:lpstr>Cover</vt:lpstr>
      <vt:lpstr>Offer Overview</vt:lpstr>
      <vt:lpstr>Valuation Growth</vt:lpstr>
      <vt:lpstr>Valuation Growth Tables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Overview'!Print_Area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'Valuation Growth'!Print_Area</vt:lpstr>
      <vt:lpstr>'Valuation Growth Tables'!Print_Area</vt:lpstr>
      <vt:lpstr>'Yearly Employee Wins &amp; Losses'!Print_Area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2026-09-21T21:54:57Z</cp:lastPrinted>
  <dcterms:created xsi:type="dcterms:W3CDTF">2015-06-05T18:17:20Z</dcterms:created>
  <dcterms:modified xsi:type="dcterms:W3CDTF">2026-09-22T01:04:33Z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