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020" windowHeight="1680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48" i="1"/>
  <c r="E47" i="1"/>
  <c r="E46" i="1"/>
  <c r="E45" i="1"/>
  <c r="E44" i="1"/>
  <c r="E43" i="1"/>
  <c r="E42" i="1"/>
  <c r="E41" i="1"/>
  <c r="B1" i="8"/>
  <c r="A1" i="8"/>
  <c r="B1" i="7"/>
  <c r="A1" i="7"/>
  <c r="B1" i="12"/>
  <c r="A1" i="12"/>
  <c r="B72" i="1"/>
  <c r="B71" i="1"/>
  <c r="B70" i="1"/>
  <c r="B32" i="7"/>
  <c r="B31" i="7"/>
  <c r="C32" i="7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I9" i="8"/>
  <c r="D10" i="8"/>
  <c r="I10" i="8"/>
  <c r="D11" i="8"/>
  <c r="E11" i="7"/>
  <c r="E11" i="8"/>
  <c r="H11" i="8"/>
  <c r="I11" i="8"/>
  <c r="D12" i="8"/>
  <c r="E12" i="7"/>
  <c r="E12" i="8"/>
  <c r="H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7"/>
  <c r="E40" i="8"/>
  <c r="G40" i="8"/>
  <c r="F40" i="7"/>
  <c r="F40" i="8"/>
  <c r="H94" i="8"/>
  <c r="I94" i="8"/>
  <c r="B95" i="8"/>
  <c r="C95" i="8"/>
  <c r="D95" i="8"/>
  <c r="E41" i="7"/>
  <c r="E41" i="8"/>
  <c r="G41" i="8"/>
  <c r="F41" i="7"/>
  <c r="F41" i="8"/>
  <c r="H95" i="8"/>
  <c r="I95" i="8"/>
  <c r="B96" i="8"/>
  <c r="C96" i="8"/>
  <c r="D96" i="8"/>
  <c r="E42" i="7"/>
  <c r="E42" i="8"/>
  <c r="G42" i="8"/>
  <c r="F42" i="7"/>
  <c r="F42" i="8"/>
  <c r="H96" i="8"/>
  <c r="I96" i="8"/>
  <c r="B97" i="8"/>
  <c r="C97" i="8"/>
  <c r="D97" i="8"/>
  <c r="E43" i="7"/>
  <c r="E43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E47" i="7"/>
  <c r="E47" i="8"/>
  <c r="G47" i="8"/>
  <c r="F47" i="7"/>
  <c r="F47" i="8"/>
  <c r="H101" i="8"/>
  <c r="I101" i="8"/>
  <c r="B102" i="8"/>
  <c r="C102" i="8"/>
  <c r="D102" i="8"/>
  <c r="E48" i="7"/>
  <c r="E48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E51" i="7"/>
  <c r="E51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F53" i="7"/>
  <c r="F53" i="8"/>
  <c r="H107" i="8"/>
  <c r="I107" i="8"/>
  <c r="B108" i="8"/>
  <c r="C108" i="8"/>
  <c r="D108" i="8"/>
  <c r="G54" i="8"/>
  <c r="F54" i="7"/>
  <c r="F54" i="8"/>
  <c r="H108" i="8"/>
  <c r="I108" i="8"/>
  <c r="B109" i="8"/>
  <c r="C109" i="8"/>
  <c r="D109" i="8"/>
  <c r="G55" i="8"/>
  <c r="F55" i="7"/>
  <c r="F55" i="8"/>
  <c r="H109" i="8"/>
  <c r="I109" i="8"/>
  <c r="B110" i="8"/>
  <c r="C110" i="8"/>
  <c r="D110" i="8"/>
  <c r="G56" i="8"/>
  <c r="F56" i="7"/>
  <c r="F56" i="8"/>
  <c r="H110" i="8"/>
  <c r="I110" i="8"/>
  <c r="B111" i="8"/>
  <c r="C111" i="8"/>
  <c r="D111" i="8"/>
  <c r="E57" i="7"/>
  <c r="E57" i="8"/>
  <c r="G57" i="8"/>
  <c r="F57" i="7"/>
  <c r="F57" i="8"/>
  <c r="H111" i="8"/>
  <c r="I111" i="8"/>
  <c r="B112" i="8"/>
  <c r="C112" i="8"/>
  <c r="D112" i="8"/>
  <c r="E58" i="7"/>
  <c r="E58" i="8"/>
  <c r="G58" i="8"/>
  <c r="F58" i="7"/>
  <c r="F58" i="8"/>
  <c r="H112" i="8"/>
  <c r="I112" i="8"/>
  <c r="B113" i="8"/>
  <c r="C113" i="8"/>
  <c r="D113" i="8"/>
  <c r="E59" i="7"/>
  <c r="E59" i="8"/>
  <c r="G59" i="8"/>
  <c r="H113" i="8"/>
  <c r="I113" i="8"/>
  <c r="B114" i="8"/>
  <c r="C114" i="8"/>
  <c r="D114" i="8"/>
  <c r="E60" i="7"/>
  <c r="E60" i="8"/>
  <c r="G60" i="8"/>
  <c r="F60" i="7"/>
  <c r="F60" i="8"/>
  <c r="H114" i="8"/>
  <c r="I114" i="8"/>
  <c r="B115" i="8"/>
  <c r="C115" i="8"/>
  <c r="D115" i="8"/>
  <c r="G61" i="8"/>
  <c r="F61" i="7"/>
  <c r="F61" i="8"/>
  <c r="H115" i="8"/>
  <c r="I115" i="8"/>
  <c r="B116" i="8"/>
  <c r="C116" i="8"/>
  <c r="D116" i="8"/>
  <c r="G62" i="8"/>
  <c r="F62" i="7"/>
  <c r="F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F64" i="7"/>
  <c r="F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H8" i="7"/>
  <c r="I8" i="7"/>
  <c r="D9" i="7"/>
  <c r="I9" i="7"/>
  <c r="D10" i="7"/>
  <c r="I10" i="7"/>
  <c r="D11" i="7"/>
  <c r="H11" i="7"/>
  <c r="I11" i="7"/>
  <c r="D12" i="7"/>
  <c r="H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3" i="12"/>
  <c r="B94" i="12"/>
  <c r="K94" i="12"/>
  <c r="B95" i="12"/>
  <c r="K95" i="12"/>
  <c r="B96" i="12"/>
  <c r="K96" i="12"/>
  <c r="B97" i="12"/>
  <c r="K97" i="12"/>
  <c r="B91" i="12"/>
  <c r="K91" i="12"/>
  <c r="B92" i="12"/>
  <c r="K92" i="12"/>
  <c r="B93" i="12"/>
  <c r="K93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E48" i="12"/>
  <c r="G48" i="12"/>
  <c r="F48" i="12"/>
  <c r="H102" i="12"/>
  <c r="L102" i="12"/>
  <c r="G49" i="12"/>
  <c r="F49" i="12"/>
  <c r="H103" i="12"/>
  <c r="L103" i="12"/>
  <c r="G50" i="12"/>
  <c r="F50" i="12"/>
  <c r="H104" i="12"/>
  <c r="L104" i="12"/>
  <c r="E51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F54" i="12"/>
  <c r="H108" i="12"/>
  <c r="L108" i="12"/>
  <c r="G55" i="12"/>
  <c r="F55" i="12"/>
  <c r="H109" i="12"/>
  <c r="L109" i="12"/>
  <c r="G56" i="12"/>
  <c r="F56" i="12"/>
  <c r="H110" i="12"/>
  <c r="L110" i="12"/>
  <c r="E57" i="12"/>
  <c r="G57" i="12"/>
  <c r="F57" i="12"/>
  <c r="H111" i="12"/>
  <c r="L111" i="12"/>
  <c r="E58" i="12"/>
  <c r="G58" i="12"/>
  <c r="F58" i="12"/>
  <c r="H112" i="12"/>
  <c r="L112" i="12"/>
  <c r="E59" i="12"/>
  <c r="G59" i="12"/>
  <c r="H113" i="12"/>
  <c r="L113" i="12"/>
  <c r="E60" i="12"/>
  <c r="G60" i="12"/>
  <c r="F60" i="12"/>
  <c r="H114" i="12"/>
  <c r="L114" i="12"/>
  <c r="G61" i="12"/>
  <c r="F61" i="12"/>
  <c r="H115" i="12"/>
  <c r="L115" i="12"/>
  <c r="G62" i="12"/>
  <c r="F62" i="12"/>
  <c r="H116" i="12"/>
  <c r="L116" i="12"/>
  <c r="G63" i="12"/>
  <c r="H117" i="12"/>
  <c r="L117" i="12"/>
  <c r="G64" i="12"/>
  <c r="F64" i="12"/>
  <c r="H118" i="12"/>
  <c r="L118" i="12"/>
  <c r="S8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I10" i="12"/>
  <c r="D11" i="12"/>
  <c r="E11" i="12"/>
  <c r="H11" i="12"/>
  <c r="I11" i="12"/>
  <c r="D12" i="12"/>
  <c r="E12" i="12"/>
  <c r="H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B124" i="12"/>
  <c r="H124" i="12"/>
  <c r="I124" i="12"/>
  <c r="I30" i="12"/>
  <c r="I32" i="12"/>
  <c r="B125" i="12"/>
  <c r="I128" i="12"/>
  <c r="F71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J22" i="12"/>
  <c r="M22" i="12"/>
  <c r="J23" i="12"/>
  <c r="M2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4" i="12"/>
  <c r="M24" i="12"/>
  <c r="J25" i="12"/>
  <c r="M25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2" i="12"/>
  <c r="E53" i="12"/>
  <c r="E54" i="12"/>
  <c r="E55" i="12"/>
  <c r="E56" i="12"/>
  <c r="F59" i="12"/>
  <c r="E61" i="12"/>
  <c r="E62" i="12"/>
  <c r="E63" i="12"/>
  <c r="F63" i="12"/>
  <c r="E64" i="12"/>
  <c r="E30" i="12"/>
  <c r="E9" i="12"/>
  <c r="H9" i="12"/>
  <c r="E10" i="12"/>
  <c r="H10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2" i="7"/>
  <c r="E53" i="7"/>
  <c r="E54" i="7"/>
  <c r="E55" i="7"/>
  <c r="E56" i="7"/>
  <c r="F59" i="7"/>
  <c r="E61" i="7"/>
  <c r="E62" i="7"/>
  <c r="E63" i="7"/>
  <c r="F63" i="7"/>
  <c r="E64" i="7"/>
  <c r="E30" i="7"/>
  <c r="E9" i="7"/>
  <c r="H9" i="7"/>
  <c r="E10" i="7"/>
  <c r="H10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2" i="8"/>
  <c r="E53" i="8"/>
  <c r="E54" i="8"/>
  <c r="E55" i="8"/>
  <c r="E56" i="8"/>
  <c r="F59" i="8"/>
  <c r="E61" i="8"/>
  <c r="E62" i="8"/>
  <c r="E63" i="8"/>
  <c r="F63" i="8"/>
  <c r="E64" i="8"/>
  <c r="E30" i="8"/>
  <c r="E9" i="8"/>
  <c r="H9" i="8"/>
  <c r="E10" i="8"/>
  <c r="H10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K2" i="11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<sst xmlns="http://schemas.openxmlformats.org/spreadsheetml/2006/main" count="849" uniqueCount="192">
  <si>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</si>
  <si>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</si>
  <si>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</si>
  <si>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</si>
  <si>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</si>
  <si>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</si>
  <si>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</si>
  <si>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</si>
  <si>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</si>
  <si>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</si>
  <si>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</si>
  <si>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</si>
  <si>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</si>
  <si>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</si>
  <si>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</si>
  <si>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</si>
  <si>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</si>
  <si>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</si>
  <si>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</si>
  <si>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</si>
  <si>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</si>
  <si>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</si>
  <si>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</si>
  <si>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</si>
  <si>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</si>
  <si>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</si>
  <si>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</si>
  <si>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</si>
  <si>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</si>
  <si>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</si>
  <si>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</si>
  <si>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</si>
  <si>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</si>
  <si>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</si>
  <si>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</si>
  <si>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</si>
  <si>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</si>
  <si>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</si>
  <si>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</si>
  <si>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</si>
  <si>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</si>
  <si>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</si>
  <si>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</si>
  <si>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</si>
  <si>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</si>
  <si>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</si>
  <si>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</si>
  <si>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</si>
  <si>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</si>
  <si>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</si>
  <si>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</si>
  <si>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</si>
  <si>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</si>
  <si>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</si>
  <si>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</si>
  <si>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</si>
  <si>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</si>
  <si>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</si>
  <si>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</si>
  <si>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</si>
  <si>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</si>
  <si>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</si>
  <si>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</si>
  <si>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</si>
  <si>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</si>
  <si>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</si>
  <si>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</si>
  <si>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</si>
  <si>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</si>
  <si>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</si>
  <si>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</si>
  <si>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</si>
  <si>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</si>
  <si>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</si>
  <si>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</si>
  <si>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</si>
  <si>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</si>
  <si>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</si>
  <si>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</si>
  <si>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</si>
  <si>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</si>
  <si>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</si>
  <si>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</si>
  <si>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</si>
  <si>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</si>
  <si>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</si>
  <si>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</si>
  <si>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</si>
  <si>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</si>
  <si>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</si>
  <si>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</si>
  <si>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</si>
  <si>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</si>
  <si>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</si>
  <si>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</si>
  <si>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</si>
  <si>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</si>
  <si>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</si>
  <si>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</si>
  <si>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</si>
  <si>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</si>
  <si>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</si>
  <si>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</si>
  <si>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</si>
  <si>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</si>
  <si>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</si>
  <si>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</si>
  <si>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</si>
  <si>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</si>
  <si>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</si>
  <si>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</si>
  <si>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</si>
  <si>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</si>
  <si>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</si>
  <si>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</si>
  <si>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</si>
  <si>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</si>
  <si>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</si>
  <si>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</si>
  <si>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</si>
  <si>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</si>
  <si>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</si>
  <si>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</si>
  <si>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</si>
  <si>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</si>
  <si>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</si>
  <si>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</si>
  <si>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</si>
  <si>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</si>
  <si>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</si>
  <si>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</si>
  <si>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</si>
  <si>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</si>
  <si>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</si>
  <si>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</si>
  <si>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</si>
  <si>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</si>
  <si>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</si>
  <si>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</si>
  <si>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</si>
  <si>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</si>
  <si>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</si>
  <si>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</si>
  <si>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</si>
  <si>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</si>
  <si>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ZA3XX: 59300</t>
  </si>
  <si>
    <t>Cows' milk - season 1</t>
  </si>
  <si>
    <t>Cows' milk - season 2</t>
  </si>
  <si>
    <t>Own meat</t>
  </si>
  <si>
    <t>Green cons - Season 1: no of months</t>
  </si>
  <si>
    <t xml:space="preserve">Green beans </t>
  </si>
  <si>
    <t>Maize: kg produced</t>
  </si>
  <si>
    <t>Maize (irrigated): kg produced</t>
  </si>
  <si>
    <t>Beans: kg produced</t>
  </si>
  <si>
    <t>Cowpeas: kg produced</t>
  </si>
  <si>
    <t>Potato: kg produced</t>
  </si>
  <si>
    <t>Sweet potato: no. local meas</t>
  </si>
  <si>
    <t>Water melon: no. local meas</t>
  </si>
  <si>
    <t>Groundnuts (dry): no. local meas</t>
  </si>
  <si>
    <t>Other crop: Rape</t>
  </si>
  <si>
    <t>Other crop: pumpkin</t>
  </si>
  <si>
    <t>WILD FOODS -- see worksheet Data 3</t>
  </si>
  <si>
    <t>Labour: Weeding, ploughing</t>
  </si>
  <si>
    <t>Labour: Weeding</t>
  </si>
  <si>
    <t>Gifts/remittances: cereal</t>
  </si>
  <si>
    <t>Gifts/remittances: sugar</t>
  </si>
  <si>
    <t>Food aid</t>
  </si>
  <si>
    <t>Purchase - other</t>
  </si>
  <si>
    <t>Purchase - desirable</t>
  </si>
  <si>
    <t>Purchase - fpl non staple</t>
  </si>
  <si>
    <t>Pig sales: no sold</t>
  </si>
  <si>
    <t>Cattle sales - local: no. sold</t>
  </si>
  <si>
    <t>Goat sales - local: no. sold</t>
  </si>
  <si>
    <t>Chicken sales: no. sold</t>
  </si>
  <si>
    <t>Green maize sold: quantity</t>
  </si>
  <si>
    <t>Other cashcrop (cabbage): kg produced</t>
  </si>
  <si>
    <t>Other crop: Amadumbe</t>
  </si>
  <si>
    <t>FISHING -- see worksheet Data 3</t>
  </si>
  <si>
    <t>Agricultural casual work -- see Data2</t>
  </si>
  <si>
    <t>Construction casual work -- see Data2</t>
  </si>
  <si>
    <t>Domestic casual work -- see Data2</t>
  </si>
  <si>
    <t>Labour migration(formal employment): no. people per HH</t>
  </si>
  <si>
    <t>Formal Employment (e.g. teachers, salaried staff,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</si>
  <si>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</si>
  <si>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</si>
  <si>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</si>
  <si>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</si>
  <si>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</si>
  <si>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</si>
  <si>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</si>
  <si>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Open Access cropping</t>
  </si>
  <si>
    <t>Own crops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</si>
</sst>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0.0491849066002491</c:v>
                </c:pt>
                <c:pt idx="1">
                  <c:v>0.0245924533001245</c:v>
                </c:pt>
                <c:pt idx="2" formatCode="0.0%">
                  <c:v>0.0245924533001245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0.00312836861768369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0.022267901618929</c:v>
                </c:pt>
                <c:pt idx="1">
                  <c:v>0.0111339508094645</c:v>
                </c:pt>
                <c:pt idx="2" formatCode="0.0%">
                  <c:v>0.0111339508094645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0.0177777777777778</c:v>
                </c:pt>
                <c:pt idx="1">
                  <c:v>0.0177777777777778</c:v>
                </c:pt>
                <c:pt idx="2" formatCode="0.0%">
                  <c:v>0.0177777777777778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0.239540162671233</c:v>
                </c:pt>
                <c:pt idx="1">
                  <c:v>0.261098777311644</c:v>
                </c:pt>
                <c:pt idx="2" formatCode="0.0%">
                  <c:v>0.266961041873219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0.0188940706367736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0.0371712831569116</c:v>
                </c:pt>
                <c:pt idx="1">
                  <c:v>0.0371712831569116</c:v>
                </c:pt>
                <c:pt idx="2" formatCode="0.0%">
                  <c:v>0.0371712831569116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0.000738642590286426</c:v>
                </c:pt>
                <c:pt idx="1">
                  <c:v>0.000738642590286426</c:v>
                </c:pt>
                <c:pt idx="2" formatCode="0.0%">
                  <c:v>0.000738642590286426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0.00181034085143674</c:v>
                </c:pt>
                <c:pt idx="2" formatCode="0.0%">
                  <c:v>0.00181034085143674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0.0178111342880863</c:v>
                </c:pt>
                <c:pt idx="1">
                  <c:v>0.0178111342880863</c:v>
                </c:pt>
                <c:pt idx="2" formatCode="0.0%">
                  <c:v>0.0220881676879294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0.00905269302615193</c:v>
                </c:pt>
                <c:pt idx="1">
                  <c:v>0.00905269302615193</c:v>
                </c:pt>
                <c:pt idx="2" formatCode="0.0%">
                  <c:v>0.00926792362191385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0.00931351183063512</c:v>
                </c:pt>
                <c:pt idx="1">
                  <c:v>0.00931351183063512</c:v>
                </c:pt>
                <c:pt idx="2" formatCode="0.0%">
                  <c:v>0.0111332915465544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0.00690963574097135</c:v>
                </c:pt>
                <c:pt idx="2" formatCode="0.0%">
                  <c:v>0.00705704104093097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0.0529025599315068</c:v>
                </c:pt>
                <c:pt idx="1">
                  <c:v>0.0529025599315068</c:v>
                </c:pt>
                <c:pt idx="2" formatCode="0.0%">
                  <c:v>0.0496707250260759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0.0157721917808219</c:v>
                </c:pt>
                <c:pt idx="1">
                  <c:v>0.0157721917808219</c:v>
                </c:pt>
                <c:pt idx="2" formatCode="0.0%">
                  <c:v>0.0138330908375634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0.0055050597758406</c:v>
                </c:pt>
                <c:pt idx="1">
                  <c:v>0.0055050597758406</c:v>
                </c:pt>
                <c:pt idx="2" formatCode="0.0%">
                  <c:v>0.0055050597758406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0.10415628411754</c:v>
                </c:pt>
                <c:pt idx="1">
                  <c:v>0.10415628411754</c:v>
                </c:pt>
                <c:pt idx="2" formatCode="0.0%">
                  <c:v>0.10415628411754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0.0117104156288917</c:v>
                </c:pt>
                <c:pt idx="1">
                  <c:v>0.0117104156288917</c:v>
                </c:pt>
                <c:pt idx="2" formatCode="0.0%">
                  <c:v>0.0098189080539962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0.00286767123287671</c:v>
                </c:pt>
                <c:pt idx="1">
                  <c:v>0.00286767123287671</c:v>
                </c:pt>
                <c:pt idx="2" formatCode="0.0%">
                  <c:v>0.00240447487578811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0.129301618254462</c:v>
                </c:pt>
                <c:pt idx="1">
                  <c:v>0.129301618254462</c:v>
                </c:pt>
                <c:pt idx="2" formatCode="0.0%">
                  <c:v>0.144700488358775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0.49587104732254</c:v>
                </c:pt>
                <c:pt idx="1">
                  <c:v>0.275690858592224</c:v>
                </c:pt>
                <c:pt idx="2" formatCode="0.0%">
                  <c:v>0.230276355307812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170728"/>
        <c:axId val="-1999621736"/>
      </c:barChart>
      <c:catAx>
        <c:axId val="208517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9621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621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17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0.00931148238799617</c:v>
                </c:pt>
                <c:pt idx="1">
                  <c:v>0.00879003937426838</c:v>
                </c:pt>
                <c:pt idx="2">
                  <c:v>0.00879003937426838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0.0731616473342556</c:v>
                </c:pt>
                <c:pt idx="1">
                  <c:v>0.0690645950835373</c:v>
                </c:pt>
                <c:pt idx="2">
                  <c:v>0.0694754261736467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0.0196871341917633</c:v>
                </c:pt>
                <c:pt idx="1">
                  <c:v>0.0185846546770246</c:v>
                </c:pt>
                <c:pt idx="2">
                  <c:v>0.0185878149161793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0.00349180589549856</c:v>
                </c:pt>
                <c:pt idx="1">
                  <c:v>0.0041203309566883</c:v>
                </c:pt>
                <c:pt idx="2">
                  <c:v>0.0041203309566883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0.0853829679685006</c:v>
                </c:pt>
                <c:pt idx="1">
                  <c:v>0.119536155155901</c:v>
                </c:pt>
                <c:pt idx="2">
                  <c:v>0.119536155155901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0.0239571139725444</c:v>
                </c:pt>
                <c:pt idx="1">
                  <c:v>0.0365585559221028</c:v>
                </c:pt>
                <c:pt idx="2">
                  <c:v>0.0358225078343869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0.000997658827285304</c:v>
                </c:pt>
                <c:pt idx="1">
                  <c:v>0.00152242737043737</c:v>
                </c:pt>
                <c:pt idx="2">
                  <c:v>0.00149177572880567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0.00372459295519847</c:v>
                </c:pt>
                <c:pt idx="2">
                  <c:v>0.00370350237609409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0.00239438118548473</c:v>
                </c:pt>
                <c:pt idx="1">
                  <c:v>0.00335213365967862</c:v>
                </c:pt>
                <c:pt idx="2">
                  <c:v>0.0032846438065446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0.00997658827285304</c:v>
                </c:pt>
                <c:pt idx="1">
                  <c:v>0.0139672235819942</c:v>
                </c:pt>
                <c:pt idx="2">
                  <c:v>0.0136860158606025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0.00299297648185591</c:v>
                </c:pt>
                <c:pt idx="1">
                  <c:v>0.00419016707459828</c:v>
                </c:pt>
                <c:pt idx="2">
                  <c:v>0.00410580475818075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0.000581967649249761</c:v>
                </c:pt>
                <c:pt idx="1">
                  <c:v>0.000814754708949665</c:v>
                </c:pt>
                <c:pt idx="2">
                  <c:v>0.000798350925201813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0.00372459295519847</c:v>
                </c:pt>
                <c:pt idx="2">
                  <c:v>0.00372459295519847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0.00166276471214217</c:v>
                </c:pt>
                <c:pt idx="1">
                  <c:v>0.00232787059699904</c:v>
                </c:pt>
                <c:pt idx="2">
                  <c:v>0.00228100264343375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0.144660529956369</c:v>
                </c:pt>
                <c:pt idx="1">
                  <c:v>0.136559540278812</c:v>
                </c:pt>
                <c:pt idx="2">
                  <c:v>0.136559540278812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0.119719059274236</c:v>
                </c:pt>
                <c:pt idx="1">
                  <c:v>0.113014791954879</c:v>
                </c:pt>
                <c:pt idx="2">
                  <c:v>0.113014791954879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0.00399063530914121</c:v>
                </c:pt>
                <c:pt idx="1">
                  <c:v>0.00319250824731297</c:v>
                </c:pt>
                <c:pt idx="2">
                  <c:v>0.00320536345743374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0.357826966052996</c:v>
                </c:pt>
                <c:pt idx="1">
                  <c:v>0.337788655954028</c:v>
                </c:pt>
                <c:pt idx="2">
                  <c:v>0.337788655954028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0.0790145791209961</c:v>
                </c:pt>
                <c:pt idx="1">
                  <c:v>0.0932372033627753</c:v>
                </c:pt>
                <c:pt idx="2">
                  <c:v>0.0932372033627753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0.0133021176971374</c:v>
                </c:pt>
                <c:pt idx="1">
                  <c:v>0.0156964988826221</c:v>
                </c:pt>
                <c:pt idx="2">
                  <c:v>0.0156964988826221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0.0279344471639885</c:v>
                </c:pt>
                <c:pt idx="1">
                  <c:v>0.0279344471639885</c:v>
                </c:pt>
                <c:pt idx="2">
                  <c:v>0.0279344471639885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0.0146323294668511</c:v>
                </c:pt>
                <c:pt idx="1">
                  <c:v>0.0162418857082047</c:v>
                </c:pt>
                <c:pt idx="2">
                  <c:v>0.0162418857082047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1369832"/>
        <c:axId val="2119269144"/>
      </c:barChart>
      <c:catAx>
        <c:axId val="-200136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26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26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369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0.00764404341816661</c:v>
                </c:pt>
                <c:pt idx="1">
                  <c:v>0.00721597698674928</c:v>
                </c:pt>
                <c:pt idx="2">
                  <c:v>0.00721597698674928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0.0592803367123125</c:v>
                </c:pt>
                <c:pt idx="1">
                  <c:v>0.055960637856423</c:v>
                </c:pt>
                <c:pt idx="2">
                  <c:v>0.0558610682941697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0.0156780890515458</c:v>
                </c:pt>
                <c:pt idx="1">
                  <c:v>0.0148001160646592</c:v>
                </c:pt>
                <c:pt idx="2">
                  <c:v>0.0148781122217576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0.00386102193060456</c:v>
                </c:pt>
                <c:pt idx="1">
                  <c:v>0.00455600587811339</c:v>
                </c:pt>
                <c:pt idx="2">
                  <c:v>0.00455600587811339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0.0468002658255099</c:v>
                </c:pt>
                <c:pt idx="1">
                  <c:v>0.0655203721557138</c:v>
                </c:pt>
                <c:pt idx="2">
                  <c:v>0.0655203721557138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0.0234001329127549</c:v>
                </c:pt>
                <c:pt idx="1">
                  <c:v>0.035708602824864</c:v>
                </c:pt>
                <c:pt idx="2">
                  <c:v>0.0365133864689239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0.000468002658255099</c:v>
                </c:pt>
                <c:pt idx="1">
                  <c:v>0.000714172056497281</c:v>
                </c:pt>
                <c:pt idx="2">
                  <c:v>0.000730267729378477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0.00873604962076184</c:v>
                </c:pt>
                <c:pt idx="1">
                  <c:v>0.0122304694690666</c:v>
                </c:pt>
                <c:pt idx="2">
                  <c:v>0.0123486028480111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0.00561603189906119</c:v>
                </c:pt>
                <c:pt idx="1">
                  <c:v>0.00786244465868566</c:v>
                </c:pt>
                <c:pt idx="2">
                  <c:v>0.0080396447271025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0.0101400575955271</c:v>
                </c:pt>
                <c:pt idx="1">
                  <c:v>0.014196080633738</c:v>
                </c:pt>
                <c:pt idx="2">
                  <c:v>0.0145160252017129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0.0018720106330204</c:v>
                </c:pt>
                <c:pt idx="1">
                  <c:v>0.00262081488622855</c:v>
                </c:pt>
                <c:pt idx="2">
                  <c:v>0.00267988157570083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0.000273001550648808</c:v>
                </c:pt>
                <c:pt idx="1">
                  <c:v>0.000382202170908331</c:v>
                </c:pt>
                <c:pt idx="2">
                  <c:v>0.000390816063123038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0.00124800708868026</c:v>
                </c:pt>
                <c:pt idx="1">
                  <c:v>0.00174720992415237</c:v>
                </c:pt>
                <c:pt idx="2">
                  <c:v>0.00174720992415237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0.00195001107606291</c:v>
                </c:pt>
                <c:pt idx="1">
                  <c:v>0.00273001550648808</c:v>
                </c:pt>
                <c:pt idx="2">
                  <c:v>0.0027915433080217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0.102960584816122</c:v>
                </c:pt>
                <c:pt idx="1">
                  <c:v>0.0971947920664189</c:v>
                </c:pt>
                <c:pt idx="2">
                  <c:v>0.0971947920664189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0.486722764585303</c:v>
                </c:pt>
                <c:pt idx="1">
                  <c:v>0.459466289768526</c:v>
                </c:pt>
                <c:pt idx="2">
                  <c:v>0.459466289768526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0.157454814343345</c:v>
                </c:pt>
                <c:pt idx="1">
                  <c:v>0.148637344740118</c:v>
                </c:pt>
                <c:pt idx="2">
                  <c:v>0.148637344740118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0.0370658105338038</c:v>
                </c:pt>
                <c:pt idx="1">
                  <c:v>0.0437376564298885</c:v>
                </c:pt>
                <c:pt idx="2">
                  <c:v>0.0437376564298885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0.0101088574183101</c:v>
                </c:pt>
                <c:pt idx="1">
                  <c:v>0.0101088574183101</c:v>
                </c:pt>
                <c:pt idx="2">
                  <c:v>0.0101088574183101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0.018720106330204</c:v>
                </c:pt>
                <c:pt idx="1">
                  <c:v>0.0207793180265264</c:v>
                </c:pt>
                <c:pt idx="2">
                  <c:v>0.0207793180265264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1941416"/>
        <c:axId val="-1991515912"/>
      </c:barChart>
      <c:catAx>
        <c:axId val="-200194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51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515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941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0.0233693394266722</c:v>
                </c:pt>
                <c:pt idx="1">
                  <c:v>0.0327170751973411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0.00143331948483589</c:v>
                </c:pt>
                <c:pt idx="1">
                  <c:v>0.00200664727877025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0.0139177399252181</c:v>
                </c:pt>
                <c:pt idx="1">
                  <c:v>0.0164229331117574</c:v>
                </c:pt>
                <c:pt idx="2">
                  <c:v>0.0245277819681753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0.0166181969256336</c:v>
                </c:pt>
                <c:pt idx="1">
                  <c:v>0.0184461985874533</c:v>
                </c:pt>
                <c:pt idx="2">
                  <c:v>0.0184461985874533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0.0240963855421687</c:v>
                </c:pt>
                <c:pt idx="1">
                  <c:v>0.0267469879518072</c:v>
                </c:pt>
                <c:pt idx="2">
                  <c:v>0.0267469879518072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0.112172829248027</c:v>
                </c:pt>
                <c:pt idx="1">
                  <c:v>0.12451184046531</c:v>
                </c:pt>
                <c:pt idx="2">
                  <c:v>0.12451184046531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0.0238055670959701</c:v>
                </c:pt>
                <c:pt idx="1">
                  <c:v>0.0190444536767761</c:v>
                </c:pt>
                <c:pt idx="2">
                  <c:v>0.0220610071859871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0.676776069796427</c:v>
                </c:pt>
                <c:pt idx="1">
                  <c:v>0.798595762359784</c:v>
                </c:pt>
                <c:pt idx="2">
                  <c:v>0.798595762359784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0.107810552555048</c:v>
                </c:pt>
                <c:pt idx="1">
                  <c:v>0.127216452014956</c:v>
                </c:pt>
                <c:pt idx="2">
                  <c:v>0.127216452014956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8738904"/>
        <c:axId val="-2069646968"/>
      </c:barChart>
      <c:catAx>
        <c:axId val="-199873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64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64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38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ZA3XX - Non-Affected Area with Grants</a:t>
            </a:r>
          </a:p>
        </c:rich>
      </c:tx>
      <c:layout>
        <c:manualLayout>
          <c:xMode val="edge"/>
          <c:yMode val="edge"/>
          <c:x val="0.314990684454599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  <c:pt idx="4">
                  <c:v>4428.058320649606</c:v>
                </c:pt>
                <c:pt idx="5">
                  <c:v>6828.716601667544</c:v>
                </c:pt>
                <c:pt idx="6">
                  <c:v>7153.546796237893</c:v>
                </c:pt>
                <c:pt idx="7">
                  <c:v>6422.46653187333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  <c:pt idx="4">
                  <c:v>0.0</c:v>
                </c:pt>
                <c:pt idx="5">
                  <c:v>1828.884894105466</c:v>
                </c:pt>
                <c:pt idx="6">
                  <c:v>21585.89081795964</c:v>
                </c:pt>
                <c:pt idx="7">
                  <c:v>35476.6605187352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  <c:pt idx="4">
                  <c:v>321.4011304563941</c:v>
                </c:pt>
                <c:pt idx="5">
                  <c:v>632.9082681778971</c:v>
                </c:pt>
                <c:pt idx="6">
                  <c:v>817.53928819433</c:v>
                </c:pt>
                <c:pt idx="7">
                  <c:v>1346.563924800749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  <c:pt idx="4">
                  <c:v>0.0</c:v>
                </c:pt>
                <c:pt idx="5">
                  <c:v>3585.698814503945</c:v>
                </c:pt>
                <c:pt idx="6">
                  <c:v>11566.92146616192</c:v>
                </c:pt>
                <c:pt idx="7">
                  <c:v>20149.1317991165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  <c:pt idx="4">
                  <c:v>787.1782826319728</c:v>
                </c:pt>
                <c:pt idx="5">
                  <c:v>1056.714848644382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  <c:pt idx="4">
                  <c:v>6316.395373589134</c:v>
                </c:pt>
                <c:pt idx="5">
                  <c:v>11039.77603043173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  <c:pt idx="4">
                  <c:v>0.0</c:v>
                </c:pt>
                <c:pt idx="5">
                  <c:v>8307.199999999999</c:v>
                </c:pt>
                <c:pt idx="6">
                  <c:v>28589.71428571428</c:v>
                </c:pt>
                <c:pt idx="7">
                  <c:v>135936.0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  <c:pt idx="4">
                  <c:v>4082.8</c:v>
                </c:pt>
                <c:pt idx="5">
                  <c:v>3225.726666666666</c:v>
                </c:pt>
                <c:pt idx="6">
                  <c:v>1798.095238095238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  <c:pt idx="4">
                  <c:v>708.0112572889446</c:v>
                </c:pt>
                <c:pt idx="5">
                  <c:v>3498.824744689028</c:v>
                </c:pt>
                <c:pt idx="6">
                  <c:v>367.1869002301542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  <c:pt idx="4">
                  <c:v>0.0</c:v>
                </c:pt>
                <c:pt idx="5">
                  <c:v>906.2399999999999</c:v>
                </c:pt>
                <c:pt idx="6">
                  <c:v>38695.00952380952</c:v>
                </c:pt>
                <c:pt idx="7">
                  <c:v>36297.06971428572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  <c:pt idx="4">
                  <c:v>1876.790412223328</c:v>
                </c:pt>
                <c:pt idx="5">
                  <c:v>1767.775092765645</c:v>
                </c:pt>
                <c:pt idx="6">
                  <c:v>748.3391783459459</c:v>
                </c:pt>
                <c:pt idx="7">
                  <c:v>748.3391783459459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  <c:pt idx="4">
                  <c:v>169.6481760493158</c:v>
                </c:pt>
                <c:pt idx="5">
                  <c:v>93.43370530514367</c:v>
                </c:pt>
                <c:pt idx="6">
                  <c:v>53.3906887457964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  <c:pt idx="4">
                  <c:v>25629.6</c:v>
                </c:pt>
                <c:pt idx="5">
                  <c:v>25629.6</c:v>
                </c:pt>
                <c:pt idx="6">
                  <c:v>10680.68571428572</c:v>
                </c:pt>
                <c:pt idx="7">
                  <c:v>10680.68571428572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  <c:pt idx="4">
                  <c:v>0.0</c:v>
                </c:pt>
                <c:pt idx="5">
                  <c:v>2331.0</c:v>
                </c:pt>
                <c:pt idx="6">
                  <c:v>1860.571428571429</c:v>
                </c:pt>
                <c:pt idx="7">
                  <c:v>5074.285714285716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  <c:pt idx="4">
                  <c:v>0.0</c:v>
                </c:pt>
                <c:pt idx="5">
                  <c:v>0.0</c:v>
                </c:pt>
                <c:pt idx="6">
                  <c:v>3200.0</c:v>
                </c:pt>
                <c:pt idx="7">
                  <c:v>2468.571428571428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1301096"/>
        <c:axId val="208440234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40474.95168787119</c:v>
                </c:pt>
                <c:pt idx="5" formatCode="#,##0">
                  <c:v>40474.95168787119</c:v>
                </c:pt>
                <c:pt idx="6" formatCode="#,##0">
                  <c:v>40474.95168787113</c:v>
                </c:pt>
                <c:pt idx="7" formatCode="#,##0">
                  <c:v>40474.95168787113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59912.96057676011</c:v>
                </c:pt>
                <c:pt idx="5" formatCode="#,##0">
                  <c:v>59912.96057676011</c:v>
                </c:pt>
                <c:pt idx="6" formatCode="#,##0">
                  <c:v>59912.96057676002</c:v>
                </c:pt>
                <c:pt idx="7" formatCode="#,##0">
                  <c:v>59912.96057676002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94209.82914818868</c:v>
                </c:pt>
                <c:pt idx="5" formatCode="#,##0">
                  <c:v>94209.82914818868</c:v>
                </c:pt>
                <c:pt idx="6" formatCode="#,##0">
                  <c:v>94209.8291481886</c:v>
                </c:pt>
                <c:pt idx="7" formatCode="#,##0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301096"/>
        <c:axId val="2084402344"/>
      </c:lineChart>
      <c:catAx>
        <c:axId val="-200130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402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402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1301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915016"/>
        <c:axId val="-21333133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915016"/>
        <c:axId val="-2133313352"/>
      </c:lineChart>
      <c:catAx>
        <c:axId val="204491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31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31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4915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941208"/>
        <c:axId val="-213312280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941208"/>
        <c:axId val="-2133122808"/>
      </c:lineChart>
      <c:catAx>
        <c:axId val="-21329412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12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12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941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0.349760735146105</c:v>
                </c:pt>
                <c:pt idx="1">
                  <c:v>0.489665029204547</c:v>
                </c:pt>
                <c:pt idx="2">
                  <c:v>0.489665029204547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0.295300382530478</c:v>
                </c:pt>
                <c:pt idx="1">
                  <c:v>0.348454451385964</c:v>
                </c:pt>
                <c:pt idx="2">
                  <c:v>0.348454451385964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0.521034765784557</c:v>
                </c:pt>
                <c:pt idx="1">
                  <c:v>0.164166017144013</c:v>
                </c:pt>
                <c:pt idx="2">
                  <c:v>0.173354005887573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0.0779561459332359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0.0914367078182563</c:v>
                </c:pt>
                <c:pt idx="1">
                  <c:v>0.0838799454520817</c:v>
                </c:pt>
                <c:pt idx="2">
                  <c:v>0.0700624178137631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-0.184288434241951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1824248"/>
        <c:axId val="-2005357592"/>
      </c:barChart>
      <c:catAx>
        <c:axId val="-200182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535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357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1824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0.170320496796466</c:v>
                </c:pt>
                <c:pt idx="1">
                  <c:v>0.238448695515053</c:v>
                </c:pt>
                <c:pt idx="2">
                  <c:v>0.238448695515053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0.0532953458565768</c:v>
                </c:pt>
                <c:pt idx="2">
                  <c:v>0.0354543534181855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0.253854288602746</c:v>
                </c:pt>
                <c:pt idx="1">
                  <c:v>0.273120179478997</c:v>
                </c:pt>
                <c:pt idx="2">
                  <c:v>0.290103896520064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0.253724592955198</c:v>
                </c:pt>
                <c:pt idx="1">
                  <c:v>0.299395019687134</c:v>
                </c:pt>
                <c:pt idx="2">
                  <c:v>0.299395019687134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0.122714703991477</c:v>
                </c:pt>
                <c:pt idx="1">
                  <c:v>0.0</c:v>
                </c:pt>
                <c:pt idx="2">
                  <c:v>1.31592716524479E-16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0.0532953458565768</c:v>
                </c:pt>
                <c:pt idx="2">
                  <c:v>0.0354543534181855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5171960"/>
        <c:axId val="-2012575128"/>
      </c:barChart>
      <c:catAx>
        <c:axId val="-206517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257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57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5171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0.0798974991009429</c:v>
                </c:pt>
                <c:pt idx="1">
                  <c:v>0.11185649874132</c:v>
                </c:pt>
                <c:pt idx="2">
                  <c:v>0.11185649874132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0.0267631895340346</c:v>
                </c:pt>
                <c:pt idx="2">
                  <c:v>0.0146551314246137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0.221873820243299</c:v>
                </c:pt>
                <c:pt idx="1">
                  <c:v>0.261811107887093</c:v>
                </c:pt>
                <c:pt idx="2">
                  <c:v>0.261811107887093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0.484214412259109</c:v>
                </c:pt>
                <c:pt idx="1">
                  <c:v>0.385693010300773</c:v>
                </c:pt>
                <c:pt idx="2">
                  <c:v>0.399344860720537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0.0267631895340346</c:v>
                </c:pt>
                <c:pt idx="2">
                  <c:v>0.0146551314246137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195288"/>
        <c:axId val="-2063626952"/>
      </c:barChart>
      <c:catAx>
        <c:axId val="-204319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626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626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95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0.607941773027298</c:v>
                </c:pt>
                <c:pt idx="1">
                  <c:v>0.851118482238217</c:v>
                </c:pt>
                <c:pt idx="2">
                  <c:v>0.851118482238217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0.51328070904307</c:v>
                </c:pt>
                <c:pt idx="1">
                  <c:v>0.314589868405738</c:v>
                </c:pt>
                <c:pt idx="2">
                  <c:v>0.290987548295256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0.905644251884385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0.069817199833818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0.195893209745806</c:v>
                </c:pt>
                <c:pt idx="1">
                  <c:v>0.157185884227859</c:v>
                </c:pt>
                <c:pt idx="2">
                  <c:v>0.171182876556031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-0.605671236670822</c:v>
                </c:pt>
                <c:pt idx="2">
                  <c:v>-0.485866564931597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4761000"/>
        <c:axId val="-2039688392"/>
      </c:barChart>
      <c:catAx>
        <c:axId val="-206476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688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68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476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0.0644443935242839</c:v>
                </c:pt>
                <c:pt idx="1">
                  <c:v>0.032222196762142</c:v>
                </c:pt>
                <c:pt idx="2" formatCode="0.0%">
                  <c:v>0.032222196762142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0.00625673723536737</c:v>
                </c:pt>
                <c:pt idx="1">
                  <c:v>0.00312836861768369</c:v>
                </c:pt>
                <c:pt idx="2" formatCode="0.0%">
                  <c:v>0.00312836861768369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0.0256367515047738</c:v>
                </c:pt>
                <c:pt idx="1">
                  <c:v>0.0128183757523869</c:v>
                </c:pt>
                <c:pt idx="2" formatCode="0.0%">
                  <c:v>0.0128183757523869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0.00388888888888889</c:v>
                </c:pt>
                <c:pt idx="2" formatCode="0.0%">
                  <c:v>0.00388888888888889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0.269660667808219</c:v>
                </c:pt>
                <c:pt idx="1">
                  <c:v>0.293930127910959</c:v>
                </c:pt>
                <c:pt idx="2" formatCode="0.0%">
                  <c:v>0.303583230357945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0.0164633356554014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0.0355142254047323</c:v>
                </c:pt>
                <c:pt idx="1">
                  <c:v>0.0355142254047323</c:v>
                </c:pt>
                <c:pt idx="2" formatCode="0.0%">
                  <c:v>0.0355809498230777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0.00332389165628892</c:v>
                </c:pt>
                <c:pt idx="1">
                  <c:v>0.00332389165628892</c:v>
                </c:pt>
                <c:pt idx="2" formatCode="0.0%">
                  <c:v>0.00332389165628892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0.00144827268114939</c:v>
                </c:pt>
                <c:pt idx="1">
                  <c:v>0.00144827268114939</c:v>
                </c:pt>
                <c:pt idx="2" formatCode="0.0%">
                  <c:v>0.00150658999213523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0.0171919779991698</c:v>
                </c:pt>
                <c:pt idx="1">
                  <c:v>0.0171919779991698</c:v>
                </c:pt>
                <c:pt idx="2" formatCode="0.0%">
                  <c:v>0.0180367398845768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0.0037226805728518</c:v>
                </c:pt>
                <c:pt idx="2" formatCode="0.0%">
                  <c:v>0.0037226805728518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0.0187772415940224</c:v>
                </c:pt>
                <c:pt idx="1">
                  <c:v>0.0187772415940224</c:v>
                </c:pt>
                <c:pt idx="2" formatCode="0.0%">
                  <c:v>0.0190040714414153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0.00690963574097135</c:v>
                </c:pt>
                <c:pt idx="2" formatCode="0.0%">
                  <c:v>0.00692800935037157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0.00314574844333748</c:v>
                </c:pt>
                <c:pt idx="1">
                  <c:v>0.00314574844333748</c:v>
                </c:pt>
                <c:pt idx="2" formatCode="0.0%">
                  <c:v>0.00314574844333748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0.0172322160647572</c:v>
                </c:pt>
                <c:pt idx="1">
                  <c:v>0.0172322160647572</c:v>
                </c:pt>
                <c:pt idx="2" formatCode="0.0%">
                  <c:v>0.0168852729385408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0.00344120547945205</c:v>
                </c:pt>
                <c:pt idx="1">
                  <c:v>0.00344120547945205</c:v>
                </c:pt>
                <c:pt idx="2" formatCode="0.0%">
                  <c:v>0.00337192230760071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0.223533994987547</c:v>
                </c:pt>
                <c:pt idx="1">
                  <c:v>0.223533994987547</c:v>
                </c:pt>
                <c:pt idx="2" formatCode="0.0%">
                  <c:v>0.223556197679095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0.619034050809464</c:v>
                </c:pt>
                <c:pt idx="1">
                  <c:v>0.359714255548943</c:v>
                </c:pt>
                <c:pt idx="2" formatCode="0.0%">
                  <c:v>0.239297374673438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643688"/>
        <c:axId val="-1998680280"/>
      </c:barChart>
      <c:catAx>
        <c:axId val="-210164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868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68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643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3455.879273965561</c:v>
                </c:pt>
                <c:pt idx="20">
                  <c:v>3455.879273965561</c:v>
                </c:pt>
                <c:pt idx="21">
                  <c:v>3455.879273965561</c:v>
                </c:pt>
                <c:pt idx="22">
                  <c:v>3455.879273965561</c:v>
                </c:pt>
                <c:pt idx="23">
                  <c:v>3455.879273965561</c:v>
                </c:pt>
                <c:pt idx="24">
                  <c:v>3455.879273965561</c:v>
                </c:pt>
                <c:pt idx="25">
                  <c:v>3455.879273965561</c:v>
                </c:pt>
                <c:pt idx="26">
                  <c:v>3455.879273965561</c:v>
                </c:pt>
                <c:pt idx="27">
                  <c:v>3455.879273965561</c:v>
                </c:pt>
                <c:pt idx="28">
                  <c:v>3455.879273965561</c:v>
                </c:pt>
                <c:pt idx="29">
                  <c:v>3455.879273965561</c:v>
                </c:pt>
                <c:pt idx="30">
                  <c:v>3455.879273965561</c:v>
                </c:pt>
                <c:pt idx="31">
                  <c:v>3455.879273965561</c:v>
                </c:pt>
                <c:pt idx="32">
                  <c:v>3455.879273965561</c:v>
                </c:pt>
                <c:pt idx="33">
                  <c:v>3455.879273965561</c:v>
                </c:pt>
                <c:pt idx="34">
                  <c:v>3455.879273965561</c:v>
                </c:pt>
                <c:pt idx="35">
                  <c:v>3455.879273965561</c:v>
                </c:pt>
                <c:pt idx="36">
                  <c:v>5518.880537716735</c:v>
                </c:pt>
                <c:pt idx="37">
                  <c:v>5518.880537716735</c:v>
                </c:pt>
                <c:pt idx="38">
                  <c:v>5518.880537716735</c:v>
                </c:pt>
                <c:pt idx="39">
                  <c:v>5518.880537716735</c:v>
                </c:pt>
                <c:pt idx="40">
                  <c:v>5518.880537716735</c:v>
                </c:pt>
                <c:pt idx="41">
                  <c:v>5518.880537716735</c:v>
                </c:pt>
                <c:pt idx="42">
                  <c:v>5518.880537716735</c:v>
                </c:pt>
                <c:pt idx="43">
                  <c:v>5518.880537716735</c:v>
                </c:pt>
                <c:pt idx="44">
                  <c:v>5518.880537716735</c:v>
                </c:pt>
                <c:pt idx="45">
                  <c:v>5518.880537716735</c:v>
                </c:pt>
                <c:pt idx="46">
                  <c:v>5518.880537716735</c:v>
                </c:pt>
                <c:pt idx="47">
                  <c:v>5518.880537716735</c:v>
                </c:pt>
                <c:pt idx="48">
                  <c:v>5518.880537716735</c:v>
                </c:pt>
                <c:pt idx="49">
                  <c:v>5518.880537716735</c:v>
                </c:pt>
                <c:pt idx="50">
                  <c:v>5518.880537716735</c:v>
                </c:pt>
                <c:pt idx="51">
                  <c:v>5518.880537716735</c:v>
                </c:pt>
                <c:pt idx="52">
                  <c:v>5518.880537716735</c:v>
                </c:pt>
                <c:pt idx="53">
                  <c:v>5518.880537716735</c:v>
                </c:pt>
                <c:pt idx="54">
                  <c:v>5518.880537716735</c:v>
                </c:pt>
                <c:pt idx="55">
                  <c:v>5518.880537716735</c:v>
                </c:pt>
                <c:pt idx="56">
                  <c:v>5518.880537716735</c:v>
                </c:pt>
                <c:pt idx="57">
                  <c:v>5518.880537716735</c:v>
                </c:pt>
                <c:pt idx="58">
                  <c:v>5518.880537716735</c:v>
                </c:pt>
                <c:pt idx="59">
                  <c:v>5518.880537716735</c:v>
                </c:pt>
                <c:pt idx="60">
                  <c:v>5518.880537716735</c:v>
                </c:pt>
                <c:pt idx="61">
                  <c:v>5518.880537716735</c:v>
                </c:pt>
                <c:pt idx="62">
                  <c:v>5518.880537716735</c:v>
                </c:pt>
                <c:pt idx="63">
                  <c:v>5518.880537716735</c:v>
                </c:pt>
                <c:pt idx="64">
                  <c:v>5518.880537716735</c:v>
                </c:pt>
                <c:pt idx="65">
                  <c:v>5518.880537716735</c:v>
                </c:pt>
                <c:pt idx="66">
                  <c:v>5518.880537716735</c:v>
                </c:pt>
                <c:pt idx="67">
                  <c:v>5518.880537716735</c:v>
                </c:pt>
                <c:pt idx="68">
                  <c:v>5518.880537716735</c:v>
                </c:pt>
                <c:pt idx="69">
                  <c:v>5518.880537716735</c:v>
                </c:pt>
                <c:pt idx="70">
                  <c:v>5826.54980113477</c:v>
                </c:pt>
                <c:pt idx="71">
                  <c:v>5826.54980113477</c:v>
                </c:pt>
                <c:pt idx="72">
                  <c:v>5826.54980113477</c:v>
                </c:pt>
                <c:pt idx="73">
                  <c:v>5826.54980113477</c:v>
                </c:pt>
                <c:pt idx="74">
                  <c:v>5826.54980113477</c:v>
                </c:pt>
                <c:pt idx="75">
                  <c:v>5826.54980113477</c:v>
                </c:pt>
                <c:pt idx="76">
                  <c:v>5826.54980113477</c:v>
                </c:pt>
                <c:pt idx="77">
                  <c:v>5826.54980113477</c:v>
                </c:pt>
                <c:pt idx="78">
                  <c:v>5826.54980113477</c:v>
                </c:pt>
                <c:pt idx="79">
                  <c:v>5826.54980113477</c:v>
                </c:pt>
                <c:pt idx="80">
                  <c:v>5826.54980113477</c:v>
                </c:pt>
                <c:pt idx="81">
                  <c:v>5826.54980113477</c:v>
                </c:pt>
                <c:pt idx="82">
                  <c:v>5826.54980113477</c:v>
                </c:pt>
                <c:pt idx="83">
                  <c:v>5826.54980113477</c:v>
                </c:pt>
                <c:pt idx="84">
                  <c:v>5826.54980113477</c:v>
                </c:pt>
                <c:pt idx="85">
                  <c:v>5826.54980113477</c:v>
                </c:pt>
                <c:pt idx="86">
                  <c:v>5826.54980113477</c:v>
                </c:pt>
                <c:pt idx="87">
                  <c:v>5826.54980113477</c:v>
                </c:pt>
                <c:pt idx="88">
                  <c:v>5826.54980113477</c:v>
                </c:pt>
                <c:pt idx="89">
                  <c:v>5826.54980113477</c:v>
                </c:pt>
                <c:pt idx="90">
                  <c:v>5853.159474280447</c:v>
                </c:pt>
                <c:pt idx="91">
                  <c:v>5853.159474280447</c:v>
                </c:pt>
                <c:pt idx="92">
                  <c:v>5853.159474280447</c:v>
                </c:pt>
                <c:pt idx="93">
                  <c:v>5853.159474280447</c:v>
                </c:pt>
                <c:pt idx="94">
                  <c:v>5853.159474280447</c:v>
                </c:pt>
                <c:pt idx="95">
                  <c:v>5853.159474280447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1172.142680101809</c:v>
                </c:pt>
                <c:pt idx="20">
                  <c:v>1172.142680101809</c:v>
                </c:pt>
                <c:pt idx="21">
                  <c:v>1172.142680101809</c:v>
                </c:pt>
                <c:pt idx="22">
                  <c:v>1172.142680101809</c:v>
                </c:pt>
                <c:pt idx="23">
                  <c:v>1172.142680101809</c:v>
                </c:pt>
                <c:pt idx="24">
                  <c:v>1172.142680101809</c:v>
                </c:pt>
                <c:pt idx="25">
                  <c:v>1172.142680101809</c:v>
                </c:pt>
                <c:pt idx="26">
                  <c:v>1172.142680101809</c:v>
                </c:pt>
                <c:pt idx="27">
                  <c:v>1172.142680101809</c:v>
                </c:pt>
                <c:pt idx="28">
                  <c:v>1172.142680101809</c:v>
                </c:pt>
                <c:pt idx="29">
                  <c:v>1172.142680101809</c:v>
                </c:pt>
                <c:pt idx="30">
                  <c:v>1172.142680101809</c:v>
                </c:pt>
                <c:pt idx="31">
                  <c:v>1172.142680101809</c:v>
                </c:pt>
                <c:pt idx="32">
                  <c:v>1172.142680101809</c:v>
                </c:pt>
                <c:pt idx="33">
                  <c:v>1172.142680101809</c:v>
                </c:pt>
                <c:pt idx="34">
                  <c:v>1172.142680101809</c:v>
                </c:pt>
                <c:pt idx="35">
                  <c:v>1172.142680101809</c:v>
                </c:pt>
                <c:pt idx="36">
                  <c:v>2245.625109491531</c:v>
                </c:pt>
                <c:pt idx="37">
                  <c:v>2245.625109491531</c:v>
                </c:pt>
                <c:pt idx="38">
                  <c:v>2245.625109491531</c:v>
                </c:pt>
                <c:pt idx="39">
                  <c:v>2245.625109491531</c:v>
                </c:pt>
                <c:pt idx="40">
                  <c:v>2245.625109491531</c:v>
                </c:pt>
                <c:pt idx="41">
                  <c:v>2245.625109491531</c:v>
                </c:pt>
                <c:pt idx="42">
                  <c:v>2245.625109491531</c:v>
                </c:pt>
                <c:pt idx="43">
                  <c:v>2245.625109491531</c:v>
                </c:pt>
                <c:pt idx="44">
                  <c:v>2245.625109491531</c:v>
                </c:pt>
                <c:pt idx="45">
                  <c:v>2245.625109491531</c:v>
                </c:pt>
                <c:pt idx="46">
                  <c:v>2245.625109491531</c:v>
                </c:pt>
                <c:pt idx="47">
                  <c:v>2245.625109491531</c:v>
                </c:pt>
                <c:pt idx="48">
                  <c:v>2245.625109491531</c:v>
                </c:pt>
                <c:pt idx="49">
                  <c:v>2245.625109491531</c:v>
                </c:pt>
                <c:pt idx="50">
                  <c:v>2245.625109491531</c:v>
                </c:pt>
                <c:pt idx="51">
                  <c:v>2245.625109491531</c:v>
                </c:pt>
                <c:pt idx="52">
                  <c:v>2245.625109491531</c:v>
                </c:pt>
                <c:pt idx="53">
                  <c:v>2245.625109491531</c:v>
                </c:pt>
                <c:pt idx="54">
                  <c:v>2245.625109491531</c:v>
                </c:pt>
                <c:pt idx="55">
                  <c:v>2245.625109491531</c:v>
                </c:pt>
                <c:pt idx="56">
                  <c:v>2245.625109491531</c:v>
                </c:pt>
                <c:pt idx="57">
                  <c:v>2245.625109491531</c:v>
                </c:pt>
                <c:pt idx="58">
                  <c:v>2245.625109491531</c:v>
                </c:pt>
                <c:pt idx="59">
                  <c:v>2245.625109491531</c:v>
                </c:pt>
                <c:pt idx="60">
                  <c:v>2245.625109491531</c:v>
                </c:pt>
                <c:pt idx="61">
                  <c:v>2245.625109491531</c:v>
                </c:pt>
                <c:pt idx="62">
                  <c:v>2245.625109491531</c:v>
                </c:pt>
                <c:pt idx="63">
                  <c:v>2245.625109491531</c:v>
                </c:pt>
                <c:pt idx="64">
                  <c:v>2245.625109491531</c:v>
                </c:pt>
                <c:pt idx="65">
                  <c:v>2245.625109491531</c:v>
                </c:pt>
                <c:pt idx="66">
                  <c:v>2245.625109491531</c:v>
                </c:pt>
                <c:pt idx="67">
                  <c:v>2245.625109491531</c:v>
                </c:pt>
                <c:pt idx="68">
                  <c:v>2245.625109491531</c:v>
                </c:pt>
                <c:pt idx="69">
                  <c:v>2245.625109491531</c:v>
                </c:pt>
                <c:pt idx="70">
                  <c:v>22480.23247781763</c:v>
                </c:pt>
                <c:pt idx="71">
                  <c:v>22480.23247781763</c:v>
                </c:pt>
                <c:pt idx="72">
                  <c:v>22480.23247781763</c:v>
                </c:pt>
                <c:pt idx="73">
                  <c:v>22480.23247781763</c:v>
                </c:pt>
                <c:pt idx="74">
                  <c:v>22480.23247781763</c:v>
                </c:pt>
                <c:pt idx="75">
                  <c:v>22480.23247781763</c:v>
                </c:pt>
                <c:pt idx="76">
                  <c:v>22480.23247781763</c:v>
                </c:pt>
                <c:pt idx="77">
                  <c:v>22480.23247781763</c:v>
                </c:pt>
                <c:pt idx="78">
                  <c:v>22480.23247781763</c:v>
                </c:pt>
                <c:pt idx="79">
                  <c:v>22480.23247781763</c:v>
                </c:pt>
                <c:pt idx="80">
                  <c:v>22480.23247781763</c:v>
                </c:pt>
                <c:pt idx="81">
                  <c:v>22480.23247781763</c:v>
                </c:pt>
                <c:pt idx="82">
                  <c:v>22480.23247781763</c:v>
                </c:pt>
                <c:pt idx="83">
                  <c:v>22480.23247781763</c:v>
                </c:pt>
                <c:pt idx="84">
                  <c:v>22480.23247781763</c:v>
                </c:pt>
                <c:pt idx="85">
                  <c:v>22480.23247781763</c:v>
                </c:pt>
                <c:pt idx="86">
                  <c:v>22480.23247781763</c:v>
                </c:pt>
                <c:pt idx="87">
                  <c:v>22480.23247781763</c:v>
                </c:pt>
                <c:pt idx="88">
                  <c:v>22480.23247781763</c:v>
                </c:pt>
                <c:pt idx="89">
                  <c:v>22480.23247781763</c:v>
                </c:pt>
                <c:pt idx="90">
                  <c:v>36140.36475977941</c:v>
                </c:pt>
                <c:pt idx="91">
                  <c:v>36140.36475977941</c:v>
                </c:pt>
                <c:pt idx="92">
                  <c:v>36140.36475977941</c:v>
                </c:pt>
                <c:pt idx="93">
                  <c:v>36140.36475977941</c:v>
                </c:pt>
                <c:pt idx="94">
                  <c:v>36140.36475977941</c:v>
                </c:pt>
                <c:pt idx="95">
                  <c:v>36140.36475977941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573.6683149701675</c:v>
                </c:pt>
                <c:pt idx="20">
                  <c:v>573.6683149701675</c:v>
                </c:pt>
                <c:pt idx="21">
                  <c:v>573.6683149701675</c:v>
                </c:pt>
                <c:pt idx="22">
                  <c:v>573.6683149701675</c:v>
                </c:pt>
                <c:pt idx="23">
                  <c:v>573.6683149701675</c:v>
                </c:pt>
                <c:pt idx="24">
                  <c:v>573.6683149701675</c:v>
                </c:pt>
                <c:pt idx="25">
                  <c:v>573.6683149701675</c:v>
                </c:pt>
                <c:pt idx="26">
                  <c:v>573.6683149701675</c:v>
                </c:pt>
                <c:pt idx="27">
                  <c:v>573.6683149701675</c:v>
                </c:pt>
                <c:pt idx="28">
                  <c:v>573.6683149701675</c:v>
                </c:pt>
                <c:pt idx="29">
                  <c:v>573.6683149701675</c:v>
                </c:pt>
                <c:pt idx="30">
                  <c:v>573.6683149701675</c:v>
                </c:pt>
                <c:pt idx="31">
                  <c:v>573.6683149701675</c:v>
                </c:pt>
                <c:pt idx="32">
                  <c:v>573.6683149701675</c:v>
                </c:pt>
                <c:pt idx="33">
                  <c:v>573.6683149701675</c:v>
                </c:pt>
                <c:pt idx="34">
                  <c:v>573.6683149701675</c:v>
                </c:pt>
                <c:pt idx="35">
                  <c:v>573.6683149701675</c:v>
                </c:pt>
                <c:pt idx="36">
                  <c:v>1129.676859632458</c:v>
                </c:pt>
                <c:pt idx="37">
                  <c:v>1129.676859632458</c:v>
                </c:pt>
                <c:pt idx="38">
                  <c:v>1129.676859632458</c:v>
                </c:pt>
                <c:pt idx="39">
                  <c:v>1129.676859632458</c:v>
                </c:pt>
                <c:pt idx="40">
                  <c:v>1129.676859632458</c:v>
                </c:pt>
                <c:pt idx="41">
                  <c:v>1129.676859632458</c:v>
                </c:pt>
                <c:pt idx="42">
                  <c:v>1129.676859632458</c:v>
                </c:pt>
                <c:pt idx="43">
                  <c:v>1129.676859632458</c:v>
                </c:pt>
                <c:pt idx="44">
                  <c:v>1129.676859632458</c:v>
                </c:pt>
                <c:pt idx="45">
                  <c:v>1129.676859632458</c:v>
                </c:pt>
                <c:pt idx="46">
                  <c:v>1129.676859632458</c:v>
                </c:pt>
                <c:pt idx="47">
                  <c:v>1129.676859632458</c:v>
                </c:pt>
                <c:pt idx="48">
                  <c:v>1129.676859632458</c:v>
                </c:pt>
                <c:pt idx="49">
                  <c:v>1129.676859632458</c:v>
                </c:pt>
                <c:pt idx="50">
                  <c:v>1129.676859632458</c:v>
                </c:pt>
                <c:pt idx="51">
                  <c:v>1129.676859632458</c:v>
                </c:pt>
                <c:pt idx="52">
                  <c:v>1129.676859632458</c:v>
                </c:pt>
                <c:pt idx="53">
                  <c:v>1129.676859632458</c:v>
                </c:pt>
                <c:pt idx="54">
                  <c:v>1129.676859632458</c:v>
                </c:pt>
                <c:pt idx="55">
                  <c:v>1129.676859632458</c:v>
                </c:pt>
                <c:pt idx="56">
                  <c:v>1129.676859632458</c:v>
                </c:pt>
                <c:pt idx="57">
                  <c:v>1129.676859632458</c:v>
                </c:pt>
                <c:pt idx="58">
                  <c:v>1129.676859632458</c:v>
                </c:pt>
                <c:pt idx="59">
                  <c:v>1129.676859632458</c:v>
                </c:pt>
                <c:pt idx="60">
                  <c:v>1129.676859632458</c:v>
                </c:pt>
                <c:pt idx="61">
                  <c:v>1129.676859632458</c:v>
                </c:pt>
                <c:pt idx="62">
                  <c:v>1129.676859632458</c:v>
                </c:pt>
                <c:pt idx="63">
                  <c:v>1129.676859632458</c:v>
                </c:pt>
                <c:pt idx="64">
                  <c:v>1129.676859632458</c:v>
                </c:pt>
                <c:pt idx="65">
                  <c:v>1129.676859632458</c:v>
                </c:pt>
                <c:pt idx="66">
                  <c:v>1129.676859632458</c:v>
                </c:pt>
                <c:pt idx="67">
                  <c:v>1129.676859632458</c:v>
                </c:pt>
                <c:pt idx="68">
                  <c:v>1129.676859632458</c:v>
                </c:pt>
                <c:pt idx="69">
                  <c:v>1129.676859632458</c:v>
                </c:pt>
                <c:pt idx="70">
                  <c:v>1459.224443966237</c:v>
                </c:pt>
                <c:pt idx="71">
                  <c:v>1459.224443966237</c:v>
                </c:pt>
                <c:pt idx="72">
                  <c:v>1459.224443966237</c:v>
                </c:pt>
                <c:pt idx="73">
                  <c:v>1459.224443966237</c:v>
                </c:pt>
                <c:pt idx="74">
                  <c:v>1459.224443966237</c:v>
                </c:pt>
                <c:pt idx="75">
                  <c:v>1459.224443966237</c:v>
                </c:pt>
                <c:pt idx="76">
                  <c:v>1459.224443966237</c:v>
                </c:pt>
                <c:pt idx="77">
                  <c:v>1459.224443966237</c:v>
                </c:pt>
                <c:pt idx="78">
                  <c:v>1459.224443966237</c:v>
                </c:pt>
                <c:pt idx="79">
                  <c:v>1459.224443966237</c:v>
                </c:pt>
                <c:pt idx="80">
                  <c:v>1459.224443966237</c:v>
                </c:pt>
                <c:pt idx="81">
                  <c:v>1459.224443966237</c:v>
                </c:pt>
                <c:pt idx="82">
                  <c:v>1459.224443966237</c:v>
                </c:pt>
                <c:pt idx="83">
                  <c:v>1459.224443966237</c:v>
                </c:pt>
                <c:pt idx="84">
                  <c:v>1459.224443966237</c:v>
                </c:pt>
                <c:pt idx="85">
                  <c:v>1459.224443966237</c:v>
                </c:pt>
                <c:pt idx="86">
                  <c:v>1459.224443966237</c:v>
                </c:pt>
                <c:pt idx="87">
                  <c:v>1459.224443966237</c:v>
                </c:pt>
                <c:pt idx="88">
                  <c:v>1459.224443966237</c:v>
                </c:pt>
                <c:pt idx="89">
                  <c:v>1459.224443966237</c:v>
                </c:pt>
                <c:pt idx="90">
                  <c:v>2403.479591509611</c:v>
                </c:pt>
                <c:pt idx="91">
                  <c:v>2403.479591509611</c:v>
                </c:pt>
                <c:pt idx="92">
                  <c:v>2403.479591509611</c:v>
                </c:pt>
                <c:pt idx="93">
                  <c:v>2403.479591509611</c:v>
                </c:pt>
                <c:pt idx="94">
                  <c:v>2403.479591509611</c:v>
                </c:pt>
                <c:pt idx="95">
                  <c:v>2403.479591509611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5786.8409242296</c:v>
                </c:pt>
                <c:pt idx="37">
                  <c:v>5786.8409242296</c:v>
                </c:pt>
                <c:pt idx="38">
                  <c:v>5786.8409242296</c:v>
                </c:pt>
                <c:pt idx="39">
                  <c:v>5786.8409242296</c:v>
                </c:pt>
                <c:pt idx="40">
                  <c:v>5786.8409242296</c:v>
                </c:pt>
                <c:pt idx="41">
                  <c:v>5786.8409242296</c:v>
                </c:pt>
                <c:pt idx="42">
                  <c:v>5786.8409242296</c:v>
                </c:pt>
                <c:pt idx="43">
                  <c:v>5786.8409242296</c:v>
                </c:pt>
                <c:pt idx="44">
                  <c:v>5786.8409242296</c:v>
                </c:pt>
                <c:pt idx="45">
                  <c:v>5786.8409242296</c:v>
                </c:pt>
                <c:pt idx="46">
                  <c:v>5786.8409242296</c:v>
                </c:pt>
                <c:pt idx="47">
                  <c:v>5786.8409242296</c:v>
                </c:pt>
                <c:pt idx="48">
                  <c:v>5786.8409242296</c:v>
                </c:pt>
                <c:pt idx="49">
                  <c:v>5786.8409242296</c:v>
                </c:pt>
                <c:pt idx="50">
                  <c:v>5786.8409242296</c:v>
                </c:pt>
                <c:pt idx="51">
                  <c:v>5786.8409242296</c:v>
                </c:pt>
                <c:pt idx="52">
                  <c:v>5786.8409242296</c:v>
                </c:pt>
                <c:pt idx="53">
                  <c:v>5786.8409242296</c:v>
                </c:pt>
                <c:pt idx="54">
                  <c:v>5786.8409242296</c:v>
                </c:pt>
                <c:pt idx="55">
                  <c:v>5786.8409242296</c:v>
                </c:pt>
                <c:pt idx="56">
                  <c:v>5786.8409242296</c:v>
                </c:pt>
                <c:pt idx="57">
                  <c:v>5786.8409242296</c:v>
                </c:pt>
                <c:pt idx="58">
                  <c:v>5786.8409242296</c:v>
                </c:pt>
                <c:pt idx="59">
                  <c:v>5786.8409242296</c:v>
                </c:pt>
                <c:pt idx="60">
                  <c:v>5786.8409242296</c:v>
                </c:pt>
                <c:pt idx="61">
                  <c:v>5786.8409242296</c:v>
                </c:pt>
                <c:pt idx="62">
                  <c:v>5786.8409242296</c:v>
                </c:pt>
                <c:pt idx="63">
                  <c:v>5786.8409242296</c:v>
                </c:pt>
                <c:pt idx="64">
                  <c:v>5786.8409242296</c:v>
                </c:pt>
                <c:pt idx="65">
                  <c:v>5786.8409242296</c:v>
                </c:pt>
                <c:pt idx="66">
                  <c:v>5786.8409242296</c:v>
                </c:pt>
                <c:pt idx="67">
                  <c:v>5786.8409242296</c:v>
                </c:pt>
                <c:pt idx="68">
                  <c:v>5786.8409242296</c:v>
                </c:pt>
                <c:pt idx="69">
                  <c:v>5786.8409242296</c:v>
                </c:pt>
                <c:pt idx="70">
                  <c:v>17821.95403055013</c:v>
                </c:pt>
                <c:pt idx="71">
                  <c:v>17821.95403055013</c:v>
                </c:pt>
                <c:pt idx="72">
                  <c:v>17821.95403055013</c:v>
                </c:pt>
                <c:pt idx="73">
                  <c:v>17821.95403055013</c:v>
                </c:pt>
                <c:pt idx="74">
                  <c:v>17821.95403055013</c:v>
                </c:pt>
                <c:pt idx="75">
                  <c:v>17821.95403055013</c:v>
                </c:pt>
                <c:pt idx="76">
                  <c:v>17821.95403055013</c:v>
                </c:pt>
                <c:pt idx="77">
                  <c:v>17821.95403055013</c:v>
                </c:pt>
                <c:pt idx="78">
                  <c:v>17821.95403055013</c:v>
                </c:pt>
                <c:pt idx="79">
                  <c:v>17821.95403055013</c:v>
                </c:pt>
                <c:pt idx="80">
                  <c:v>17821.95403055013</c:v>
                </c:pt>
                <c:pt idx="81">
                  <c:v>17821.95403055013</c:v>
                </c:pt>
                <c:pt idx="82">
                  <c:v>17821.95403055013</c:v>
                </c:pt>
                <c:pt idx="83">
                  <c:v>17821.95403055013</c:v>
                </c:pt>
                <c:pt idx="84">
                  <c:v>17821.95403055013</c:v>
                </c:pt>
                <c:pt idx="85">
                  <c:v>17821.95403055013</c:v>
                </c:pt>
                <c:pt idx="86">
                  <c:v>17821.95403055013</c:v>
                </c:pt>
                <c:pt idx="87">
                  <c:v>17821.95403055013</c:v>
                </c:pt>
                <c:pt idx="88">
                  <c:v>17821.95403055013</c:v>
                </c:pt>
                <c:pt idx="89">
                  <c:v>17821.95403055013</c:v>
                </c:pt>
                <c:pt idx="90">
                  <c:v>31091.65256982186</c:v>
                </c:pt>
                <c:pt idx="91">
                  <c:v>31091.65256982186</c:v>
                </c:pt>
                <c:pt idx="92">
                  <c:v>31091.65256982186</c:v>
                </c:pt>
                <c:pt idx="93">
                  <c:v>31091.65256982186</c:v>
                </c:pt>
                <c:pt idx="94">
                  <c:v>31091.65256982186</c:v>
                </c:pt>
                <c:pt idx="95">
                  <c:v>31091.65256982186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657.7350047472464</c:v>
                </c:pt>
                <c:pt idx="20">
                  <c:v>657.7350047472464</c:v>
                </c:pt>
                <c:pt idx="21">
                  <c:v>657.7350047472464</c:v>
                </c:pt>
                <c:pt idx="22">
                  <c:v>657.7350047472464</c:v>
                </c:pt>
                <c:pt idx="23">
                  <c:v>657.7350047472464</c:v>
                </c:pt>
                <c:pt idx="24">
                  <c:v>657.7350047472464</c:v>
                </c:pt>
                <c:pt idx="25">
                  <c:v>657.7350047472464</c:v>
                </c:pt>
                <c:pt idx="26">
                  <c:v>657.7350047472464</c:v>
                </c:pt>
                <c:pt idx="27">
                  <c:v>657.7350047472464</c:v>
                </c:pt>
                <c:pt idx="28">
                  <c:v>657.7350047472464</c:v>
                </c:pt>
                <c:pt idx="29">
                  <c:v>657.7350047472464</c:v>
                </c:pt>
                <c:pt idx="30">
                  <c:v>657.7350047472464</c:v>
                </c:pt>
                <c:pt idx="31">
                  <c:v>657.7350047472464</c:v>
                </c:pt>
                <c:pt idx="32">
                  <c:v>657.7350047472464</c:v>
                </c:pt>
                <c:pt idx="33">
                  <c:v>657.7350047472464</c:v>
                </c:pt>
                <c:pt idx="34">
                  <c:v>657.7350047472464</c:v>
                </c:pt>
                <c:pt idx="35">
                  <c:v>657.7350047472464</c:v>
                </c:pt>
                <c:pt idx="36">
                  <c:v>1143.67355303066</c:v>
                </c:pt>
                <c:pt idx="37">
                  <c:v>1143.67355303066</c:v>
                </c:pt>
                <c:pt idx="38">
                  <c:v>1143.67355303066</c:v>
                </c:pt>
                <c:pt idx="39">
                  <c:v>1143.67355303066</c:v>
                </c:pt>
                <c:pt idx="40">
                  <c:v>1143.67355303066</c:v>
                </c:pt>
                <c:pt idx="41">
                  <c:v>1143.67355303066</c:v>
                </c:pt>
                <c:pt idx="42">
                  <c:v>1143.67355303066</c:v>
                </c:pt>
                <c:pt idx="43">
                  <c:v>1143.67355303066</c:v>
                </c:pt>
                <c:pt idx="44">
                  <c:v>1143.67355303066</c:v>
                </c:pt>
                <c:pt idx="45">
                  <c:v>1143.67355303066</c:v>
                </c:pt>
                <c:pt idx="46">
                  <c:v>1143.67355303066</c:v>
                </c:pt>
                <c:pt idx="47">
                  <c:v>1143.67355303066</c:v>
                </c:pt>
                <c:pt idx="48">
                  <c:v>1143.67355303066</c:v>
                </c:pt>
                <c:pt idx="49">
                  <c:v>1143.67355303066</c:v>
                </c:pt>
                <c:pt idx="50">
                  <c:v>1143.67355303066</c:v>
                </c:pt>
                <c:pt idx="51">
                  <c:v>1143.67355303066</c:v>
                </c:pt>
                <c:pt idx="52">
                  <c:v>1143.67355303066</c:v>
                </c:pt>
                <c:pt idx="53">
                  <c:v>1143.67355303066</c:v>
                </c:pt>
                <c:pt idx="54">
                  <c:v>1143.67355303066</c:v>
                </c:pt>
                <c:pt idx="55">
                  <c:v>1143.67355303066</c:v>
                </c:pt>
                <c:pt idx="56">
                  <c:v>1143.67355303066</c:v>
                </c:pt>
                <c:pt idx="57">
                  <c:v>1143.67355303066</c:v>
                </c:pt>
                <c:pt idx="58">
                  <c:v>1143.67355303066</c:v>
                </c:pt>
                <c:pt idx="59">
                  <c:v>1143.67355303066</c:v>
                </c:pt>
                <c:pt idx="60">
                  <c:v>1143.67355303066</c:v>
                </c:pt>
                <c:pt idx="61">
                  <c:v>1143.67355303066</c:v>
                </c:pt>
                <c:pt idx="62">
                  <c:v>1143.67355303066</c:v>
                </c:pt>
                <c:pt idx="63">
                  <c:v>1143.67355303066</c:v>
                </c:pt>
                <c:pt idx="64">
                  <c:v>1143.67355303066</c:v>
                </c:pt>
                <c:pt idx="65">
                  <c:v>1143.67355303066</c:v>
                </c:pt>
                <c:pt idx="66">
                  <c:v>1143.67355303066</c:v>
                </c:pt>
                <c:pt idx="67">
                  <c:v>1143.67355303066</c:v>
                </c:pt>
                <c:pt idx="68">
                  <c:v>1143.67355303066</c:v>
                </c:pt>
                <c:pt idx="69">
                  <c:v>1143.67355303066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8001.6947213181</c:v>
                </c:pt>
                <c:pt idx="20">
                  <c:v>8001.6947213181</c:v>
                </c:pt>
                <c:pt idx="21">
                  <c:v>8001.6947213181</c:v>
                </c:pt>
                <c:pt idx="22">
                  <c:v>8001.6947213181</c:v>
                </c:pt>
                <c:pt idx="23">
                  <c:v>8001.6947213181</c:v>
                </c:pt>
                <c:pt idx="24">
                  <c:v>8001.6947213181</c:v>
                </c:pt>
                <c:pt idx="25">
                  <c:v>8001.6947213181</c:v>
                </c:pt>
                <c:pt idx="26">
                  <c:v>8001.6947213181</c:v>
                </c:pt>
                <c:pt idx="27">
                  <c:v>8001.6947213181</c:v>
                </c:pt>
                <c:pt idx="28">
                  <c:v>8001.6947213181</c:v>
                </c:pt>
                <c:pt idx="29">
                  <c:v>8001.6947213181</c:v>
                </c:pt>
                <c:pt idx="30">
                  <c:v>8001.6947213181</c:v>
                </c:pt>
                <c:pt idx="31">
                  <c:v>8001.6947213181</c:v>
                </c:pt>
                <c:pt idx="32">
                  <c:v>8001.6947213181</c:v>
                </c:pt>
                <c:pt idx="33">
                  <c:v>8001.6947213181</c:v>
                </c:pt>
                <c:pt idx="34">
                  <c:v>8001.6947213181</c:v>
                </c:pt>
                <c:pt idx="35">
                  <c:v>8001.6947213181</c:v>
                </c:pt>
                <c:pt idx="36">
                  <c:v>14295.53630667166</c:v>
                </c:pt>
                <c:pt idx="37">
                  <c:v>14295.53630667166</c:v>
                </c:pt>
                <c:pt idx="38">
                  <c:v>14295.53630667166</c:v>
                </c:pt>
                <c:pt idx="39">
                  <c:v>14295.53630667166</c:v>
                </c:pt>
                <c:pt idx="40">
                  <c:v>14295.53630667166</c:v>
                </c:pt>
                <c:pt idx="41">
                  <c:v>14295.53630667166</c:v>
                </c:pt>
                <c:pt idx="42">
                  <c:v>14295.53630667166</c:v>
                </c:pt>
                <c:pt idx="43">
                  <c:v>14295.53630667166</c:v>
                </c:pt>
                <c:pt idx="44">
                  <c:v>14295.53630667166</c:v>
                </c:pt>
                <c:pt idx="45">
                  <c:v>14295.53630667166</c:v>
                </c:pt>
                <c:pt idx="46">
                  <c:v>14295.53630667166</c:v>
                </c:pt>
                <c:pt idx="47">
                  <c:v>14295.53630667166</c:v>
                </c:pt>
                <c:pt idx="48">
                  <c:v>14295.53630667166</c:v>
                </c:pt>
                <c:pt idx="49">
                  <c:v>14295.53630667166</c:v>
                </c:pt>
                <c:pt idx="50">
                  <c:v>14295.53630667166</c:v>
                </c:pt>
                <c:pt idx="51">
                  <c:v>14295.53630667166</c:v>
                </c:pt>
                <c:pt idx="52">
                  <c:v>14295.53630667166</c:v>
                </c:pt>
                <c:pt idx="53">
                  <c:v>14295.53630667166</c:v>
                </c:pt>
                <c:pt idx="54">
                  <c:v>14295.53630667166</c:v>
                </c:pt>
                <c:pt idx="55">
                  <c:v>14295.53630667166</c:v>
                </c:pt>
                <c:pt idx="56">
                  <c:v>14295.53630667166</c:v>
                </c:pt>
                <c:pt idx="57">
                  <c:v>14295.53630667166</c:v>
                </c:pt>
                <c:pt idx="58">
                  <c:v>14295.53630667166</c:v>
                </c:pt>
                <c:pt idx="59">
                  <c:v>14295.53630667166</c:v>
                </c:pt>
                <c:pt idx="60">
                  <c:v>14295.53630667166</c:v>
                </c:pt>
                <c:pt idx="61">
                  <c:v>14295.53630667166</c:v>
                </c:pt>
                <c:pt idx="62">
                  <c:v>14295.53630667166</c:v>
                </c:pt>
                <c:pt idx="63">
                  <c:v>14295.53630667166</c:v>
                </c:pt>
                <c:pt idx="64">
                  <c:v>14295.53630667166</c:v>
                </c:pt>
                <c:pt idx="65">
                  <c:v>14295.53630667166</c:v>
                </c:pt>
                <c:pt idx="66">
                  <c:v>14295.53630667166</c:v>
                </c:pt>
                <c:pt idx="67">
                  <c:v>14295.53630667166</c:v>
                </c:pt>
                <c:pt idx="68">
                  <c:v>14295.53630667166</c:v>
                </c:pt>
                <c:pt idx="69">
                  <c:v>14295.53630667166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12958.36128755769</c:v>
                </c:pt>
                <c:pt idx="37">
                  <c:v>12958.36128755769</c:v>
                </c:pt>
                <c:pt idx="38">
                  <c:v>12958.36128755769</c:v>
                </c:pt>
                <c:pt idx="39">
                  <c:v>12958.36128755769</c:v>
                </c:pt>
                <c:pt idx="40">
                  <c:v>12958.36128755769</c:v>
                </c:pt>
                <c:pt idx="41">
                  <c:v>12958.36128755769</c:v>
                </c:pt>
                <c:pt idx="42">
                  <c:v>12958.36128755769</c:v>
                </c:pt>
                <c:pt idx="43">
                  <c:v>12958.36128755769</c:v>
                </c:pt>
                <c:pt idx="44">
                  <c:v>12958.36128755769</c:v>
                </c:pt>
                <c:pt idx="45">
                  <c:v>12958.36128755769</c:v>
                </c:pt>
                <c:pt idx="46">
                  <c:v>12958.36128755769</c:v>
                </c:pt>
                <c:pt idx="47">
                  <c:v>12958.36128755769</c:v>
                </c:pt>
                <c:pt idx="48">
                  <c:v>12958.36128755769</c:v>
                </c:pt>
                <c:pt idx="49">
                  <c:v>12958.36128755769</c:v>
                </c:pt>
                <c:pt idx="50">
                  <c:v>12958.36128755769</c:v>
                </c:pt>
                <c:pt idx="51">
                  <c:v>12958.36128755769</c:v>
                </c:pt>
                <c:pt idx="52">
                  <c:v>12958.36128755769</c:v>
                </c:pt>
                <c:pt idx="53">
                  <c:v>12958.36128755769</c:v>
                </c:pt>
                <c:pt idx="54">
                  <c:v>12958.36128755769</c:v>
                </c:pt>
                <c:pt idx="55">
                  <c:v>12958.36128755769</c:v>
                </c:pt>
                <c:pt idx="56">
                  <c:v>12958.36128755769</c:v>
                </c:pt>
                <c:pt idx="57">
                  <c:v>12958.36128755769</c:v>
                </c:pt>
                <c:pt idx="58">
                  <c:v>12958.36128755769</c:v>
                </c:pt>
                <c:pt idx="59">
                  <c:v>12958.36128755769</c:v>
                </c:pt>
                <c:pt idx="60">
                  <c:v>12958.36128755769</c:v>
                </c:pt>
                <c:pt idx="61">
                  <c:v>12958.36128755769</c:v>
                </c:pt>
                <c:pt idx="62">
                  <c:v>12958.36128755769</c:v>
                </c:pt>
                <c:pt idx="63">
                  <c:v>12958.36128755769</c:v>
                </c:pt>
                <c:pt idx="64">
                  <c:v>12958.36128755769</c:v>
                </c:pt>
                <c:pt idx="65">
                  <c:v>12958.36128755769</c:v>
                </c:pt>
                <c:pt idx="66">
                  <c:v>12958.36128755769</c:v>
                </c:pt>
                <c:pt idx="67">
                  <c:v>12958.36128755769</c:v>
                </c:pt>
                <c:pt idx="68">
                  <c:v>12958.36128755769</c:v>
                </c:pt>
                <c:pt idx="69">
                  <c:v>12958.36128755769</c:v>
                </c:pt>
                <c:pt idx="70">
                  <c:v>44596.9576779583</c:v>
                </c:pt>
                <c:pt idx="71">
                  <c:v>44596.9576779583</c:v>
                </c:pt>
                <c:pt idx="72">
                  <c:v>44596.9576779583</c:v>
                </c:pt>
                <c:pt idx="73">
                  <c:v>44596.9576779583</c:v>
                </c:pt>
                <c:pt idx="74">
                  <c:v>44596.9576779583</c:v>
                </c:pt>
                <c:pt idx="75">
                  <c:v>44596.9576779583</c:v>
                </c:pt>
                <c:pt idx="76">
                  <c:v>44596.9576779583</c:v>
                </c:pt>
                <c:pt idx="77">
                  <c:v>44596.9576779583</c:v>
                </c:pt>
                <c:pt idx="78">
                  <c:v>44596.9576779583</c:v>
                </c:pt>
                <c:pt idx="79">
                  <c:v>44596.9576779583</c:v>
                </c:pt>
                <c:pt idx="80">
                  <c:v>44596.9576779583</c:v>
                </c:pt>
                <c:pt idx="81">
                  <c:v>44596.9576779583</c:v>
                </c:pt>
                <c:pt idx="82">
                  <c:v>44596.9576779583</c:v>
                </c:pt>
                <c:pt idx="83">
                  <c:v>44596.9576779583</c:v>
                </c:pt>
                <c:pt idx="84">
                  <c:v>44596.9576779583</c:v>
                </c:pt>
                <c:pt idx="85">
                  <c:v>44596.9576779583</c:v>
                </c:pt>
                <c:pt idx="86">
                  <c:v>44596.9576779583</c:v>
                </c:pt>
                <c:pt idx="87">
                  <c:v>44596.9576779583</c:v>
                </c:pt>
                <c:pt idx="88">
                  <c:v>44596.9576779583</c:v>
                </c:pt>
                <c:pt idx="89">
                  <c:v>44596.9576779583</c:v>
                </c:pt>
                <c:pt idx="90">
                  <c:v>212045.9119782168</c:v>
                </c:pt>
                <c:pt idx="91">
                  <c:v>212045.9119782168</c:v>
                </c:pt>
                <c:pt idx="92">
                  <c:v>212045.9119782168</c:v>
                </c:pt>
                <c:pt idx="93">
                  <c:v>212045.9119782168</c:v>
                </c:pt>
                <c:pt idx="94">
                  <c:v>212045.9119782168</c:v>
                </c:pt>
                <c:pt idx="95">
                  <c:v>212045.9119782168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1125.021366328872</c:v>
                </c:pt>
                <c:pt idx="20">
                  <c:v>1125.021366328872</c:v>
                </c:pt>
                <c:pt idx="21">
                  <c:v>1125.021366328872</c:v>
                </c:pt>
                <c:pt idx="22">
                  <c:v>1125.021366328872</c:v>
                </c:pt>
                <c:pt idx="23">
                  <c:v>1125.021366328872</c:v>
                </c:pt>
                <c:pt idx="24">
                  <c:v>1125.021366328872</c:v>
                </c:pt>
                <c:pt idx="25">
                  <c:v>1125.021366328872</c:v>
                </c:pt>
                <c:pt idx="26">
                  <c:v>1125.021366328872</c:v>
                </c:pt>
                <c:pt idx="27">
                  <c:v>1125.021366328872</c:v>
                </c:pt>
                <c:pt idx="28">
                  <c:v>1125.021366328872</c:v>
                </c:pt>
                <c:pt idx="29">
                  <c:v>1125.021366328872</c:v>
                </c:pt>
                <c:pt idx="30">
                  <c:v>1125.021366328872</c:v>
                </c:pt>
                <c:pt idx="31">
                  <c:v>1125.021366328872</c:v>
                </c:pt>
                <c:pt idx="32">
                  <c:v>1125.021366328872</c:v>
                </c:pt>
                <c:pt idx="33">
                  <c:v>1125.021366328872</c:v>
                </c:pt>
                <c:pt idx="34">
                  <c:v>1125.021366328872</c:v>
                </c:pt>
                <c:pt idx="35">
                  <c:v>1125.021366328872</c:v>
                </c:pt>
                <c:pt idx="36">
                  <c:v>6238.66560472948</c:v>
                </c:pt>
                <c:pt idx="37">
                  <c:v>6238.66560472948</c:v>
                </c:pt>
                <c:pt idx="38">
                  <c:v>6238.66560472948</c:v>
                </c:pt>
                <c:pt idx="39">
                  <c:v>6238.66560472948</c:v>
                </c:pt>
                <c:pt idx="40">
                  <c:v>6238.66560472948</c:v>
                </c:pt>
                <c:pt idx="41">
                  <c:v>6238.66560472948</c:v>
                </c:pt>
                <c:pt idx="42">
                  <c:v>6238.66560472948</c:v>
                </c:pt>
                <c:pt idx="43">
                  <c:v>6238.66560472948</c:v>
                </c:pt>
                <c:pt idx="44">
                  <c:v>6238.66560472948</c:v>
                </c:pt>
                <c:pt idx="45">
                  <c:v>6238.66560472948</c:v>
                </c:pt>
                <c:pt idx="46">
                  <c:v>6238.66560472948</c:v>
                </c:pt>
                <c:pt idx="47">
                  <c:v>6238.66560472948</c:v>
                </c:pt>
                <c:pt idx="48">
                  <c:v>6238.66560472948</c:v>
                </c:pt>
                <c:pt idx="49">
                  <c:v>6238.66560472948</c:v>
                </c:pt>
                <c:pt idx="50">
                  <c:v>6238.66560472948</c:v>
                </c:pt>
                <c:pt idx="51">
                  <c:v>6238.66560472948</c:v>
                </c:pt>
                <c:pt idx="52">
                  <c:v>6238.66560472948</c:v>
                </c:pt>
                <c:pt idx="53">
                  <c:v>6238.66560472948</c:v>
                </c:pt>
                <c:pt idx="54">
                  <c:v>6238.66560472948</c:v>
                </c:pt>
                <c:pt idx="55">
                  <c:v>6238.66560472948</c:v>
                </c:pt>
                <c:pt idx="56">
                  <c:v>6238.66560472948</c:v>
                </c:pt>
                <c:pt idx="57">
                  <c:v>6238.66560472948</c:v>
                </c:pt>
                <c:pt idx="58">
                  <c:v>6238.66560472948</c:v>
                </c:pt>
                <c:pt idx="59">
                  <c:v>6238.66560472948</c:v>
                </c:pt>
                <c:pt idx="60">
                  <c:v>6238.66560472948</c:v>
                </c:pt>
                <c:pt idx="61">
                  <c:v>6238.66560472948</c:v>
                </c:pt>
                <c:pt idx="62">
                  <c:v>6238.66560472948</c:v>
                </c:pt>
                <c:pt idx="63">
                  <c:v>6238.66560472948</c:v>
                </c:pt>
                <c:pt idx="64">
                  <c:v>6238.66560472948</c:v>
                </c:pt>
                <c:pt idx="65">
                  <c:v>6238.66560472948</c:v>
                </c:pt>
                <c:pt idx="66">
                  <c:v>6238.66560472948</c:v>
                </c:pt>
                <c:pt idx="67">
                  <c:v>6238.66560472948</c:v>
                </c:pt>
                <c:pt idx="68">
                  <c:v>6238.66560472948</c:v>
                </c:pt>
                <c:pt idx="69">
                  <c:v>6238.66560472948</c:v>
                </c:pt>
                <c:pt idx="70">
                  <c:v>673.1616253276724</c:v>
                </c:pt>
                <c:pt idx="71">
                  <c:v>673.1616253276724</c:v>
                </c:pt>
                <c:pt idx="72">
                  <c:v>673.1616253276724</c:v>
                </c:pt>
                <c:pt idx="73">
                  <c:v>673.1616253276724</c:v>
                </c:pt>
                <c:pt idx="74">
                  <c:v>673.1616253276724</c:v>
                </c:pt>
                <c:pt idx="75">
                  <c:v>673.1616253276724</c:v>
                </c:pt>
                <c:pt idx="76">
                  <c:v>673.1616253276724</c:v>
                </c:pt>
                <c:pt idx="77">
                  <c:v>673.1616253276724</c:v>
                </c:pt>
                <c:pt idx="78">
                  <c:v>673.1616253276724</c:v>
                </c:pt>
                <c:pt idx="79">
                  <c:v>673.1616253276724</c:v>
                </c:pt>
                <c:pt idx="80">
                  <c:v>673.1616253276724</c:v>
                </c:pt>
                <c:pt idx="81">
                  <c:v>673.1616253276724</c:v>
                </c:pt>
                <c:pt idx="82">
                  <c:v>673.1616253276724</c:v>
                </c:pt>
                <c:pt idx="83">
                  <c:v>673.1616253276724</c:v>
                </c:pt>
                <c:pt idx="84">
                  <c:v>673.1616253276724</c:v>
                </c:pt>
                <c:pt idx="85">
                  <c:v>673.1616253276724</c:v>
                </c:pt>
                <c:pt idx="86">
                  <c:v>673.1616253276724</c:v>
                </c:pt>
                <c:pt idx="87">
                  <c:v>673.1616253276724</c:v>
                </c:pt>
                <c:pt idx="88">
                  <c:v>673.1616253276724</c:v>
                </c:pt>
                <c:pt idx="89">
                  <c:v>673.1616253276724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1413.639413188112</c:v>
                </c:pt>
                <c:pt idx="37">
                  <c:v>1413.639413188112</c:v>
                </c:pt>
                <c:pt idx="38">
                  <c:v>1413.639413188112</c:v>
                </c:pt>
                <c:pt idx="39">
                  <c:v>1413.639413188112</c:v>
                </c:pt>
                <c:pt idx="40">
                  <c:v>1413.639413188112</c:v>
                </c:pt>
                <c:pt idx="41">
                  <c:v>1413.639413188112</c:v>
                </c:pt>
                <c:pt idx="42">
                  <c:v>1413.639413188112</c:v>
                </c:pt>
                <c:pt idx="43">
                  <c:v>1413.639413188112</c:v>
                </c:pt>
                <c:pt idx="44">
                  <c:v>1413.639413188112</c:v>
                </c:pt>
                <c:pt idx="45">
                  <c:v>1413.639413188112</c:v>
                </c:pt>
                <c:pt idx="46">
                  <c:v>1413.639413188112</c:v>
                </c:pt>
                <c:pt idx="47">
                  <c:v>1413.639413188112</c:v>
                </c:pt>
                <c:pt idx="48">
                  <c:v>1413.639413188112</c:v>
                </c:pt>
                <c:pt idx="49">
                  <c:v>1413.639413188112</c:v>
                </c:pt>
                <c:pt idx="50">
                  <c:v>1413.639413188112</c:v>
                </c:pt>
                <c:pt idx="51">
                  <c:v>1413.639413188112</c:v>
                </c:pt>
                <c:pt idx="52">
                  <c:v>1413.639413188112</c:v>
                </c:pt>
                <c:pt idx="53">
                  <c:v>1413.639413188112</c:v>
                </c:pt>
                <c:pt idx="54">
                  <c:v>1413.639413188112</c:v>
                </c:pt>
                <c:pt idx="55">
                  <c:v>1413.639413188112</c:v>
                </c:pt>
                <c:pt idx="56">
                  <c:v>1413.639413188112</c:v>
                </c:pt>
                <c:pt idx="57">
                  <c:v>1413.639413188112</c:v>
                </c:pt>
                <c:pt idx="58">
                  <c:v>1413.639413188112</c:v>
                </c:pt>
                <c:pt idx="59">
                  <c:v>1413.639413188112</c:v>
                </c:pt>
                <c:pt idx="60">
                  <c:v>1413.639413188112</c:v>
                </c:pt>
                <c:pt idx="61">
                  <c:v>1413.639413188112</c:v>
                </c:pt>
                <c:pt idx="62">
                  <c:v>1413.639413188112</c:v>
                </c:pt>
                <c:pt idx="63">
                  <c:v>1413.639413188112</c:v>
                </c:pt>
                <c:pt idx="64">
                  <c:v>1413.639413188112</c:v>
                </c:pt>
                <c:pt idx="65">
                  <c:v>1413.639413188112</c:v>
                </c:pt>
                <c:pt idx="66">
                  <c:v>1413.639413188112</c:v>
                </c:pt>
                <c:pt idx="67">
                  <c:v>1413.639413188112</c:v>
                </c:pt>
                <c:pt idx="68">
                  <c:v>1413.639413188112</c:v>
                </c:pt>
                <c:pt idx="69">
                  <c:v>1413.639413188112</c:v>
                </c:pt>
                <c:pt idx="70">
                  <c:v>60360.15907104795</c:v>
                </c:pt>
                <c:pt idx="71">
                  <c:v>60360.15907104795</c:v>
                </c:pt>
                <c:pt idx="72">
                  <c:v>60360.15907104795</c:v>
                </c:pt>
                <c:pt idx="73">
                  <c:v>60360.15907104795</c:v>
                </c:pt>
                <c:pt idx="74">
                  <c:v>60360.15907104795</c:v>
                </c:pt>
                <c:pt idx="75">
                  <c:v>60360.15907104795</c:v>
                </c:pt>
                <c:pt idx="76">
                  <c:v>60360.15907104795</c:v>
                </c:pt>
                <c:pt idx="77">
                  <c:v>60360.15907104795</c:v>
                </c:pt>
                <c:pt idx="78">
                  <c:v>60360.15907104795</c:v>
                </c:pt>
                <c:pt idx="79">
                  <c:v>60360.15907104795</c:v>
                </c:pt>
                <c:pt idx="80">
                  <c:v>60360.15907104795</c:v>
                </c:pt>
                <c:pt idx="81">
                  <c:v>60360.15907104795</c:v>
                </c:pt>
                <c:pt idx="82">
                  <c:v>60360.15907104795</c:v>
                </c:pt>
                <c:pt idx="83">
                  <c:v>60360.15907104795</c:v>
                </c:pt>
                <c:pt idx="84">
                  <c:v>60360.15907104795</c:v>
                </c:pt>
                <c:pt idx="85">
                  <c:v>60360.15907104795</c:v>
                </c:pt>
                <c:pt idx="86">
                  <c:v>60360.15907104795</c:v>
                </c:pt>
                <c:pt idx="87">
                  <c:v>60360.15907104795</c:v>
                </c:pt>
                <c:pt idx="88">
                  <c:v>60360.15907104795</c:v>
                </c:pt>
                <c:pt idx="89">
                  <c:v>60360.15907104795</c:v>
                </c:pt>
                <c:pt idx="90">
                  <c:v>56619.62430631054</c:v>
                </c:pt>
                <c:pt idx="91">
                  <c:v>56619.62430631054</c:v>
                </c:pt>
                <c:pt idx="92">
                  <c:v>56619.62430631054</c:v>
                </c:pt>
                <c:pt idx="93">
                  <c:v>56619.62430631054</c:v>
                </c:pt>
                <c:pt idx="94">
                  <c:v>56619.62430631054</c:v>
                </c:pt>
                <c:pt idx="95">
                  <c:v>56619.62430631054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1674.939960235139</c:v>
                </c:pt>
                <c:pt idx="20">
                  <c:v>1674.939960235139</c:v>
                </c:pt>
                <c:pt idx="21">
                  <c:v>1674.939960235139</c:v>
                </c:pt>
                <c:pt idx="22">
                  <c:v>1674.939960235139</c:v>
                </c:pt>
                <c:pt idx="23">
                  <c:v>1674.939960235139</c:v>
                </c:pt>
                <c:pt idx="24">
                  <c:v>1674.939960235139</c:v>
                </c:pt>
                <c:pt idx="25">
                  <c:v>1674.939960235139</c:v>
                </c:pt>
                <c:pt idx="26">
                  <c:v>1674.939960235139</c:v>
                </c:pt>
                <c:pt idx="27">
                  <c:v>1674.939960235139</c:v>
                </c:pt>
                <c:pt idx="28">
                  <c:v>1674.939960235139</c:v>
                </c:pt>
                <c:pt idx="29">
                  <c:v>1674.939960235139</c:v>
                </c:pt>
                <c:pt idx="30">
                  <c:v>1674.939960235139</c:v>
                </c:pt>
                <c:pt idx="31">
                  <c:v>1674.939960235139</c:v>
                </c:pt>
                <c:pt idx="32">
                  <c:v>1674.939960235139</c:v>
                </c:pt>
                <c:pt idx="33">
                  <c:v>1674.939960235139</c:v>
                </c:pt>
                <c:pt idx="34">
                  <c:v>1674.939960235139</c:v>
                </c:pt>
                <c:pt idx="35">
                  <c:v>1674.939960235139</c:v>
                </c:pt>
                <c:pt idx="36">
                  <c:v>1577.649333829411</c:v>
                </c:pt>
                <c:pt idx="37">
                  <c:v>1577.649333829411</c:v>
                </c:pt>
                <c:pt idx="38">
                  <c:v>1577.649333829411</c:v>
                </c:pt>
                <c:pt idx="39">
                  <c:v>1577.649333829411</c:v>
                </c:pt>
                <c:pt idx="40">
                  <c:v>1577.649333829411</c:v>
                </c:pt>
                <c:pt idx="41">
                  <c:v>1577.649333829411</c:v>
                </c:pt>
                <c:pt idx="42">
                  <c:v>1577.649333829411</c:v>
                </c:pt>
                <c:pt idx="43">
                  <c:v>1577.649333829411</c:v>
                </c:pt>
                <c:pt idx="44">
                  <c:v>1577.649333829411</c:v>
                </c:pt>
                <c:pt idx="45">
                  <c:v>1577.649333829411</c:v>
                </c:pt>
                <c:pt idx="46">
                  <c:v>1577.649333829411</c:v>
                </c:pt>
                <c:pt idx="47">
                  <c:v>1577.649333829411</c:v>
                </c:pt>
                <c:pt idx="48">
                  <c:v>1577.649333829411</c:v>
                </c:pt>
                <c:pt idx="49">
                  <c:v>1577.649333829411</c:v>
                </c:pt>
                <c:pt idx="50">
                  <c:v>1577.649333829411</c:v>
                </c:pt>
                <c:pt idx="51">
                  <c:v>1577.649333829411</c:v>
                </c:pt>
                <c:pt idx="52">
                  <c:v>1577.649333829411</c:v>
                </c:pt>
                <c:pt idx="53">
                  <c:v>1577.649333829411</c:v>
                </c:pt>
                <c:pt idx="54">
                  <c:v>1577.649333829411</c:v>
                </c:pt>
                <c:pt idx="55">
                  <c:v>1577.649333829411</c:v>
                </c:pt>
                <c:pt idx="56">
                  <c:v>1577.649333829411</c:v>
                </c:pt>
                <c:pt idx="57">
                  <c:v>1577.649333829411</c:v>
                </c:pt>
                <c:pt idx="58">
                  <c:v>1577.649333829411</c:v>
                </c:pt>
                <c:pt idx="59">
                  <c:v>1577.649333829411</c:v>
                </c:pt>
                <c:pt idx="60">
                  <c:v>1577.649333829411</c:v>
                </c:pt>
                <c:pt idx="61">
                  <c:v>1577.649333829411</c:v>
                </c:pt>
                <c:pt idx="62">
                  <c:v>1577.649333829411</c:v>
                </c:pt>
                <c:pt idx="63">
                  <c:v>1577.649333829411</c:v>
                </c:pt>
                <c:pt idx="64">
                  <c:v>1577.649333829411</c:v>
                </c:pt>
                <c:pt idx="65">
                  <c:v>1577.649333829411</c:v>
                </c:pt>
                <c:pt idx="66">
                  <c:v>1577.649333829411</c:v>
                </c:pt>
                <c:pt idx="67">
                  <c:v>1577.649333829411</c:v>
                </c:pt>
                <c:pt idx="68">
                  <c:v>1577.649333829411</c:v>
                </c:pt>
                <c:pt idx="69">
                  <c:v>1577.649333829411</c:v>
                </c:pt>
                <c:pt idx="70">
                  <c:v>667.854644534493</c:v>
                </c:pt>
                <c:pt idx="71">
                  <c:v>667.854644534493</c:v>
                </c:pt>
                <c:pt idx="72">
                  <c:v>667.854644534493</c:v>
                </c:pt>
                <c:pt idx="73">
                  <c:v>667.854644534493</c:v>
                </c:pt>
                <c:pt idx="74">
                  <c:v>667.854644534493</c:v>
                </c:pt>
                <c:pt idx="75">
                  <c:v>667.854644534493</c:v>
                </c:pt>
                <c:pt idx="76">
                  <c:v>667.854644534493</c:v>
                </c:pt>
                <c:pt idx="77">
                  <c:v>667.854644534493</c:v>
                </c:pt>
                <c:pt idx="78">
                  <c:v>667.854644534493</c:v>
                </c:pt>
                <c:pt idx="79">
                  <c:v>667.854644534493</c:v>
                </c:pt>
                <c:pt idx="80">
                  <c:v>667.854644534493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31983.59172338103</c:v>
                </c:pt>
                <c:pt idx="55">
                  <c:v>31983.59172338103</c:v>
                </c:pt>
                <c:pt idx="56">
                  <c:v>31983.59172338103</c:v>
                </c:pt>
                <c:pt idx="57">
                  <c:v>31983.59172338103</c:v>
                </c:pt>
                <c:pt idx="58">
                  <c:v>31983.59172338103</c:v>
                </c:pt>
                <c:pt idx="59">
                  <c:v>31983.59172338103</c:v>
                </c:pt>
                <c:pt idx="60">
                  <c:v>31983.59172338103</c:v>
                </c:pt>
                <c:pt idx="61">
                  <c:v>31983.59172338103</c:v>
                </c:pt>
                <c:pt idx="62">
                  <c:v>31983.59172338103</c:v>
                </c:pt>
                <c:pt idx="63">
                  <c:v>31983.59172338103</c:v>
                </c:pt>
                <c:pt idx="64">
                  <c:v>31983.59172338103</c:v>
                </c:pt>
                <c:pt idx="65">
                  <c:v>31983.59172338103</c:v>
                </c:pt>
                <c:pt idx="66">
                  <c:v>31983.59172338103</c:v>
                </c:pt>
                <c:pt idx="67">
                  <c:v>31983.59172338103</c:v>
                </c:pt>
                <c:pt idx="68">
                  <c:v>31983.59172338103</c:v>
                </c:pt>
                <c:pt idx="69">
                  <c:v>31983.59172338103</c:v>
                </c:pt>
                <c:pt idx="70">
                  <c:v>13328.60018148791</c:v>
                </c:pt>
                <c:pt idx="71">
                  <c:v>13328.60018148791</c:v>
                </c:pt>
                <c:pt idx="72">
                  <c:v>13328.60018148791</c:v>
                </c:pt>
                <c:pt idx="73">
                  <c:v>13328.60018148791</c:v>
                </c:pt>
                <c:pt idx="74">
                  <c:v>13328.60018148791</c:v>
                </c:pt>
                <c:pt idx="75">
                  <c:v>13328.60018148791</c:v>
                </c:pt>
                <c:pt idx="76">
                  <c:v>13328.60018148791</c:v>
                </c:pt>
                <c:pt idx="77">
                  <c:v>13328.60018148791</c:v>
                </c:pt>
                <c:pt idx="78">
                  <c:v>13328.60018148791</c:v>
                </c:pt>
                <c:pt idx="79">
                  <c:v>13328.60018148791</c:v>
                </c:pt>
                <c:pt idx="80">
                  <c:v>13328.60018148791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3092.336216348994</c:v>
                </c:pt>
                <c:pt idx="37">
                  <c:v>3092.336216348994</c:v>
                </c:pt>
                <c:pt idx="38">
                  <c:v>3092.336216348994</c:v>
                </c:pt>
                <c:pt idx="39">
                  <c:v>3092.336216348994</c:v>
                </c:pt>
                <c:pt idx="40">
                  <c:v>3092.336216348994</c:v>
                </c:pt>
                <c:pt idx="41">
                  <c:v>3092.336216348994</c:v>
                </c:pt>
                <c:pt idx="42">
                  <c:v>3092.336216348994</c:v>
                </c:pt>
                <c:pt idx="43">
                  <c:v>3092.336216348994</c:v>
                </c:pt>
                <c:pt idx="44">
                  <c:v>3092.336216348994</c:v>
                </c:pt>
                <c:pt idx="45">
                  <c:v>3092.336216348994</c:v>
                </c:pt>
                <c:pt idx="46">
                  <c:v>3092.336216348994</c:v>
                </c:pt>
                <c:pt idx="47">
                  <c:v>3092.336216348994</c:v>
                </c:pt>
                <c:pt idx="48">
                  <c:v>3092.336216348994</c:v>
                </c:pt>
                <c:pt idx="49">
                  <c:v>3092.336216348994</c:v>
                </c:pt>
                <c:pt idx="50">
                  <c:v>3092.336216348994</c:v>
                </c:pt>
                <c:pt idx="51">
                  <c:v>3092.336216348994</c:v>
                </c:pt>
                <c:pt idx="52">
                  <c:v>3092.336216348994</c:v>
                </c:pt>
                <c:pt idx="53">
                  <c:v>3092.336216348994</c:v>
                </c:pt>
                <c:pt idx="54">
                  <c:v>3092.336216348994</c:v>
                </c:pt>
                <c:pt idx="55">
                  <c:v>3092.336216348994</c:v>
                </c:pt>
                <c:pt idx="56">
                  <c:v>3092.336216348994</c:v>
                </c:pt>
                <c:pt idx="57">
                  <c:v>3092.336216348994</c:v>
                </c:pt>
                <c:pt idx="58">
                  <c:v>3092.336216348994</c:v>
                </c:pt>
                <c:pt idx="59">
                  <c:v>3092.336216348994</c:v>
                </c:pt>
                <c:pt idx="60">
                  <c:v>3092.336216348994</c:v>
                </c:pt>
                <c:pt idx="61">
                  <c:v>3092.336216348994</c:v>
                </c:pt>
                <c:pt idx="62">
                  <c:v>3092.336216348994</c:v>
                </c:pt>
                <c:pt idx="63">
                  <c:v>3092.336216348994</c:v>
                </c:pt>
                <c:pt idx="64">
                  <c:v>3092.336216348994</c:v>
                </c:pt>
                <c:pt idx="65">
                  <c:v>3092.336216348994</c:v>
                </c:pt>
                <c:pt idx="66">
                  <c:v>3092.336216348994</c:v>
                </c:pt>
                <c:pt idx="67">
                  <c:v>3092.336216348994</c:v>
                </c:pt>
                <c:pt idx="68">
                  <c:v>3092.336216348994</c:v>
                </c:pt>
                <c:pt idx="69">
                  <c:v>3092.336216348994</c:v>
                </c:pt>
                <c:pt idx="70">
                  <c:v>2468.259292868132</c:v>
                </c:pt>
                <c:pt idx="71">
                  <c:v>2468.259292868132</c:v>
                </c:pt>
                <c:pt idx="72">
                  <c:v>2468.259292868132</c:v>
                </c:pt>
                <c:pt idx="73">
                  <c:v>2468.259292868132</c:v>
                </c:pt>
                <c:pt idx="74">
                  <c:v>2468.259292868132</c:v>
                </c:pt>
                <c:pt idx="75">
                  <c:v>2468.259292868132</c:v>
                </c:pt>
                <c:pt idx="76">
                  <c:v>2468.259292868132</c:v>
                </c:pt>
                <c:pt idx="77">
                  <c:v>2468.259292868132</c:v>
                </c:pt>
                <c:pt idx="78">
                  <c:v>2468.259292868132</c:v>
                </c:pt>
                <c:pt idx="79">
                  <c:v>2468.259292868132</c:v>
                </c:pt>
                <c:pt idx="80">
                  <c:v>2468.259292868132</c:v>
                </c:pt>
                <c:pt idx="81">
                  <c:v>2468.259292868132</c:v>
                </c:pt>
                <c:pt idx="82">
                  <c:v>2468.259292868132</c:v>
                </c:pt>
                <c:pt idx="83">
                  <c:v>2468.259292868132</c:v>
                </c:pt>
                <c:pt idx="84">
                  <c:v>2468.259292868132</c:v>
                </c:pt>
                <c:pt idx="85">
                  <c:v>2468.259292868132</c:v>
                </c:pt>
                <c:pt idx="86">
                  <c:v>2468.259292868132</c:v>
                </c:pt>
                <c:pt idx="87">
                  <c:v>2468.259292868132</c:v>
                </c:pt>
                <c:pt idx="88">
                  <c:v>2468.259292868132</c:v>
                </c:pt>
                <c:pt idx="89">
                  <c:v>2468.259292868132</c:v>
                </c:pt>
                <c:pt idx="90">
                  <c:v>6731.616253276724</c:v>
                </c:pt>
                <c:pt idx="91">
                  <c:v>6731.616253276724</c:v>
                </c:pt>
                <c:pt idx="92">
                  <c:v>6731.616253276724</c:v>
                </c:pt>
                <c:pt idx="93">
                  <c:v>6731.616253276724</c:v>
                </c:pt>
                <c:pt idx="94">
                  <c:v>6731.616253276724</c:v>
                </c:pt>
                <c:pt idx="95">
                  <c:v>6731.616253276724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8465016"/>
        <c:axId val="-21335807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465016"/>
        <c:axId val="-21335807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54786.35866850021</c:v>
                </c:pt>
                <c:pt idx="7">
                  <c:v>55860.70811518102</c:v>
                </c:pt>
                <c:pt idx="8">
                  <c:v>56935.05756186184</c:v>
                </c:pt>
                <c:pt idx="9">
                  <c:v>58009.40700854265</c:v>
                </c:pt>
                <c:pt idx="10">
                  <c:v>59083.75645522347</c:v>
                </c:pt>
                <c:pt idx="11">
                  <c:v>60158.10590190428</c:v>
                </c:pt>
                <c:pt idx="12">
                  <c:v>61232.4553485851</c:v>
                </c:pt>
                <c:pt idx="13">
                  <c:v>62306.80479526591</c:v>
                </c:pt>
                <c:pt idx="14">
                  <c:v>63381.15424194672</c:v>
                </c:pt>
                <c:pt idx="15">
                  <c:v>64455.50368862754</c:v>
                </c:pt>
                <c:pt idx="16">
                  <c:v>65529.85313530835</c:v>
                </c:pt>
                <c:pt idx="17">
                  <c:v>66604.20258198917</c:v>
                </c:pt>
                <c:pt idx="18">
                  <c:v>67678.55202867</c:v>
                </c:pt>
                <c:pt idx="19">
                  <c:v>68752.90147535081</c:v>
                </c:pt>
                <c:pt idx="20">
                  <c:v>69827.2509220316</c:v>
                </c:pt>
                <c:pt idx="21">
                  <c:v>70901.60036871243</c:v>
                </c:pt>
                <c:pt idx="22">
                  <c:v>71975.94981539325</c:v>
                </c:pt>
                <c:pt idx="23">
                  <c:v>73050.29926207406</c:v>
                </c:pt>
                <c:pt idx="24">
                  <c:v>74124.64870875487</c:v>
                </c:pt>
                <c:pt idx="25">
                  <c:v>75198.9981554357</c:v>
                </c:pt>
                <c:pt idx="26">
                  <c:v>76273.34760211651</c:v>
                </c:pt>
                <c:pt idx="27">
                  <c:v>77347.69704879733</c:v>
                </c:pt>
                <c:pt idx="28">
                  <c:v>78422.04649547813</c:v>
                </c:pt>
                <c:pt idx="29">
                  <c:v>79496.39594215895</c:v>
                </c:pt>
                <c:pt idx="30">
                  <c:v>80570.74538883977</c:v>
                </c:pt>
                <c:pt idx="31">
                  <c:v>81645.09483552058</c:v>
                </c:pt>
                <c:pt idx="32">
                  <c:v>82719.4442822014</c:v>
                </c:pt>
                <c:pt idx="33">
                  <c:v>83793.7937288822</c:v>
                </c:pt>
                <c:pt idx="34">
                  <c:v>84868.14317556303</c:v>
                </c:pt>
                <c:pt idx="35">
                  <c:v>85942.49262224385</c:v>
                </c:pt>
                <c:pt idx="36">
                  <c:v>87016.84206892466</c:v>
                </c:pt>
                <c:pt idx="37">
                  <c:v>88091.19151560547</c:v>
                </c:pt>
                <c:pt idx="38">
                  <c:v>89165.5409622863</c:v>
                </c:pt>
                <c:pt idx="39">
                  <c:v>90239.8904089671</c:v>
                </c:pt>
                <c:pt idx="40">
                  <c:v>91314.23985564793</c:v>
                </c:pt>
                <c:pt idx="41">
                  <c:v>94122.7211549428</c:v>
                </c:pt>
                <c:pt idx="42">
                  <c:v>97278.02882476052</c:v>
                </c:pt>
                <c:pt idx="43">
                  <c:v>100433.3364945782</c:v>
                </c:pt>
                <c:pt idx="44">
                  <c:v>103588.6441643959</c:v>
                </c:pt>
                <c:pt idx="45">
                  <c:v>106743.9518342136</c:v>
                </c:pt>
                <c:pt idx="46">
                  <c:v>109899.2595040314</c:v>
                </c:pt>
                <c:pt idx="47">
                  <c:v>113054.5671738491</c:v>
                </c:pt>
                <c:pt idx="48">
                  <c:v>116209.8748436668</c:v>
                </c:pt>
                <c:pt idx="49">
                  <c:v>119365.1825134845</c:v>
                </c:pt>
                <c:pt idx="50">
                  <c:v>122520.4901833022</c:v>
                </c:pt>
                <c:pt idx="51">
                  <c:v>125675.7978531199</c:v>
                </c:pt>
                <c:pt idx="52">
                  <c:v>128831.1055229376</c:v>
                </c:pt>
                <c:pt idx="53">
                  <c:v>131986.4131927553</c:v>
                </c:pt>
                <c:pt idx="54">
                  <c:v>135141.720862573</c:v>
                </c:pt>
                <c:pt idx="55">
                  <c:v>138297.0285323907</c:v>
                </c:pt>
                <c:pt idx="56">
                  <c:v>141452.3362022084</c:v>
                </c:pt>
                <c:pt idx="57">
                  <c:v>144607.6438720262</c:v>
                </c:pt>
                <c:pt idx="58">
                  <c:v>147762.9515418439</c:v>
                </c:pt>
                <c:pt idx="59">
                  <c:v>150918.2592116616</c:v>
                </c:pt>
                <c:pt idx="60">
                  <c:v>154073.5668814793</c:v>
                </c:pt>
                <c:pt idx="61">
                  <c:v>157228.874551297</c:v>
                </c:pt>
                <c:pt idx="62">
                  <c:v>160384.1822211147</c:v>
                </c:pt>
                <c:pt idx="63">
                  <c:v>163539.4898909324</c:v>
                </c:pt>
                <c:pt idx="64">
                  <c:v>166694.7975607501</c:v>
                </c:pt>
                <c:pt idx="65">
                  <c:v>169850.1052305678</c:v>
                </c:pt>
                <c:pt idx="66">
                  <c:v>173005.4129003855</c:v>
                </c:pt>
                <c:pt idx="67">
                  <c:v>176160.7205702032</c:v>
                </c:pt>
                <c:pt idx="68">
                  <c:v>187343.8680348478</c:v>
                </c:pt>
                <c:pt idx="69">
                  <c:v>200132.5834584577</c:v>
                </c:pt>
                <c:pt idx="70">
                  <c:v>212921.2988820675</c:v>
                </c:pt>
                <c:pt idx="71">
                  <c:v>225710.0143056774</c:v>
                </c:pt>
                <c:pt idx="72">
                  <c:v>238498.7297292872</c:v>
                </c:pt>
                <c:pt idx="73">
                  <c:v>251287.4451528971</c:v>
                </c:pt>
                <c:pt idx="74">
                  <c:v>264076.1605765069</c:v>
                </c:pt>
                <c:pt idx="75">
                  <c:v>276864.8760001168</c:v>
                </c:pt>
                <c:pt idx="76">
                  <c:v>289653.5914237266</c:v>
                </c:pt>
                <c:pt idx="77">
                  <c:v>302442.3068473365</c:v>
                </c:pt>
                <c:pt idx="78">
                  <c:v>315231.0222709463</c:v>
                </c:pt>
                <c:pt idx="79">
                  <c:v>328019.7376945561</c:v>
                </c:pt>
                <c:pt idx="80">
                  <c:v>340808.453118166</c:v>
                </c:pt>
                <c:pt idx="81">
                  <c:v>353597.1685417758</c:v>
                </c:pt>
                <c:pt idx="82">
                  <c:v>366385.8839653857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65016"/>
        <c:axId val="-2133580744"/>
      </c:scatterChart>
      <c:catAx>
        <c:axId val="-2098465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3580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3580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84650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4389.141750424426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5273.28514917493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5767.674818628849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1749.778463535326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2117.829582183232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5867.869638389414</c:v>
                </c:pt>
                <c:pt idx="59">
                  <c:v>6617.299540920012</c:v>
                </c:pt>
                <c:pt idx="60">
                  <c:v>7366.729443450607</c:v>
                </c:pt>
                <c:pt idx="61">
                  <c:v>8116.159345981204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984.0555741256676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</c:v>
                </c:pt>
                <c:pt idx="23">
                  <c:v>799.1351752507547</c:v>
                </c:pt>
                <c:pt idx="24">
                  <c:v>964.4734873716004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1956.503360096674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</c:v>
                </c:pt>
                <c:pt idx="39">
                  <c:v>3444.548169184286</c:v>
                </c:pt>
                <c:pt idx="40">
                  <c:v>3609.886481305132</c:v>
                </c:pt>
                <c:pt idx="41">
                  <c:v>3775.224793425977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5097.931290392743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5759.284538876126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7049.784892176818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11952.97912067778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13290.21391026895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877.5643480183144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727.1504689022097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388.2842309671991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134.1345525159413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9949.788545356106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10848.90877183518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9089.137281402345</c:v>
                </c:pt>
                <c:pt idx="64">
                  <c:v>8559.672973747842</c:v>
                </c:pt>
                <c:pt idx="65">
                  <c:v>8030.208666093334</c:v>
                </c:pt>
                <c:pt idx="66">
                  <c:v>7500.744358438829</c:v>
                </c:pt>
                <c:pt idx="67">
                  <c:v>6971.280050784323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3794.494204857287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2206.101281893769</c:v>
                </c:pt>
                <c:pt idx="77">
                  <c:v>1676.636974239264</c:v>
                </c:pt>
                <c:pt idx="78">
                  <c:v>1147.172666584756</c:v>
                </c:pt>
                <c:pt idx="79">
                  <c:v>617.7083589302528</c:v>
                </c:pt>
                <c:pt idx="80">
                  <c:v>88.24405127574573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3640.682456980496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6972.832502352474</c:v>
                </c:pt>
                <c:pt idx="38">
                  <c:v>7343.071396282694</c:v>
                </c:pt>
                <c:pt idx="39">
                  <c:v>7713.310290212913</c:v>
                </c:pt>
                <c:pt idx="40">
                  <c:v>8083.549184143132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25652.85983926164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31511.85917081731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40886.25810130638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132042.5227014267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2561.711890450948</c:v>
                </c:pt>
                <c:pt idx="29">
                  <c:v>2707.816011548108</c:v>
                </c:pt>
                <c:pt idx="30">
                  <c:v>2853.920132645268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5191.586070199832</c:v>
                </c:pt>
                <c:pt idx="47">
                  <c:v>5337.690191296993</c:v>
                </c:pt>
                <c:pt idx="48">
                  <c:v>5483.794312394153</c:v>
                </c:pt>
                <c:pt idx="49">
                  <c:v>5629.898433491313</c:v>
                </c:pt>
                <c:pt idx="50">
                  <c:v>5776.002554588473</c:v>
                </c:pt>
                <c:pt idx="51">
                  <c:v>5922.106675685634</c:v>
                </c:pt>
                <c:pt idx="52">
                  <c:v>6068.210796782794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4211.722797416476</c:v>
                </c:pt>
                <c:pt idx="64">
                  <c:v>4005.593020401594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2768.814358312303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1738.165473237894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913.6463651783651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366.4991071228434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97.23445699177443</c:v>
                </c:pt>
                <c:pt idx="94">
                  <c:v>52.35701530326298</c:v>
                </c:pt>
                <c:pt idx="95">
                  <c:v>7.479573614751416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275.9962663843457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437.5550564629871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679.8932415809492</c:v>
                </c:pt>
                <c:pt idx="36">
                  <c:v>720.2829391006094</c:v>
                </c:pt>
                <c:pt idx="37">
                  <c:v>760.67263662027</c:v>
                </c:pt>
                <c:pt idx="38">
                  <c:v>801.0623341399302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27248.22518916373</c:v>
                </c:pt>
                <c:pt idx="66">
                  <c:v>29431.42962093633</c:v>
                </c:pt>
                <c:pt idx="67">
                  <c:v>31614.63405270891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40347.45177979927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51263.47393866219</c:v>
                </c:pt>
                <c:pt idx="77">
                  <c:v>53446.67837043478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943.0394579632024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841.951159152656</c:v>
                </c:pt>
                <c:pt idx="76">
                  <c:v>808.2550595491405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25880.41547819377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515.3893693914994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2657.023300587653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2472.111619556286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3842.007646777571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4978.902836219862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6115.798025662153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252088"/>
        <c:axId val="-21407492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52088"/>
        <c:axId val="-2140749208"/>
      </c:lineChart>
      <c:catAx>
        <c:axId val="-21402520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7492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07492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520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58.94289325003354</c:v>
                </c:pt>
                <c:pt idx="1">
                  <c:v>11.39515790437162</c:v>
                </c:pt>
                <c:pt idx="2">
                  <c:v>1.773978209711883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30.67092655399206</c:v>
                </c:pt>
                <c:pt idx="1">
                  <c:v>749.4299025305963</c:v>
                </c:pt>
                <c:pt idx="2">
                  <c:v>910.675485464119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13.88395852238325</c:v>
                </c:pt>
                <c:pt idx="1">
                  <c:v>-42.35827974187631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146.1041210971603</c:v>
                </c:pt>
                <c:pt idx="1">
                  <c:v>-206.1297770148819</c:v>
                </c:pt>
                <c:pt idx="2">
                  <c:v>-44.8774416885115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-2.779732183020802</c:v>
                </c:pt>
                <c:pt idx="1">
                  <c:v>-33.69609960351548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-690.9256126627083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23672"/>
        <c:axId val="21146260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15.88595841892258</c:v>
                </c:pt>
                <c:pt idx="1">
                  <c:v>12.20546608643625</c:v>
                </c:pt>
                <c:pt idx="2">
                  <c:v>62.95034316955829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165.3383121208457</c:v>
                </c:pt>
                <c:pt idx="1">
                  <c:v>445.7449298637233</c:v>
                </c:pt>
                <c:pt idx="2">
                  <c:v>884.6465692847825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179.8240452958159</c:v>
                </c:pt>
                <c:pt idx="1">
                  <c:v>-529.4643076545059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370.2388939302198</c:v>
                </c:pt>
                <c:pt idx="1">
                  <c:v>1171.799866311134</c:v>
                </c:pt>
                <c:pt idx="2">
                  <c:v>11163.26362001723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40.38969751966034</c:v>
                </c:pt>
                <c:pt idx="1">
                  <c:v>2183.204431772588</c:v>
                </c:pt>
                <c:pt idx="2">
                  <c:v>-249.3689843158281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88.35246332425699</c:v>
                </c:pt>
                <c:pt idx="1">
                  <c:v>-23.11396012892083</c:v>
                </c:pt>
                <c:pt idx="2">
                  <c:v>284.2237973605728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744600"/>
        <c:axId val="-2135753608"/>
      </c:scatterChart>
      <c:valAx>
        <c:axId val="21141236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626040"/>
        <c:crosses val="autoZero"/>
        <c:crossBetween val="midCat"/>
      </c:valAx>
      <c:valAx>
        <c:axId val="2114626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123672"/>
        <c:crosses val="autoZero"/>
        <c:crossBetween val="midCat"/>
      </c:valAx>
      <c:valAx>
        <c:axId val="-19927446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35753608"/>
        <c:crosses val="autoZero"/>
        <c:crossBetween val="midCat"/>
      </c:valAx>
      <c:valAx>
        <c:axId val="-213575360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74460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4389.141750424425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5273.285149174928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5767.67481862885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5941.792807613781</c:v>
                </c:pt>
                <c:pt idx="97">
                  <c:v>6048.152807613781</c:v>
                </c:pt>
                <c:pt idx="98">
                  <c:v>6154.512807613781</c:v>
                </c:pt>
                <c:pt idx="99">
                  <c:v>6260.872807613782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7353.53268010181</c:v>
                </c:pt>
                <c:pt idx="1">
                  <c:v>7013.272680101808</c:v>
                </c:pt>
                <c:pt idx="2">
                  <c:v>6673.012680101808</c:v>
                </c:pt>
                <c:pt idx="3">
                  <c:v>6332.752680101808</c:v>
                </c:pt>
                <c:pt idx="4">
                  <c:v>5992.49268010181</c:v>
                </c:pt>
                <c:pt idx="5">
                  <c:v>5652.232680101808</c:v>
                </c:pt>
                <c:pt idx="6">
                  <c:v>5311.972680101808</c:v>
                </c:pt>
                <c:pt idx="7">
                  <c:v>4971.712680101808</c:v>
                </c:pt>
                <c:pt idx="8">
                  <c:v>4631.452680101808</c:v>
                </c:pt>
                <c:pt idx="9">
                  <c:v>4291.192680101808</c:v>
                </c:pt>
                <c:pt idx="10">
                  <c:v>3950.932680101809</c:v>
                </c:pt>
                <c:pt idx="11">
                  <c:v>3610.672680101809</c:v>
                </c:pt>
                <c:pt idx="12">
                  <c:v>3270.412680101808</c:v>
                </c:pt>
                <c:pt idx="13">
                  <c:v>2930.152680101809</c:v>
                </c:pt>
                <c:pt idx="14">
                  <c:v>2589.892680101809</c:v>
                </c:pt>
                <c:pt idx="15">
                  <c:v>2249.632680101809</c:v>
                </c:pt>
                <c:pt idx="16">
                  <c:v>1909.372680101809</c:v>
                </c:pt>
                <c:pt idx="17">
                  <c:v>1569.112680101809</c:v>
                </c:pt>
                <c:pt idx="18">
                  <c:v>1228.852680101809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1749.778463535327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2117.829582183231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5867.869638389415</c:v>
                </c:pt>
                <c:pt idx="59">
                  <c:v>6617.299540920012</c:v>
                </c:pt>
                <c:pt idx="60">
                  <c:v>7366.729443450608</c:v>
                </c:pt>
                <c:pt idx="61">
                  <c:v>8116.159345981205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36744.41475977942</c:v>
                </c:pt>
                <c:pt idx="97">
                  <c:v>37469.27475977942</c:v>
                </c:pt>
                <c:pt idx="98">
                  <c:v>38194.13475977942</c:v>
                </c:pt>
                <c:pt idx="99">
                  <c:v>38918.99475977942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936.3976988688999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984.0555741256677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2410.505424842945</c:v>
                </c:pt>
                <c:pt idx="97">
                  <c:v>2418.936424842945</c:v>
                </c:pt>
                <c:pt idx="98">
                  <c:v>2427.367424842944</c:v>
                </c:pt>
                <c:pt idx="99">
                  <c:v>2435.798424842944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633.7968631299091</c:v>
                </c:pt>
                <c:pt idx="23">
                  <c:v>799.1351752507547</c:v>
                </c:pt>
                <c:pt idx="24">
                  <c:v>964.4734873716005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1956.503360096675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3279.209857063441</c:v>
                </c:pt>
                <c:pt idx="39">
                  <c:v>3444.548169184287</c:v>
                </c:pt>
                <c:pt idx="40">
                  <c:v>3609.886481305132</c:v>
                </c:pt>
                <c:pt idx="41">
                  <c:v>3775.224793425978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5097.931290392744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5759.284538876127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7049.784892176817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11952.97912067777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13290.21391026894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877.5643480183146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727.1504689022096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515.3590701928281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388.2842309671992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134.1345525159412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43.49166666666706</c:v>
                </c:pt>
                <c:pt idx="97">
                  <c:v>95.68166666666694</c:v>
                </c:pt>
                <c:pt idx="98">
                  <c:v>147.8716666666668</c:v>
                </c:pt>
                <c:pt idx="99">
                  <c:v>200.0616666666667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9949.788545356104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10848.90877183519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9089.137281402347</c:v>
                </c:pt>
                <c:pt idx="64">
                  <c:v>8559.672973747842</c:v>
                </c:pt>
                <c:pt idx="65">
                  <c:v>8030.208666093335</c:v>
                </c:pt>
                <c:pt idx="66">
                  <c:v>7500.744358438829</c:v>
                </c:pt>
                <c:pt idx="67">
                  <c:v>6971.280050784324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3794.494204857288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2206.101281893771</c:v>
                </c:pt>
                <c:pt idx="77">
                  <c:v>1676.636974239265</c:v>
                </c:pt>
                <c:pt idx="78">
                  <c:v>1147.172666584758</c:v>
                </c:pt>
                <c:pt idx="79">
                  <c:v>617.7083589302528</c:v>
                </c:pt>
                <c:pt idx="80">
                  <c:v>88.24405127574755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3640.682456980495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6972.832502352473</c:v>
                </c:pt>
                <c:pt idx="38">
                  <c:v>7343.071396282693</c:v>
                </c:pt>
                <c:pt idx="39">
                  <c:v>7713.310290212913</c:v>
                </c:pt>
                <c:pt idx="40">
                  <c:v>8083.549184143133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25652.85983926165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31511.85917081732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40886.2581013064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132042.5227014268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214272.3286448835</c:v>
                </c:pt>
                <c:pt idx="97">
                  <c:v>216944.0286448835</c:v>
                </c:pt>
                <c:pt idx="98">
                  <c:v>219615.7286448835</c:v>
                </c:pt>
                <c:pt idx="99">
                  <c:v>222287.4286448835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2561.711890450949</c:v>
                </c:pt>
                <c:pt idx="29">
                  <c:v>2707.816011548108</c:v>
                </c:pt>
                <c:pt idx="30">
                  <c:v>2853.92013264527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3730.544859228231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5191.586070199833</c:v>
                </c:pt>
                <c:pt idx="47">
                  <c:v>5337.690191296993</c:v>
                </c:pt>
                <c:pt idx="48">
                  <c:v>5483.794312394154</c:v>
                </c:pt>
                <c:pt idx="49">
                  <c:v>5629.898433491313</c:v>
                </c:pt>
                <c:pt idx="50">
                  <c:v>5776.002554588474</c:v>
                </c:pt>
                <c:pt idx="51">
                  <c:v>5922.106675685634</c:v>
                </c:pt>
                <c:pt idx="52">
                  <c:v>6068.210796782795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4211.722797416475</c:v>
                </c:pt>
                <c:pt idx="64">
                  <c:v>4005.593020401593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2768.814358312302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1738.165473237893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913.646365178366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366.4991071228435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97.23445699177455</c:v>
                </c:pt>
                <c:pt idx="94">
                  <c:v>52.35701530326298</c:v>
                </c:pt>
                <c:pt idx="95">
                  <c:v>7.47957361475153</c:v>
                </c:pt>
                <c:pt idx="96">
                  <c:v>691.2750000000078</c:v>
                </c:pt>
                <c:pt idx="97">
                  <c:v>1520.805000000008</c:v>
                </c:pt>
                <c:pt idx="98">
                  <c:v>2350.335000000008</c:v>
                </c:pt>
                <c:pt idx="99">
                  <c:v>3179.865000000008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275.9962663843458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437.5550564629872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679.8932415809493</c:v>
                </c:pt>
                <c:pt idx="36">
                  <c:v>720.2829391006096</c:v>
                </c:pt>
                <c:pt idx="37">
                  <c:v>760.67263662027</c:v>
                </c:pt>
                <c:pt idx="38">
                  <c:v>801.0623341399303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27248.22518916374</c:v>
                </c:pt>
                <c:pt idx="66">
                  <c:v>29431.42962093633</c:v>
                </c:pt>
                <c:pt idx="67">
                  <c:v>31614.63405270892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40347.45177979926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51263.4739386622</c:v>
                </c:pt>
                <c:pt idx="77">
                  <c:v>53446.6783704348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61789.20763964393</c:v>
                </c:pt>
                <c:pt idx="97">
                  <c:v>67992.70763964392</c:v>
                </c:pt>
                <c:pt idx="98">
                  <c:v>74196.20763964392</c:v>
                </c:pt>
                <c:pt idx="99">
                  <c:v>80399.70763964392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943.0394579632023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841.9511591526559</c:v>
                </c:pt>
                <c:pt idx="76">
                  <c:v>808.2550595491404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680.1296445344931</c:v>
                </c:pt>
                <c:pt idx="97">
                  <c:v>694.8596445344931</c:v>
                </c:pt>
                <c:pt idx="98">
                  <c:v>709.5896445344931</c:v>
                </c:pt>
                <c:pt idx="99">
                  <c:v>724.3196445344931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25880.41547819378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12388.74184815457</c:v>
                </c:pt>
                <c:pt idx="97">
                  <c:v>11260.91184815457</c:v>
                </c:pt>
                <c:pt idx="98">
                  <c:v>10133.08184815457</c:v>
                </c:pt>
                <c:pt idx="99">
                  <c:v>9005.25184815457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515.3893693914993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2657.023300587652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2472.111619556285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4978.902836219861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6115.798025662152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6978.557919943394</c:v>
                </c:pt>
                <c:pt idx="97">
                  <c:v>7274.887919943394</c:v>
                </c:pt>
                <c:pt idx="98">
                  <c:v>7571.217919943394</c:v>
                </c:pt>
                <c:pt idx="99">
                  <c:v>7867.547919943394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15416"/>
        <c:axId val="-19998966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54826.06304504793</c:v>
                </c:pt>
                <c:pt idx="1">
                  <c:v>54485.80304504792</c:v>
                </c:pt>
                <c:pt idx="2">
                  <c:v>54145.54304504793</c:v>
                </c:pt>
                <c:pt idx="3">
                  <c:v>53805.28304504793</c:v>
                </c:pt>
                <c:pt idx="4">
                  <c:v>53465.02304504793</c:v>
                </c:pt>
                <c:pt idx="5">
                  <c:v>53124.76304504793</c:v>
                </c:pt>
                <c:pt idx="6">
                  <c:v>52784.50304504793</c:v>
                </c:pt>
                <c:pt idx="7">
                  <c:v>52444.24304504793</c:v>
                </c:pt>
                <c:pt idx="8">
                  <c:v>52103.98304504792</c:v>
                </c:pt>
                <c:pt idx="9">
                  <c:v>51763.72304504793</c:v>
                </c:pt>
                <c:pt idx="10">
                  <c:v>51423.46304504793</c:v>
                </c:pt>
                <c:pt idx="11">
                  <c:v>51083.20304504793</c:v>
                </c:pt>
                <c:pt idx="12">
                  <c:v>50742.94304504792</c:v>
                </c:pt>
                <c:pt idx="13">
                  <c:v>50402.68304504793</c:v>
                </c:pt>
                <c:pt idx="14">
                  <c:v>50062.42304504793</c:v>
                </c:pt>
                <c:pt idx="15">
                  <c:v>49722.16304504793</c:v>
                </c:pt>
                <c:pt idx="16">
                  <c:v>49381.90304504792</c:v>
                </c:pt>
                <c:pt idx="17">
                  <c:v>49041.64304504792</c:v>
                </c:pt>
                <c:pt idx="18">
                  <c:v>48701.38304504792</c:v>
                </c:pt>
                <c:pt idx="19">
                  <c:v>49567.04932658983</c:v>
                </c:pt>
                <c:pt idx="20">
                  <c:v>50673.90086444008</c:v>
                </c:pt>
                <c:pt idx="21">
                  <c:v>51780.75240229036</c:v>
                </c:pt>
                <c:pt idx="22">
                  <c:v>52887.60394014062</c:v>
                </c:pt>
                <c:pt idx="23">
                  <c:v>53994.4554779909</c:v>
                </c:pt>
                <c:pt idx="24">
                  <c:v>55101.30701584117</c:v>
                </c:pt>
                <c:pt idx="25">
                  <c:v>56208.15855369144</c:v>
                </c:pt>
                <c:pt idx="26">
                  <c:v>57315.01009154171</c:v>
                </c:pt>
                <c:pt idx="27">
                  <c:v>58421.86162939198</c:v>
                </c:pt>
                <c:pt idx="28">
                  <c:v>59528.71316724225</c:v>
                </c:pt>
                <c:pt idx="29">
                  <c:v>60635.56470509251</c:v>
                </c:pt>
                <c:pt idx="30">
                  <c:v>61742.41624294278</c:v>
                </c:pt>
                <c:pt idx="31">
                  <c:v>62849.26778079306</c:v>
                </c:pt>
                <c:pt idx="32">
                  <c:v>63956.11931864333</c:v>
                </c:pt>
                <c:pt idx="33">
                  <c:v>65062.9708564936</c:v>
                </c:pt>
                <c:pt idx="34">
                  <c:v>66169.82239434386</c:v>
                </c:pt>
                <c:pt idx="35">
                  <c:v>67276.67393219412</c:v>
                </c:pt>
                <c:pt idx="36">
                  <c:v>68383.52547004442</c:v>
                </c:pt>
                <c:pt idx="37">
                  <c:v>69490.37700789466</c:v>
                </c:pt>
                <c:pt idx="38">
                  <c:v>70597.22854574494</c:v>
                </c:pt>
                <c:pt idx="39">
                  <c:v>71704.0800835952</c:v>
                </c:pt>
                <c:pt idx="40">
                  <c:v>72810.93162144549</c:v>
                </c:pt>
                <c:pt idx="41">
                  <c:v>73917.78315929576</c:v>
                </c:pt>
                <c:pt idx="42">
                  <c:v>75024.63469714603</c:v>
                </c:pt>
                <c:pt idx="43">
                  <c:v>76131.48623499629</c:v>
                </c:pt>
                <c:pt idx="44">
                  <c:v>77238.33777284656</c:v>
                </c:pt>
                <c:pt idx="45">
                  <c:v>78345.18931069683</c:v>
                </c:pt>
                <c:pt idx="46">
                  <c:v>79452.0408485471</c:v>
                </c:pt>
                <c:pt idx="47">
                  <c:v>80558.89238639736</c:v>
                </c:pt>
                <c:pt idx="48">
                  <c:v>81665.74392424764</c:v>
                </c:pt>
                <c:pt idx="49">
                  <c:v>82772.5954620979</c:v>
                </c:pt>
                <c:pt idx="50">
                  <c:v>83879.4469999482</c:v>
                </c:pt>
                <c:pt idx="51">
                  <c:v>84986.29853779844</c:v>
                </c:pt>
                <c:pt idx="52">
                  <c:v>86093.15007564872</c:v>
                </c:pt>
                <c:pt idx="53">
                  <c:v>87200.00161349898</c:v>
                </c:pt>
                <c:pt idx="54">
                  <c:v>89924.55330119275</c:v>
                </c:pt>
                <c:pt idx="55">
                  <c:v>92972.64501885518</c:v>
                </c:pt>
                <c:pt idx="56">
                  <c:v>96020.7367365176</c:v>
                </c:pt>
                <c:pt idx="57">
                  <c:v>99068.82845418005</c:v>
                </c:pt>
                <c:pt idx="58">
                  <c:v>102116.9201718425</c:v>
                </c:pt>
                <c:pt idx="59">
                  <c:v>105165.011889505</c:v>
                </c:pt>
                <c:pt idx="60">
                  <c:v>108213.1036071674</c:v>
                </c:pt>
                <c:pt idx="61">
                  <c:v>111261.1953248298</c:v>
                </c:pt>
                <c:pt idx="62">
                  <c:v>114309.2870424923</c:v>
                </c:pt>
                <c:pt idx="63">
                  <c:v>117357.3787601547</c:v>
                </c:pt>
                <c:pt idx="64">
                  <c:v>120405.4704778171</c:v>
                </c:pt>
                <c:pt idx="65">
                  <c:v>123453.5621954796</c:v>
                </c:pt>
                <c:pt idx="66">
                  <c:v>126501.653913142</c:v>
                </c:pt>
                <c:pt idx="67">
                  <c:v>129549.7456308045</c:v>
                </c:pt>
                <c:pt idx="68">
                  <c:v>132597.8373484669</c:v>
                </c:pt>
                <c:pt idx="69">
                  <c:v>135645.9290661293</c:v>
                </c:pt>
                <c:pt idx="70">
                  <c:v>138694.0207837918</c:v>
                </c:pt>
                <c:pt idx="71">
                  <c:v>141742.1125014542</c:v>
                </c:pt>
                <c:pt idx="72">
                  <c:v>144790.2042191167</c:v>
                </c:pt>
                <c:pt idx="73">
                  <c:v>147838.2959367791</c:v>
                </c:pt>
                <c:pt idx="74">
                  <c:v>150886.3876544416</c:v>
                </c:pt>
                <c:pt idx="75">
                  <c:v>153934.479372104</c:v>
                </c:pt>
                <c:pt idx="76">
                  <c:v>156982.5710897665</c:v>
                </c:pt>
                <c:pt idx="77">
                  <c:v>160030.6628074289</c:v>
                </c:pt>
                <c:pt idx="78">
                  <c:v>163078.7545250913</c:v>
                </c:pt>
                <c:pt idx="79">
                  <c:v>166126.8462427538</c:v>
                </c:pt>
                <c:pt idx="80">
                  <c:v>169174.9379604162</c:v>
                </c:pt>
                <c:pt idx="81">
                  <c:v>180527.3593862781</c:v>
                </c:pt>
                <c:pt idx="82">
                  <c:v>193540.6467537797</c:v>
                </c:pt>
                <c:pt idx="83">
                  <c:v>206553.9341212813</c:v>
                </c:pt>
                <c:pt idx="84">
                  <c:v>219567.221488783</c:v>
                </c:pt>
                <c:pt idx="85">
                  <c:v>232580.5088562846</c:v>
                </c:pt>
                <c:pt idx="86">
                  <c:v>245593.7962237863</c:v>
                </c:pt>
                <c:pt idx="87">
                  <c:v>258607.0835912879</c:v>
                </c:pt>
                <c:pt idx="88">
                  <c:v>271620.3709587895</c:v>
                </c:pt>
                <c:pt idx="89">
                  <c:v>284633.6583262912</c:v>
                </c:pt>
                <c:pt idx="90">
                  <c:v>297646.9456937928</c:v>
                </c:pt>
                <c:pt idx="91">
                  <c:v>310660.2330612944</c:v>
                </c:pt>
                <c:pt idx="92">
                  <c:v>323673.5204287961</c:v>
                </c:pt>
                <c:pt idx="93">
                  <c:v>336686.8077962977</c:v>
                </c:pt>
                <c:pt idx="94">
                  <c:v>349700.0951637993</c:v>
                </c:pt>
                <c:pt idx="95">
                  <c:v>362713.382531301</c:v>
                </c:pt>
                <c:pt idx="96">
                  <c:v>373032.0979258846</c:v>
                </c:pt>
                <c:pt idx="97">
                  <c:v>382811.8989258845</c:v>
                </c:pt>
                <c:pt idx="98">
                  <c:v>392591.6999258845</c:v>
                </c:pt>
                <c:pt idx="99">
                  <c:v>402371.5009258846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15416"/>
        <c:axId val="-1999896616"/>
      </c:lineChart>
      <c:catAx>
        <c:axId val="208611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9896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9896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11541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0.0872367934531222</c:v>
                </c:pt>
                <c:pt idx="1">
                  <c:v>0.0436183967265611</c:v>
                </c:pt>
                <c:pt idx="2" formatCode="0.0%">
                  <c:v>0.0436183967265611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0.0214516705212596</c:v>
                </c:pt>
                <c:pt idx="1">
                  <c:v>0.0107258352606298</c:v>
                </c:pt>
                <c:pt idx="2" formatCode="0.0%">
                  <c:v>0.0107258352606298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0.0499890683745478</c:v>
                </c:pt>
                <c:pt idx="1">
                  <c:v>0.0249945341872739</c:v>
                </c:pt>
                <c:pt idx="2" formatCode="0.0%">
                  <c:v>0.0249945341872739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0.00388888888888889</c:v>
                </c:pt>
                <c:pt idx="2" formatCode="0.0%">
                  <c:v>0.00388888888888889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0.254758450097847</c:v>
                </c:pt>
                <c:pt idx="1">
                  <c:v>0.277686710606654</c:v>
                </c:pt>
                <c:pt idx="2" formatCode="0.0%">
                  <c:v>0.24975282108329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0.0184196668297456</c:v>
                </c:pt>
                <c:pt idx="2" formatCode="0.0%">
                  <c:v>0.0179768574845932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0.031095404732254</c:v>
                </c:pt>
                <c:pt idx="1">
                  <c:v>0.031095404732254</c:v>
                </c:pt>
                <c:pt idx="2" formatCode="0.0%">
                  <c:v>0.0299572413536305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0.00949683330368262</c:v>
                </c:pt>
                <c:pt idx="1">
                  <c:v>0.00949683330368262</c:v>
                </c:pt>
                <c:pt idx="2" formatCode="0.0%">
                  <c:v>0.00949683330368262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0.00362068170287348</c:v>
                </c:pt>
                <c:pt idx="1">
                  <c:v>0.00362068170287348</c:v>
                </c:pt>
                <c:pt idx="2" formatCode="0.0%">
                  <c:v>0.00329427683857671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0.0279026626341695</c:v>
                </c:pt>
                <c:pt idx="1">
                  <c:v>0.0279026626341695</c:v>
                </c:pt>
                <c:pt idx="2" formatCode="0.0%">
                  <c:v>0.0256880855233722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0.00425449208325921</c:v>
                </c:pt>
                <c:pt idx="1">
                  <c:v>0.00425449208325921</c:v>
                </c:pt>
                <c:pt idx="2" formatCode="0.0%">
                  <c:v>0.00425449208325921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0.0171677637431062</c:v>
                </c:pt>
                <c:pt idx="1">
                  <c:v>0.0171677637431062</c:v>
                </c:pt>
                <c:pt idx="2" formatCode="0.0%">
                  <c:v>0.0167808447831766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0.00789672656111012</c:v>
                </c:pt>
                <c:pt idx="1">
                  <c:v>0.00789672656111012</c:v>
                </c:pt>
                <c:pt idx="2" formatCode="0.0%">
                  <c:v>0.00787322073310404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0.0114890588863192</c:v>
                </c:pt>
                <c:pt idx="1">
                  <c:v>0.0114890588863192</c:v>
                </c:pt>
                <c:pt idx="2" formatCode="0.0%">
                  <c:v>0.0117479938752544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0.00703752349015015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0.267550001779043</c:v>
                </c:pt>
                <c:pt idx="1">
                  <c:v>0.267550001779043</c:v>
                </c:pt>
                <c:pt idx="2" formatCode="0.0%">
                  <c:v>0.268517159862669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0.65368818174702</c:v>
                </c:pt>
                <c:pt idx="1">
                  <c:v>0.385070247281759</c:v>
                </c:pt>
                <c:pt idx="2" formatCode="0.0%">
                  <c:v>0.210858839319065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236136"/>
        <c:axId val="-2102178632"/>
      </c:barChart>
      <c:catAx>
        <c:axId val="211923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178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178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23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0.010427895392279</c:v>
                </c:pt>
                <c:pt idx="2" formatCode="0.0%">
                  <c:v>0.010427895392279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0.0170177459526775</c:v>
                </c:pt>
                <c:pt idx="1">
                  <c:v>0.00850887297633873</c:v>
                </c:pt>
                <c:pt idx="2" formatCode="0.0%">
                  <c:v>0.00850887297633873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0.0372222222222222</c:v>
                </c:pt>
                <c:pt idx="1">
                  <c:v>0.0372222222222222</c:v>
                </c:pt>
                <c:pt idx="2" formatCode="0.0%">
                  <c:v>0.0372222222222222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0.0208333333333333</c:v>
                </c:pt>
                <c:pt idx="1">
                  <c:v>0.0208333333333333</c:v>
                </c:pt>
                <c:pt idx="2" formatCode="0.0%">
                  <c:v>0.0208333333333333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0.125388924657534</c:v>
                </c:pt>
                <c:pt idx="1">
                  <c:v>0.136673927876712</c:v>
                </c:pt>
                <c:pt idx="2" formatCode="0.0%">
                  <c:v>0.136673927876712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0.00965594146948941</c:v>
                </c:pt>
                <c:pt idx="1">
                  <c:v>0.00965594146948941</c:v>
                </c:pt>
                <c:pt idx="2" formatCode="0.0%">
                  <c:v>0.00965594146948941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0.000553981942714819</c:v>
                </c:pt>
                <c:pt idx="1">
                  <c:v>0.000553981942714819</c:v>
                </c:pt>
                <c:pt idx="2" formatCode="0.0%">
                  <c:v>0.000553981942714819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0.00181034085143674</c:v>
                </c:pt>
                <c:pt idx="2" formatCode="0.0%">
                  <c:v>0.00181034085143674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0.00398841635533416</c:v>
                </c:pt>
                <c:pt idx="1">
                  <c:v>0.00398841635533416</c:v>
                </c:pt>
                <c:pt idx="2" formatCode="0.0%">
                  <c:v>0.0271374468820357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0.0037226805728518</c:v>
                </c:pt>
                <c:pt idx="2" formatCode="0.0%">
                  <c:v>0.0037226805728518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0.00136814504071068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0.00156444582814446</c:v>
                </c:pt>
                <c:pt idx="1">
                  <c:v>0.00156444582814446</c:v>
                </c:pt>
                <c:pt idx="2" formatCode="0.0%">
                  <c:v>0.00156444582814446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0.019552303860523</c:v>
                </c:pt>
                <c:pt idx="1">
                  <c:v>0.019552303860523</c:v>
                </c:pt>
                <c:pt idx="2" formatCode="0.0%">
                  <c:v>0.019552303860523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0.00386428497301785</c:v>
                </c:pt>
                <c:pt idx="1">
                  <c:v>0.00386428497301785</c:v>
                </c:pt>
                <c:pt idx="2" formatCode="0.0%">
                  <c:v>0.000803860506716856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0.0512596232876712</c:v>
                </c:pt>
                <c:pt idx="1">
                  <c:v>0.0512596232876712</c:v>
                </c:pt>
                <c:pt idx="2" formatCode="0.0%">
                  <c:v>0.0512596232876712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0.0082575896637609</c:v>
                </c:pt>
                <c:pt idx="1">
                  <c:v>0.0082575896637609</c:v>
                </c:pt>
                <c:pt idx="2" formatCode="0.0%">
                  <c:v>0.0082575896637609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0.00173798256537983</c:v>
                </c:pt>
                <c:pt idx="1">
                  <c:v>0.00173798256537983</c:v>
                </c:pt>
                <c:pt idx="2" formatCode="0.0%">
                  <c:v>0.00173798256537983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0.110579403570385</c:v>
                </c:pt>
                <c:pt idx="1">
                  <c:v>0.110579403570385</c:v>
                </c:pt>
                <c:pt idx="2" formatCode="0.0%">
                  <c:v>0.110579403570385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0.00840492714819427</c:v>
                </c:pt>
                <c:pt idx="1">
                  <c:v>0.00840492714819427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0.00430150684931507</c:v>
                </c:pt>
                <c:pt idx="1">
                  <c:v>0.00430150684931507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0.103759429898298</c:v>
                </c:pt>
                <c:pt idx="1">
                  <c:v>0.103759429898298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0.611190535491905</c:v>
                </c:pt>
                <c:pt idx="1">
                  <c:v>0.29722602703745</c:v>
                </c:pt>
                <c:pt idx="2" formatCode="0.0%">
                  <c:v>0.323693228215296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542984"/>
        <c:axId val="-1995048904"/>
      </c:barChart>
      <c:catAx>
        <c:axId val="208454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04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04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542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0.0167228682440847</c:v>
                </c:pt>
                <c:pt idx="1">
                  <c:v>0.0167228682440847</c:v>
                </c:pt>
                <c:pt idx="2">
                  <c:v>0.0324620383561644</c:v>
                </c:pt>
                <c:pt idx="3">
                  <c:v>0.0324620383561644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0.00625673723536737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0.044535803237858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0.0711111111111111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0.0377777777777778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1.067844167492876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0.0506361093065532</c:v>
                </c:pt>
                <c:pt idx="3">
                  <c:v>0.0249401732405411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0.148685132627646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0.0029545703611457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0.00181034085143674</c:v>
                </c:pt>
                <c:pt idx="1">
                  <c:v>0.00181034085143674</c:v>
                </c:pt>
                <c:pt idx="2">
                  <c:v>0.00181034085143674</c:v>
                </c:pt>
                <c:pt idx="3">
                  <c:v>0.00181034085143674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0.0883526707517174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0.0109027853488195</c:v>
                </c:pt>
                <c:pt idx="1">
                  <c:v>0.00654315407707118</c:v>
                </c:pt>
                <c:pt idx="2">
                  <c:v>0.00872296971294532</c:v>
                </c:pt>
                <c:pt idx="3">
                  <c:v>0.0109027853488195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0.00480894975157621</c:v>
                </c:pt>
                <c:pt idx="3">
                  <c:v>0.00480894975157621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0.144700488358775</c:v>
                </c:pt>
                <c:pt idx="1">
                  <c:v>0.144700488358775</c:v>
                </c:pt>
                <c:pt idx="2">
                  <c:v>0.144700488358775</c:v>
                </c:pt>
                <c:pt idx="3">
                  <c:v>0.144700488358775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-1.119917805020743</c:v>
                </c:pt>
                <c:pt idx="1">
                  <c:v>-0.928809103932529</c:v>
                </c:pt>
                <c:pt idx="2">
                  <c:v>-1.019727832152449</c:v>
                </c:pt>
                <c:pt idx="3">
                  <c:v>3.989560162336968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387128"/>
        <c:axId val="-1991554888"/>
      </c:barChart>
      <c:catAx>
        <c:axId val="2092387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554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155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38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0.00709096886674969</c:v>
                </c:pt>
                <c:pt idx="1">
                  <c:v>0.00709096886674969</c:v>
                </c:pt>
                <c:pt idx="2">
                  <c:v>0.0137648219178082</c:v>
                </c:pt>
                <c:pt idx="3">
                  <c:v>0.0137648219178082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0.0257568474726715</c:v>
                </c:pt>
                <c:pt idx="1">
                  <c:v>0.00827864443268338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0.112673805689387</c:v>
                </c:pt>
                <c:pt idx="1">
                  <c:v>0.0362150831995022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0.0630636972142089</c:v>
                </c:pt>
                <c:pt idx="1">
                  <c:v>0.0202696361191244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0.413719833825293</c:v>
                </c:pt>
                <c:pt idx="1">
                  <c:v>0.132975877681556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0.0386237658779576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0.00221592777085928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0.00181034085143674</c:v>
                </c:pt>
                <c:pt idx="1">
                  <c:v>0.00181034085143674</c:v>
                </c:pt>
                <c:pt idx="2">
                  <c:v>0.00181034085143674</c:v>
                </c:pt>
                <c:pt idx="3">
                  <c:v>0.00181034085143674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0.0330303586550436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0.00204456268991283</c:v>
                </c:pt>
                <c:pt idx="1">
                  <c:v>0.00122701569115816</c:v>
                </c:pt>
                <c:pt idx="2">
                  <c:v>0.00163578919053549</c:v>
                </c:pt>
                <c:pt idx="3">
                  <c:v>0.00204456268991283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0.365911060107483</c:v>
                </c:pt>
                <c:pt idx="2">
                  <c:v>0.182955530053741</c:v>
                </c:pt>
                <c:pt idx="3">
                  <c:v>0.182955530053741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485784"/>
        <c:axId val="2101434696"/>
      </c:barChart>
      <c:catAx>
        <c:axId val="-20664857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4346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1434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48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0.0219110937982565</c:v>
                </c:pt>
                <c:pt idx="1">
                  <c:v>0.0219110937982565</c:v>
                </c:pt>
                <c:pt idx="2">
                  <c:v>0.0425332997260274</c:v>
                </c:pt>
                <c:pt idx="3">
                  <c:v>0.0425332997260274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0.0125134744707347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0.0212002089407231</c:v>
                </c:pt>
                <c:pt idx="1">
                  <c:v>0.0262842296300458</c:v>
                </c:pt>
                <c:pt idx="2">
                  <c:v>0.00378906443877861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0.0064318021709068</c:v>
                </c:pt>
                <c:pt idx="1">
                  <c:v>0.00797421221969216</c:v>
                </c:pt>
                <c:pt idx="2">
                  <c:v>0.00114954116495659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0.0156200909864879</c:v>
                </c:pt>
                <c:pt idx="1">
                  <c:v>0.0193659439621095</c:v>
                </c:pt>
                <c:pt idx="2">
                  <c:v>0.0027917428291803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0.502093872017263</c:v>
                </c:pt>
                <c:pt idx="1">
                  <c:v>0.622500969912158</c:v>
                </c:pt>
                <c:pt idx="2">
                  <c:v>0.0897380795023605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0.0441217395564758</c:v>
                </c:pt>
                <c:pt idx="3">
                  <c:v>0.0217316030651299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0.142323799292311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0.0132955666251557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0.00150658999213523</c:v>
                </c:pt>
                <c:pt idx="1">
                  <c:v>0.00150658999213523</c:v>
                </c:pt>
                <c:pt idx="2">
                  <c:v>0.00150658999213523</c:v>
                </c:pt>
                <c:pt idx="3">
                  <c:v>0.00150658999213523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0.0721469595383074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0.00437936142590286</c:v>
                </c:pt>
                <c:pt idx="1">
                  <c:v>0.00262821248443337</c:v>
                </c:pt>
                <c:pt idx="2">
                  <c:v>0.00350378695516812</c:v>
                </c:pt>
                <c:pt idx="3">
                  <c:v>0.00437936142590286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0.00674384461520141</c:v>
                </c:pt>
                <c:pt idx="3">
                  <c:v>0.00674384461520141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0.223556197679095</c:v>
                </c:pt>
                <c:pt idx="1">
                  <c:v>0.223556197679095</c:v>
                </c:pt>
                <c:pt idx="2">
                  <c:v>0.223556197679095</c:v>
                </c:pt>
                <c:pt idx="3">
                  <c:v>0.223556197679095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0.519589129843703</c:v>
                </c:pt>
                <c:pt idx="3">
                  <c:v>0.553911685790548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217208"/>
        <c:axId val="-1994622632"/>
      </c:barChart>
      <c:catAx>
        <c:axId val="2103217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622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4622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21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0.0296605097740616</c:v>
                </c:pt>
                <c:pt idx="1">
                  <c:v>0.0296605097740616</c:v>
                </c:pt>
                <c:pt idx="2">
                  <c:v>0.0575762836790607</c:v>
                </c:pt>
                <c:pt idx="3">
                  <c:v>0.0575762836790606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0.0429033410425191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0.0449302226480634</c:v>
                </c:pt>
                <c:pt idx="1">
                  <c:v>0.0522046268166054</c:v>
                </c:pt>
                <c:pt idx="2">
                  <c:v>0.00284328728442681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0.00699067413388011</c:v>
                </c:pt>
                <c:pt idx="1">
                  <c:v>0.00812249556861337</c:v>
                </c:pt>
                <c:pt idx="2">
                  <c:v>0.000442385853062079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0.0169773514679945</c:v>
                </c:pt>
                <c:pt idx="1">
                  <c:v>0.0197260606666325</c:v>
                </c:pt>
                <c:pt idx="2">
                  <c:v>0.00107436564315077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0.448956150739854</c:v>
                </c:pt>
                <c:pt idx="1">
                  <c:v>0.521644161213698</c:v>
                </c:pt>
                <c:pt idx="2">
                  <c:v>0.0284109723796095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0.0481779780587098</c:v>
                </c:pt>
                <c:pt idx="3">
                  <c:v>0.023729451879663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0.119828965414522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0.0379873332147305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0.00329427683857671</c:v>
                </c:pt>
                <c:pt idx="1">
                  <c:v>0.00329427683857671</c:v>
                </c:pt>
                <c:pt idx="2">
                  <c:v>0.00329427683857671</c:v>
                </c:pt>
                <c:pt idx="3">
                  <c:v>0.00329427683857671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0.102752342093489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0.00500498448674613</c:v>
                </c:pt>
                <c:pt idx="1">
                  <c:v>0.003003671410781</c:v>
                </c:pt>
                <c:pt idx="2">
                  <c:v>0.00400432794876357</c:v>
                </c:pt>
                <c:pt idx="3">
                  <c:v>0.00500498448674613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0.0140750469803003</c:v>
                </c:pt>
                <c:pt idx="3">
                  <c:v>0.0140750469803003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0.268517159862669</c:v>
                </c:pt>
                <c:pt idx="1">
                  <c:v>0.268517159862669</c:v>
                </c:pt>
                <c:pt idx="2">
                  <c:v>0.268517159862669</c:v>
                </c:pt>
                <c:pt idx="3">
                  <c:v>0.268517159862669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0.515744210838039</c:v>
                </c:pt>
                <c:pt idx="3">
                  <c:v>0.426307408503344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870408"/>
        <c:axId val="-2069237064"/>
      </c:barChart>
      <c:catAx>
        <c:axId val="-19918704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2370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9237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870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0.0119509651898261</c:v>
                </c:pt>
                <c:pt idx="1">
                  <c:v>0.0112817111391959</c:v>
                </c:pt>
                <c:pt idx="2">
                  <c:v>0.0112817111391959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0.0354794279072964</c:v>
                </c:pt>
                <c:pt idx="1">
                  <c:v>0.0334925799444878</c:v>
                </c:pt>
                <c:pt idx="2">
                  <c:v>0.0334925799444878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0.0228860983385171</c:v>
                </c:pt>
                <c:pt idx="1">
                  <c:v>0.0216044768315601</c:v>
                </c:pt>
                <c:pt idx="2">
                  <c:v>0.0193494279581587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0.000131460617088088</c:v>
                </c:pt>
                <c:pt idx="1">
                  <c:v>0.000155123528163943</c:v>
                </c:pt>
                <c:pt idx="2">
                  <c:v>0.000155123528163943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0.00179264477847392</c:v>
                </c:pt>
                <c:pt idx="1">
                  <c:v>0.0027355759319512</c:v>
                </c:pt>
                <c:pt idx="2">
                  <c:v>0.00229371607309006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0.00478038607593046</c:v>
                </c:pt>
                <c:pt idx="1">
                  <c:v>0.00729486915186988</c:v>
                </c:pt>
                <c:pt idx="2">
                  <c:v>0.00611657619490683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0.0083656756328783</c:v>
                </c:pt>
                <c:pt idx="2">
                  <c:v>0.00701442224186563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0.00537793433542176</c:v>
                </c:pt>
                <c:pt idx="1">
                  <c:v>0.00752910806959047</c:v>
                </c:pt>
                <c:pt idx="2">
                  <c:v>0.00631298001767906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0.00104570945410979</c:v>
                </c:pt>
                <c:pt idx="1">
                  <c:v>0.0014639932357537</c:v>
                </c:pt>
                <c:pt idx="2">
                  <c:v>0.00122752389232648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0.0083656756328783</c:v>
                </c:pt>
                <c:pt idx="2">
                  <c:v>0.00701442224186563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0.00239019303796523</c:v>
                </c:pt>
                <c:pt idx="1">
                  <c:v>0.00334627025315132</c:v>
                </c:pt>
                <c:pt idx="2">
                  <c:v>0.00280576889674625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0.00746935324364134</c:v>
                </c:pt>
                <c:pt idx="1">
                  <c:v>0.00881383682749678</c:v>
                </c:pt>
                <c:pt idx="2">
                  <c:v>0.0110204818740702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0.00645352120250612</c:v>
                </c:pt>
                <c:pt idx="1">
                  <c:v>0.00761515501895722</c:v>
                </c:pt>
                <c:pt idx="2">
                  <c:v>0.00792266168351196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0.0326560123811999</c:v>
                </c:pt>
                <c:pt idx="1">
                  <c:v>0.0362481737431319</c:v>
                </c:pt>
                <c:pt idx="2">
                  <c:v>0.0362481737431319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0.039318675474528</c:v>
                </c:pt>
                <c:pt idx="1">
                  <c:v>0.0436437297767261</c:v>
                </c:pt>
                <c:pt idx="2">
                  <c:v>0.0436437297767261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0.0893932196198995</c:v>
                </c:pt>
                <c:pt idx="1">
                  <c:v>0.0992264737780885</c:v>
                </c:pt>
                <c:pt idx="2">
                  <c:v>0.0986907983266513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0.157752740505705</c:v>
                </c:pt>
                <c:pt idx="1">
                  <c:v>0.148918587037386</c:v>
                </c:pt>
                <c:pt idx="2">
                  <c:v>0.148918587037386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0.0759483837813451</c:v>
                </c:pt>
                <c:pt idx="1">
                  <c:v>0.0607587070250761</c:v>
                </c:pt>
                <c:pt idx="2">
                  <c:v>0.0627214990936214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0.0172093898733496</c:v>
                </c:pt>
                <c:pt idx="1">
                  <c:v>0.0162456640404421</c:v>
                </c:pt>
                <c:pt idx="2">
                  <c:v>0.0162456640404421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0.389362445884536</c:v>
                </c:pt>
                <c:pt idx="1">
                  <c:v>0.459447686143752</c:v>
                </c:pt>
                <c:pt idx="2">
                  <c:v>0.459447686143752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0.0490049327608821</c:v>
                </c:pt>
                <c:pt idx="1">
                  <c:v>0.0578258206578409</c:v>
                </c:pt>
                <c:pt idx="2">
                  <c:v>0.0578258206578409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0.0376455403479523</c:v>
                </c:pt>
                <c:pt idx="1">
                  <c:v>0.0417865497862271</c:v>
                </c:pt>
                <c:pt idx="2">
                  <c:v>0.0417865497862271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228712"/>
        <c:axId val="-1994873144"/>
      </c:barChart>
      <c:catAx>
        <c:axId val="-206322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873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873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228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B1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2.0855790784557907E-2</v>
      </c>
      <c r="C6" s="215">
        <v>0</v>
      </c>
      <c r="D6" s="24">
        <f t="shared" ref="D6:D28" si="0">(B6+C6)</f>
        <v>2.0855790784557907E-2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1.0427895392278954E-2</v>
      </c>
      <c r="J6" s="24">
        <f t="shared" ref="J6:J13" si="3">IF(I$32&lt;=1+I$131,I6,B6*H6+J$33*(I6-B6*H6))</f>
        <v>1.0427895392278954E-2</v>
      </c>
      <c r="K6" s="22">
        <f t="shared" ref="K6:K31" si="4">B6</f>
        <v>2.0855790784557907E-2</v>
      </c>
      <c r="L6" s="22">
        <f t="shared" ref="L6:L29" si="5">IF(K6="","",K6*H6)</f>
        <v>1.0427895392278954E-2</v>
      </c>
      <c r="M6" s="177">
        <f t="shared" ref="M6:M31" si="6">J6</f>
        <v>1.0427895392278954E-2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4.1711581569115815E-2</v>
      </c>
      <c r="Z6" s="156">
        <f>Poor!Z6</f>
        <v>0.17</v>
      </c>
      <c r="AA6" s="121">
        <f>$M6*Z6*4</f>
        <v>7.090968866749689E-3</v>
      </c>
      <c r="AB6" s="156">
        <f>Poor!AB6</f>
        <v>0.17</v>
      </c>
      <c r="AC6" s="121">
        <f t="shared" ref="AC6:AC29" si="7">$M6*AB6*4</f>
        <v>7.090968866749689E-3</v>
      </c>
      <c r="AD6" s="156">
        <f>Poor!AD6</f>
        <v>0.33</v>
      </c>
      <c r="AE6" s="121">
        <f t="shared" ref="AE6:AE29" si="8">$M6*AD6*4</f>
        <v>1.376482191780822E-2</v>
      </c>
      <c r="AF6" s="122">
        <f>1-SUM(Z6,AB6,AD6)</f>
        <v>0.32999999999999996</v>
      </c>
      <c r="AG6" s="121">
        <f>$M6*AF6*4</f>
        <v>1.3764821917808217E-2</v>
      </c>
      <c r="AH6" s="123">
        <f>SUM(Z6,AB6,AD6,AF6)</f>
        <v>1</v>
      </c>
      <c r="AI6" s="183">
        <f>SUM(AA6,AC6,AE6,AG6)/4</f>
        <v>1.0427895392278954E-2</v>
      </c>
      <c r="AJ6" s="120">
        <f>(AA6+AC6)/2</f>
        <v>7.090968866749689E-3</v>
      </c>
      <c r="AK6" s="119">
        <f>(AE6+AG6)/2</f>
        <v>1.3764821917808218E-2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0</v>
      </c>
      <c r="C7" s="215"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3455.8792739655614</v>
      </c>
      <c r="S7" s="222">
        <f>IF($B$81=0,0,(SUMIF($N$6:$N$28,$U7,L$6:L$28)+SUMIF($N$91:$N$118,$U7,L$91:L$118))*$I$83*Poor!$B$81/$B$81)</f>
        <v>4063.8872051995622</v>
      </c>
      <c r="T7" s="222">
        <f>IF($B$81=0,0,(SUMIF($N$6:$N$28,$U7,M$6:M$28)+SUMIF($N$91:$N$118,$U7,M$91:M$118))*$I$83*Poor!$B$81/$B$81)</f>
        <v>4428.0583206496067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1.7017745952677462E-2</v>
      </c>
      <c r="C8" s="215">
        <v>0</v>
      </c>
      <c r="D8" s="24">
        <f t="shared" si="0"/>
        <v>1.7017745952677462E-2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8.508872976338731E-3</v>
      </c>
      <c r="J8" s="24">
        <f t="shared" si="3"/>
        <v>8.508872976338731E-3</v>
      </c>
      <c r="K8" s="22">
        <f t="shared" si="4"/>
        <v>1.7017745952677462E-2</v>
      </c>
      <c r="L8" s="22">
        <f t="shared" si="5"/>
        <v>8.508872976338731E-3</v>
      </c>
      <c r="M8" s="224">
        <f t="shared" si="6"/>
        <v>8.508872976338731E-3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1172.1426801018094</v>
      </c>
      <c r="S8" s="222">
        <f>IF($B$81=0,0,(SUMIF($N$6:$N$28,$U8,L$6:L$28)+SUMIF($N$91:$N$118,$U8,L$91:L$118))*$I$83*Poor!$B$81/$B$81)</f>
        <v>1114.3999999999999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3.4035491905354924E-2</v>
      </c>
      <c r="Z8" s="125">
        <f>IF($Y8=0,0,AA8/$Y8)</f>
        <v>0.75676436657050716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2.5756847472671544E-2</v>
      </c>
      <c r="AB8" s="125">
        <f>IF($Y8=0,0,AC8/$Y8)</f>
        <v>0.24323563342949281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8.2786444326833804E-3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8.508872976338731E-3</v>
      </c>
      <c r="AJ8" s="120">
        <f t="shared" si="14"/>
        <v>1.7017745952677462E-2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3.7222222222222219E-2</v>
      </c>
      <c r="C9" s="215">
        <v>0</v>
      </c>
      <c r="D9" s="24">
        <f t="shared" si="0"/>
        <v>3.7222222222222219E-2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3.7222222222222219E-2</v>
      </c>
      <c r="J9" s="24">
        <f t="shared" si="3"/>
        <v>3.7222222222222219E-2</v>
      </c>
      <c r="K9" s="22">
        <f t="shared" si="4"/>
        <v>3.7222222222222219E-2</v>
      </c>
      <c r="L9" s="22">
        <f t="shared" si="5"/>
        <v>3.7222222222222219E-2</v>
      </c>
      <c r="M9" s="224">
        <f t="shared" si="6"/>
        <v>3.7222222222222219E-2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573.66831497016756</v>
      </c>
      <c r="S9" s="222">
        <f>IF($B$81=0,0,(SUMIF($N$6:$N$28,$U9,L$6:L$28)+SUMIF($N$91:$N$118,$U9,L$91:L$118))*$I$83*Poor!$B$81/$B$81)</f>
        <v>321.40113045639407</v>
      </c>
      <c r="T9" s="222">
        <f>IF($B$81=0,0,(SUMIF($N$6:$N$28,$U9,M$6:M$28)+SUMIF($N$91:$N$118,$U9,M$91:M$118))*$I$83*Poor!$B$81/$B$81)</f>
        <v>321.40113045639407</v>
      </c>
      <c r="U9" s="223">
        <v>3</v>
      </c>
      <c r="V9" s="56"/>
      <c r="W9" s="115"/>
      <c r="X9" s="118">
        <f>Poor!X9</f>
        <v>1</v>
      </c>
      <c r="Y9" s="183">
        <f t="shared" si="9"/>
        <v>0.14888888888888888</v>
      </c>
      <c r="Z9" s="125">
        <f>IF($Y9=0,0,AA9/$Y9)</f>
        <v>0.75676436657050716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0.11267380568938662</v>
      </c>
      <c r="AB9" s="125">
        <f>IF($Y9=0,0,AC9/$Y9)</f>
        <v>0.24323563342949278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3.6215083199502257E-2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3.7222222222222219E-2</v>
      </c>
      <c r="AJ9" s="120">
        <f t="shared" si="14"/>
        <v>7.4444444444444438E-2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215">
        <v>2.0833333333333332E-2</v>
      </c>
      <c r="C10" s="215">
        <v>0</v>
      </c>
      <c r="D10" s="24">
        <f t="shared" si="0"/>
        <v>2.0833333333333332E-2</v>
      </c>
      <c r="E10" s="75">
        <f>Poor!E10</f>
        <v>1</v>
      </c>
      <c r="H10" s="24">
        <f t="shared" si="1"/>
        <v>1</v>
      </c>
      <c r="I10" s="22">
        <f t="shared" si="2"/>
        <v>2.0833333333333332E-2</v>
      </c>
      <c r="J10" s="24">
        <f t="shared" si="3"/>
        <v>2.0833333333333332E-2</v>
      </c>
      <c r="K10" s="22">
        <f t="shared" si="4"/>
        <v>2.0833333333333332E-2</v>
      </c>
      <c r="L10" s="22">
        <f t="shared" si="5"/>
        <v>2.0833333333333332E-2</v>
      </c>
      <c r="M10" s="224">
        <f t="shared" si="6"/>
        <v>2.0833333333333332E-2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8.3333333333333329E-2</v>
      </c>
      <c r="Z10" s="125">
        <f>IF($Y10=0,0,AA10/$Y10)</f>
        <v>0.75676436657050716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6.306369721420893E-2</v>
      </c>
      <c r="AB10" s="125">
        <f>IF($Y10=0,0,AC10/$Y10)</f>
        <v>0.24323563342949278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2.0269636119124398E-2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2.0833333333333332E-2</v>
      </c>
      <c r="AJ10" s="120">
        <f t="shared" si="14"/>
        <v>4.1666666666666664E-2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215">
        <v>0.12538892465753423</v>
      </c>
      <c r="C11" s="215">
        <v>0</v>
      </c>
      <c r="D11" s="24">
        <f t="shared" si="0"/>
        <v>0.12538892465753423</v>
      </c>
      <c r="E11" s="75">
        <f>Poor!E11</f>
        <v>1.0900000000000001</v>
      </c>
      <c r="H11" s="24">
        <f t="shared" si="1"/>
        <v>1.0900000000000001</v>
      </c>
      <c r="I11" s="22">
        <f t="shared" si="2"/>
        <v>0.13667392787671231</v>
      </c>
      <c r="J11" s="24">
        <f t="shared" si="3"/>
        <v>0.13667392787671231</v>
      </c>
      <c r="K11" s="22">
        <f t="shared" si="4"/>
        <v>0.12538892465753423</v>
      </c>
      <c r="L11" s="22">
        <f t="shared" si="5"/>
        <v>0.13667392787671231</v>
      </c>
      <c r="M11" s="224">
        <f t="shared" si="6"/>
        <v>0.13667392787671231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0.54669571150684926</v>
      </c>
      <c r="Z11" s="125">
        <f>IF($Y11=0,0,AA11/$Y11)</f>
        <v>0.75676436657050716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0.41371983382529348</v>
      </c>
      <c r="AB11" s="125">
        <f>IF($Y11=0,0,AC11/$Y11)</f>
        <v>0.24323563342949286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0.13297587768155578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0.13667392787671231</v>
      </c>
      <c r="AJ11" s="120">
        <f t="shared" si="14"/>
        <v>0.27334785575342463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215">
        <v>0</v>
      </c>
      <c r="C12" s="215">
        <v>0</v>
      </c>
      <c r="D12" s="24">
        <f t="shared" si="0"/>
        <v>0</v>
      </c>
      <c r="E12" s="75">
        <f>Poor!E12</f>
        <v>1.0900000000000001</v>
      </c>
      <c r="H12" s="24">
        <f t="shared" si="1"/>
        <v>1.0900000000000001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657.73500474724642</v>
      </c>
      <c r="S12" s="222">
        <f>IF($B$81=0,0,(SUMIF($N$6:$N$28,$U12,L$6:L$28)+SUMIF($N$91:$N$118,$U12,L$91:L$118))*$I$83*Poor!$B$81/$B$81)</f>
        <v>527.06666666666661</v>
      </c>
      <c r="T12" s="222">
        <f>IF($B$81=0,0,(SUMIF($N$6:$N$28,$U12,M$6:M$28)+SUMIF($N$91:$N$118,$U12,M$91:M$118))*$I$83*Poor!$B$81/$B$81)</f>
        <v>787.17828263197282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v>9.6559414694894138E-3</v>
      </c>
      <c r="C13" s="215">
        <v>0</v>
      </c>
      <c r="D13" s="24">
        <f t="shared" si="0"/>
        <v>9.6559414694894138E-3</v>
      </c>
      <c r="E13" s="75">
        <f>Poor!E13</f>
        <v>1</v>
      </c>
      <c r="H13" s="24">
        <f t="shared" si="1"/>
        <v>1</v>
      </c>
      <c r="I13" s="22">
        <f t="shared" si="2"/>
        <v>9.6559414694894138E-3</v>
      </c>
      <c r="J13" s="24">
        <f t="shared" si="3"/>
        <v>9.6559414694894138E-3</v>
      </c>
      <c r="K13" s="22">
        <f t="shared" si="4"/>
        <v>9.6559414694894138E-3</v>
      </c>
      <c r="L13" s="22">
        <f t="shared" si="5"/>
        <v>9.6559414694894138E-3</v>
      </c>
      <c r="M13" s="225">
        <f t="shared" si="6"/>
        <v>9.6559414694894138E-3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8001.6947213180993</v>
      </c>
      <c r="S13" s="222">
        <f>IF($B$81=0,0,(SUMIF($N$6:$N$28,$U13,L$6:L$28)+SUMIF($N$91:$N$118,$U13,L$91:L$118))*$I$83*Poor!$B$81/$B$81)</f>
        <v>6316.3953735891346</v>
      </c>
      <c r="T13" s="222">
        <f>IF($B$81=0,0,(SUMIF($N$6:$N$28,$U13,M$6:M$28)+SUMIF($N$91:$N$118,$U13,M$91:M$118))*$I$83*Poor!$B$81/$B$81)</f>
        <v>6316.3953735891346</v>
      </c>
      <c r="U13" s="223">
        <v>7</v>
      </c>
      <c r="V13" s="56"/>
      <c r="W13" s="110"/>
      <c r="X13" s="118"/>
      <c r="Y13" s="183">
        <f t="shared" si="9"/>
        <v>3.8623765877957655E-2</v>
      </c>
      <c r="Z13" s="156">
        <f>Poor!Z13</f>
        <v>1</v>
      </c>
      <c r="AA13" s="121">
        <f>$M13*Z13*4</f>
        <v>3.8623765877957655E-2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9.6559414694894138E-3</v>
      </c>
      <c r="AJ13" s="120">
        <f t="shared" si="14"/>
        <v>1.9311882938978828E-2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215">
        <v>5.5398194271481945E-4</v>
      </c>
      <c r="C14" s="215">
        <v>0</v>
      </c>
      <c r="D14" s="24">
        <f t="shared" si="0"/>
        <v>5.5398194271481945E-4</v>
      </c>
      <c r="E14" s="75">
        <f>Poor!E14</f>
        <v>1</v>
      </c>
      <c r="F14" s="22"/>
      <c r="H14" s="24">
        <f t="shared" si="1"/>
        <v>1</v>
      </c>
      <c r="I14" s="22">
        <f t="shared" si="2"/>
        <v>5.5398194271481945E-4</v>
      </c>
      <c r="J14" s="24">
        <f>IF(I$32&lt;=1+I131,I14,B14*H14+J$33*(I14-B14*H14))</f>
        <v>5.5398194271481945E-4</v>
      </c>
      <c r="K14" s="22">
        <f t="shared" si="4"/>
        <v>5.5398194271481945E-4</v>
      </c>
      <c r="L14" s="22">
        <f t="shared" si="5"/>
        <v>5.5398194271481945E-4</v>
      </c>
      <c r="M14" s="225">
        <f t="shared" si="6"/>
        <v>5.5398194271481945E-4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2.2159277708592778E-3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2.2159277708592778E-3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5.5398194271481945E-4</v>
      </c>
      <c r="AJ14" s="120">
        <f t="shared" si="14"/>
        <v>1.1079638854296389E-3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215">
        <v>1.8103408514367418E-3</v>
      </c>
      <c r="C15" s="215">
        <v>0</v>
      </c>
      <c r="D15" s="24">
        <f t="shared" si="0"/>
        <v>1.8103408514367418E-3</v>
      </c>
      <c r="E15" s="75">
        <f>Poor!E15</f>
        <v>1</v>
      </c>
      <c r="F15" s="22"/>
      <c r="H15" s="24">
        <f t="shared" si="1"/>
        <v>1</v>
      </c>
      <c r="I15" s="22">
        <f t="shared" si="2"/>
        <v>1.8103408514367418E-3</v>
      </c>
      <c r="J15" s="24">
        <f t="shared" ref="J15:J25" si="17">IF(I$32&lt;=1+I131,I15,B15*H15+J$33*(I15-B15*H15))</f>
        <v>1.8103408514367418E-3</v>
      </c>
      <c r="K15" s="22">
        <f t="shared" si="4"/>
        <v>1.8103408514367418E-3</v>
      </c>
      <c r="L15" s="22">
        <f t="shared" si="5"/>
        <v>1.8103408514367418E-3</v>
      </c>
      <c r="M15" s="226">
        <f t="shared" si="6"/>
        <v>1.8103408514367418E-3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5094.9920516988204</v>
      </c>
      <c r="S15" s="222">
        <f>IF($B$81=0,0,(SUMIF($N$6:$N$28,$U15,L$6:L$28)+SUMIF($N$91:$N$118,$U15,L$91:L$118))*$I$83*Poor!$B$81/$B$81)</f>
        <v>4082.8</v>
      </c>
      <c r="T15" s="222">
        <f>IF($B$81=0,0,(SUMIF($N$6:$N$28,$U15,M$6:M$28)+SUMIF($N$91:$N$118,$U15,M$91:M$118))*$I$83*Poor!$B$81/$B$81)</f>
        <v>4082.8</v>
      </c>
      <c r="U15" s="223">
        <v>9</v>
      </c>
      <c r="V15" s="56"/>
      <c r="W15" s="110"/>
      <c r="X15" s="118"/>
      <c r="Y15" s="183">
        <f t="shared" si="9"/>
        <v>7.2413634057469671E-3</v>
      </c>
      <c r="Z15" s="156">
        <f>Poor!Z15</f>
        <v>0.25</v>
      </c>
      <c r="AA15" s="121">
        <f t="shared" si="16"/>
        <v>1.8103408514367418E-3</v>
      </c>
      <c r="AB15" s="156">
        <f>Poor!AB15</f>
        <v>0.25</v>
      </c>
      <c r="AC15" s="121">
        <f t="shared" si="7"/>
        <v>1.8103408514367418E-3</v>
      </c>
      <c r="AD15" s="156">
        <f>Poor!AD15</f>
        <v>0.25</v>
      </c>
      <c r="AE15" s="121">
        <f t="shared" si="8"/>
        <v>1.8103408514367418E-3</v>
      </c>
      <c r="AF15" s="122">
        <f t="shared" si="10"/>
        <v>0.25</v>
      </c>
      <c r="AG15" s="121">
        <f t="shared" si="11"/>
        <v>1.8103408514367418E-3</v>
      </c>
      <c r="AH15" s="123">
        <f t="shared" si="12"/>
        <v>1</v>
      </c>
      <c r="AI15" s="183">
        <f t="shared" si="13"/>
        <v>1.8103408514367418E-3</v>
      </c>
      <c r="AJ15" s="120">
        <f t="shared" si="14"/>
        <v>1.8103408514367418E-3</v>
      </c>
      <c r="AK15" s="119">
        <f t="shared" si="15"/>
        <v>1.8103408514367418E-3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215">
        <v>3.9884163553341638E-3</v>
      </c>
      <c r="C16" s="215">
        <v>2.922942611041926E-2</v>
      </c>
      <c r="D16" s="24">
        <f t="shared" ref="D16:D25" si="18">(B16+C16)</f>
        <v>3.3217842465753426E-2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3.3217842465753426E-2</v>
      </c>
      <c r="J16" s="24">
        <f t="shared" si="17"/>
        <v>2.7137446882035694E-2</v>
      </c>
      <c r="K16" s="22">
        <f t="shared" ref="K16:K25" si="21">B16</f>
        <v>3.9884163553341638E-3</v>
      </c>
      <c r="L16" s="22">
        <f t="shared" ref="L16:L25" si="22">IF(K16="","",K16*H16)</f>
        <v>3.9884163553341638E-3</v>
      </c>
      <c r="M16" s="226">
        <f t="shared" ref="M16:M25" si="23">J16</f>
        <v>2.7137446882035694E-2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1125.0213663288723</v>
      </c>
      <c r="S16" s="222">
        <f>IF($B$81=0,0,(SUMIF($N$6:$N$28,$U16,L$6:L$28)+SUMIF($N$91:$N$118,$U16,L$91:L$118))*$I$83*Poor!$B$81/$B$81)</f>
        <v>611.20000000000005</v>
      </c>
      <c r="T16" s="222">
        <f>IF($B$81=0,0,(SUMIF($N$6:$N$28,$U16,M$6:M$28)+SUMIF($N$91:$N$118,$U16,M$91:M$118))*$I$83*Poor!$B$81/$B$81)</f>
        <v>708.01125728894465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215">
        <v>3.7226805728518054E-3</v>
      </c>
      <c r="C17" s="215">
        <v>0</v>
      </c>
      <c r="D17" s="24">
        <f t="shared" si="18"/>
        <v>3.7226805728518054E-3</v>
      </c>
      <c r="E17" s="75">
        <f>Poor!E17</f>
        <v>1</v>
      </c>
      <c r="F17" s="22"/>
      <c r="H17" s="24">
        <f t="shared" si="19"/>
        <v>1</v>
      </c>
      <c r="I17" s="22">
        <f t="shared" si="20"/>
        <v>3.7226805728518054E-3</v>
      </c>
      <c r="J17" s="24">
        <f t="shared" si="17"/>
        <v>3.7226805728518054E-3</v>
      </c>
      <c r="K17" s="22">
        <f t="shared" si="21"/>
        <v>3.7226805728518054E-3</v>
      </c>
      <c r="L17" s="22">
        <f t="shared" si="22"/>
        <v>3.7226805728518054E-3</v>
      </c>
      <c r="M17" s="226">
        <f t="shared" si="23"/>
        <v>3.7226805728518054E-3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215">
        <v>0</v>
      </c>
      <c r="C18" s="215">
        <v>1.727506226650062E-3</v>
      </c>
      <c r="D18" s="24">
        <f t="shared" si="18"/>
        <v>1.727506226650062E-3</v>
      </c>
      <c r="E18" s="75">
        <f>Poor!E18</f>
        <v>1</v>
      </c>
      <c r="F18" s="22"/>
      <c r="H18" s="24">
        <f t="shared" si="19"/>
        <v>1</v>
      </c>
      <c r="I18" s="22">
        <f t="shared" si="20"/>
        <v>1.727506226650062E-3</v>
      </c>
      <c r="J18" s="24">
        <f t="shared" si="17"/>
        <v>1.368145040710676E-3</v>
      </c>
      <c r="K18" s="22">
        <f t="shared" si="21"/>
        <v>0</v>
      </c>
      <c r="L18" s="22">
        <f t="shared" si="22"/>
        <v>0</v>
      </c>
      <c r="M18" s="226">
        <f t="shared" si="23"/>
        <v>1.368145040710676E-3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1674.9399602351389</v>
      </c>
      <c r="S18" s="222">
        <f>IF($B$81=0,0,(SUMIF($N$6:$N$28,$U18,L$6:L$28)+SUMIF($N$91:$N$118,$U18,L$91:L$118))*$I$83*Poor!$B$81/$B$81)</f>
        <v>1876.7904122233276</v>
      </c>
      <c r="T18" s="222">
        <f>IF($B$81=0,0,(SUMIF($N$6:$N$28,$U18,M$6:M$28)+SUMIF($N$91:$N$118,$U18,M$91:M$118))*$I$83*Poor!$B$81/$B$81)</f>
        <v>1876.7904122233276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215">
        <v>1.5644458281444584E-3</v>
      </c>
      <c r="C19" s="215">
        <v>0</v>
      </c>
      <c r="D19" s="24">
        <f t="shared" si="18"/>
        <v>1.5644458281444584E-3</v>
      </c>
      <c r="E19" s="75">
        <f>Poor!E19</f>
        <v>1</v>
      </c>
      <c r="F19" s="22"/>
      <c r="H19" s="24">
        <f t="shared" si="19"/>
        <v>1</v>
      </c>
      <c r="I19" s="22">
        <f t="shared" si="20"/>
        <v>1.5644458281444584E-3</v>
      </c>
      <c r="J19" s="24">
        <f t="shared" si="17"/>
        <v>1.5644458281444584E-3</v>
      </c>
      <c r="K19" s="22">
        <f t="shared" si="21"/>
        <v>1.5644458281444584E-3</v>
      </c>
      <c r="L19" s="22">
        <f t="shared" si="22"/>
        <v>1.5644458281444584E-3</v>
      </c>
      <c r="M19" s="226">
        <f t="shared" si="23"/>
        <v>1.5644458281444584E-3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151.40236618610371</v>
      </c>
      <c r="S19" s="222">
        <f>IF($B$81=0,0,(SUMIF($N$6:$N$28,$U19,L$6:L$28)+SUMIF($N$91:$N$118,$U19,L$91:L$118))*$I$83*Poor!$B$81/$B$81)</f>
        <v>169.64817604931577</v>
      </c>
      <c r="T19" s="222">
        <f>IF($B$81=0,0,(SUMIF($N$6:$N$28,$U19,M$6:M$28)+SUMIF($N$91:$N$118,$U19,M$91:M$118))*$I$83*Poor!$B$81/$B$81)</f>
        <v>169.64817604931577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215">
        <v>1.9552303860523038E-2</v>
      </c>
      <c r="C20" s="215">
        <v>0</v>
      </c>
      <c r="D20" s="24">
        <f t="shared" si="18"/>
        <v>1.9552303860523038E-2</v>
      </c>
      <c r="E20" s="75">
        <f>Poor!E20</f>
        <v>1</v>
      </c>
      <c r="F20" s="22"/>
      <c r="H20" s="24">
        <f t="shared" si="19"/>
        <v>1</v>
      </c>
      <c r="I20" s="22">
        <f t="shared" si="20"/>
        <v>1.9552303860523038E-2</v>
      </c>
      <c r="J20" s="24">
        <f t="shared" si="17"/>
        <v>1.9552303860523038E-2</v>
      </c>
      <c r="K20" s="22">
        <f t="shared" si="21"/>
        <v>1.9552303860523038E-2</v>
      </c>
      <c r="L20" s="22">
        <f t="shared" si="22"/>
        <v>1.9552303860523038E-2</v>
      </c>
      <c r="M20" s="226">
        <f t="shared" si="23"/>
        <v>1.9552303860523038E-2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v>3.8642849730178498E-3</v>
      </c>
      <c r="C21" s="215">
        <v>-3.8642849730178498E-3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8.0386050671685597E-4</v>
      </c>
      <c r="K21" s="22">
        <f t="shared" si="21"/>
        <v>3.8642849730178498E-3</v>
      </c>
      <c r="L21" s="22">
        <f t="shared" si="22"/>
        <v>3.8642849730178498E-3</v>
      </c>
      <c r="M21" s="226">
        <f t="shared" si="23"/>
        <v>8.0386050671685597E-4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215">
        <v>5.1259623287671231E-2</v>
      </c>
      <c r="C22" s="215">
        <v>0</v>
      </c>
      <c r="D22" s="24">
        <f t="shared" si="18"/>
        <v>5.1259623287671231E-2</v>
      </c>
      <c r="E22" s="75">
        <f>Poor!E22</f>
        <v>1</v>
      </c>
      <c r="F22" s="22"/>
      <c r="H22" s="24">
        <f t="shared" si="19"/>
        <v>1</v>
      </c>
      <c r="I22" s="22">
        <f t="shared" si="20"/>
        <v>5.1259623287671231E-2</v>
      </c>
      <c r="J22" s="24">
        <f t="shared" si="17"/>
        <v>5.1259623287671231E-2</v>
      </c>
      <c r="K22" s="22">
        <f t="shared" si="21"/>
        <v>5.1259623287671231E-2</v>
      </c>
      <c r="L22" s="22">
        <f t="shared" si="22"/>
        <v>5.1259623287671231E-2</v>
      </c>
      <c r="M22" s="226">
        <f t="shared" si="23"/>
        <v>5.1259623287671231E-2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53891.067462932857</v>
      </c>
      <c r="S23" s="179">
        <f>SUM(S7:S22)</f>
        <v>44713.188964184403</v>
      </c>
      <c r="T23" s="179">
        <f>SUM(T7:T22)</f>
        <v>44319.8829528887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215">
        <v>8.2575896637608979E-3</v>
      </c>
      <c r="C24" s="215">
        <v>0</v>
      </c>
      <c r="D24" s="24">
        <f t="shared" si="18"/>
        <v>8.2575896637608979E-3</v>
      </c>
      <c r="E24" s="75">
        <f>Poor!E24</f>
        <v>1</v>
      </c>
      <c r="F24" s="22"/>
      <c r="H24" s="24">
        <f t="shared" si="19"/>
        <v>1</v>
      </c>
      <c r="I24" s="22">
        <f t="shared" si="20"/>
        <v>8.2575896637608979E-3</v>
      </c>
      <c r="J24" s="24">
        <f t="shared" si="17"/>
        <v>8.2575896637608979E-3</v>
      </c>
      <c r="K24" s="22">
        <f t="shared" si="21"/>
        <v>8.2575896637608979E-3</v>
      </c>
      <c r="L24" s="22">
        <f t="shared" si="22"/>
        <v>8.2575896637608979E-3</v>
      </c>
      <c r="M24" s="226">
        <f t="shared" si="23"/>
        <v>8.2575896637608979E-3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9"/>
        <v>3.3030358655043592E-2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3.3030358655043592E-2</v>
      </c>
      <c r="AH24" s="123">
        <f t="shared" si="12"/>
        <v>1</v>
      </c>
      <c r="AI24" s="183">
        <f t="shared" si="13"/>
        <v>8.2575896637608979E-3</v>
      </c>
      <c r="AJ24" s="120">
        <f t="shared" si="14"/>
        <v>0</v>
      </c>
      <c r="AK24" s="119">
        <f t="shared" si="15"/>
        <v>1.6515179327521796E-2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215">
        <v>1.737982565379826E-3</v>
      </c>
      <c r="C25" s="215">
        <v>0</v>
      </c>
      <c r="D25" s="24">
        <f t="shared" si="18"/>
        <v>1.737982565379826E-3</v>
      </c>
      <c r="E25" s="75">
        <f>Poor!E25</f>
        <v>1</v>
      </c>
      <c r="F25" s="22"/>
      <c r="H25" s="24">
        <f t="shared" si="19"/>
        <v>1</v>
      </c>
      <c r="I25" s="22">
        <f t="shared" si="20"/>
        <v>1.737982565379826E-3</v>
      </c>
      <c r="J25" s="24">
        <f t="shared" si="17"/>
        <v>1.737982565379826E-3</v>
      </c>
      <c r="K25" s="22">
        <f t="shared" si="21"/>
        <v>1.737982565379826E-3</v>
      </c>
      <c r="L25" s="22">
        <f t="shared" si="22"/>
        <v>1.737982565379826E-3</v>
      </c>
      <c r="M25" s="226">
        <f t="shared" si="23"/>
        <v>1.737982565379826E-3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9"/>
        <v>6.9519302615193039E-3</v>
      </c>
      <c r="Z25" s="156">
        <f>Poor!Z17</f>
        <v>0.29409999999999997</v>
      </c>
      <c r="AA25" s="121">
        <f t="shared" si="16"/>
        <v>2.0445626899128272E-3</v>
      </c>
      <c r="AB25" s="156">
        <f>Poor!AB17</f>
        <v>0.17649999999999999</v>
      </c>
      <c r="AC25" s="121">
        <f t="shared" si="7"/>
        <v>1.2270156911581571E-3</v>
      </c>
      <c r="AD25" s="156">
        <f>Poor!AD17</f>
        <v>0.23530000000000001</v>
      </c>
      <c r="AE25" s="121">
        <f t="shared" si="8"/>
        <v>1.6357891905354922E-3</v>
      </c>
      <c r="AF25" s="122">
        <f t="shared" si="10"/>
        <v>0.29410000000000003</v>
      </c>
      <c r="AG25" s="121">
        <f t="shared" si="11"/>
        <v>2.0445626899128276E-3</v>
      </c>
      <c r="AH25" s="123">
        <f t="shared" si="12"/>
        <v>1</v>
      </c>
      <c r="AI25" s="183">
        <f t="shared" si="13"/>
        <v>1.7379825653798262E-3</v>
      </c>
      <c r="AJ25" s="120">
        <f t="shared" si="14"/>
        <v>1.6357891905354922E-3</v>
      </c>
      <c r="AK25" s="119">
        <f t="shared" si="15"/>
        <v>1.8401759402241599E-3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0.11057940357038532</v>
      </c>
      <c r="C26" s="215">
        <v>0</v>
      </c>
      <c r="D26" s="24">
        <f t="shared" si="0"/>
        <v>0.11057940357038532</v>
      </c>
      <c r="E26" s="75">
        <f>Poor!E26</f>
        <v>1</v>
      </c>
      <c r="F26" s="22"/>
      <c r="H26" s="24">
        <f t="shared" si="1"/>
        <v>1</v>
      </c>
      <c r="I26" s="22">
        <f t="shared" si="2"/>
        <v>0.11057940357038532</v>
      </c>
      <c r="J26" s="24">
        <f>IF(I$32&lt;=1+I131,I26,B26*H26+J$33*(I26-B26*H26))</f>
        <v>0.11057940357038532</v>
      </c>
      <c r="K26" s="22">
        <f t="shared" si="4"/>
        <v>0.11057940357038532</v>
      </c>
      <c r="L26" s="22">
        <f t="shared" si="5"/>
        <v>0.11057940357038532</v>
      </c>
      <c r="M26" s="224">
        <f t="shared" si="6"/>
        <v>0.11057940357038532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0.44231761428154126</v>
      </c>
      <c r="Z26" s="156">
        <f>Poor!Z26</f>
        <v>0.25</v>
      </c>
      <c r="AA26" s="121">
        <f t="shared" si="16"/>
        <v>0.11057940357038532</v>
      </c>
      <c r="AB26" s="156">
        <f>Poor!AB26</f>
        <v>0.25</v>
      </c>
      <c r="AC26" s="121">
        <f t="shared" si="7"/>
        <v>0.11057940357038532</v>
      </c>
      <c r="AD26" s="156">
        <f>Poor!AD26</f>
        <v>0.25</v>
      </c>
      <c r="AE26" s="121">
        <f t="shared" si="8"/>
        <v>0.11057940357038532</v>
      </c>
      <c r="AF26" s="122">
        <f t="shared" si="10"/>
        <v>0.25</v>
      </c>
      <c r="AG26" s="121">
        <f t="shared" si="11"/>
        <v>0.11057940357038532</v>
      </c>
      <c r="AH26" s="123">
        <f t="shared" si="12"/>
        <v>1</v>
      </c>
      <c r="AI26" s="183">
        <f t="shared" si="13"/>
        <v>0.11057940357038532</v>
      </c>
      <c r="AJ26" s="120">
        <f t="shared" si="14"/>
        <v>0.11057940357038532</v>
      </c>
      <c r="AK26" s="119">
        <f t="shared" si="15"/>
        <v>0.11057940357038532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8.4049271481942724E-3</v>
      </c>
      <c r="C27" s="215">
        <v>-8.4049271481942724E-3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8.4049271481942724E-3</v>
      </c>
      <c r="L27" s="22">
        <f t="shared" si="5"/>
        <v>8.4049271481942724E-3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4.3015068493150689E-3</v>
      </c>
      <c r="C28" s="215">
        <v>-4.3015068493150689E-3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4.3015068493150689E-3</v>
      </c>
      <c r="L28" s="22">
        <f t="shared" si="5"/>
        <v>4.3015068493150689E-3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0.10375942989829805</v>
      </c>
      <c r="C29" s="215">
        <v>0.12087734404369906</v>
      </c>
      <c r="D29" s="24">
        <f>(B29+C29)</f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0.10375942989829805</v>
      </c>
      <c r="L29" s="22">
        <f t="shared" si="5"/>
        <v>0.10375942989829805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0.6111905354919055</v>
      </c>
      <c r="C30" s="103"/>
      <c r="D30" s="24">
        <f>(D119-B124)</f>
        <v>1.1877578567379323</v>
      </c>
      <c r="E30" s="75">
        <f>Poor!E30</f>
        <v>1</v>
      </c>
      <c r="H30" s="96">
        <f>(E30*F$7/F$9)</f>
        <v>1</v>
      </c>
      <c r="I30" s="29">
        <f>IF(E30&gt;=1,I119-I124,MIN(I119-I124,B30*H30))</f>
        <v>0.55575807316449977</v>
      </c>
      <c r="J30" s="231">
        <f>IF(I$32&lt;=1,I30,1-SUM(J6:J29))</f>
        <v>0.32369322821529645</v>
      </c>
      <c r="K30" s="22">
        <f t="shared" si="4"/>
        <v>0.6111905354919055</v>
      </c>
      <c r="L30" s="22">
        <f>IF(L124=L119,0,IF(K30="",0,(L119-L124)/(B119-B124)*K30))</f>
        <v>0.29722602703745032</v>
      </c>
      <c r="M30" s="175">
        <f t="shared" si="6"/>
        <v>0.32369322821529645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1.2947729128611858</v>
      </c>
      <c r="Z30" s="122">
        <f>IF($Y30=0,0,AA30/($Y$30))</f>
        <v>8.5746543938101745E-17</v>
      </c>
      <c r="AA30" s="187">
        <f>IF(AA79*4/$I$83+SUM(AA6:AA29)&lt;1,AA79*4/$I$83,1-SUM(AA6:AA29))</f>
        <v>1.1102230246251565E-16</v>
      </c>
      <c r="AB30" s="122">
        <f>IF($Y30=0,0,AC30/($Y$30))</f>
        <v>0.28260636013684698</v>
      </c>
      <c r="AC30" s="187">
        <f>IF(AC79*4/$I$83+SUM(AC6:AC29)&lt;1,AC79*4/$I$83,1-SUM(AC6:AC29))</f>
        <v>0.36591106010748264</v>
      </c>
      <c r="AD30" s="122">
        <f>IF($Y30=0,0,AE30/($Y$30))</f>
        <v>0.14130318006842357</v>
      </c>
      <c r="AE30" s="187">
        <f>IF(AE79*4/$I$83+SUM(AE6:AE29)&lt;1,AE79*4/$I$83,1-SUM(AE6:AE29))</f>
        <v>0.18295553005374143</v>
      </c>
      <c r="AF30" s="122">
        <f>IF($Y30=0,0,AG30/($Y$30))</f>
        <v>0.14130318006842357</v>
      </c>
      <c r="AG30" s="187">
        <f>IF(AG79*4/$I$83+SUM(AG6:AG29)&lt;1,AG79*4/$I$83,1-SUM(AG6:AG29))</f>
        <v>0.18295553005374143</v>
      </c>
      <c r="AH30" s="123">
        <f t="shared" si="12"/>
        <v>0.56521272027369429</v>
      </c>
      <c r="AI30" s="183">
        <f t="shared" si="13"/>
        <v>0.18295553005374141</v>
      </c>
      <c r="AJ30" s="120">
        <f t="shared" si="14"/>
        <v>0.18295553005374138</v>
      </c>
      <c r="AK30" s="119">
        <f t="shared" si="15"/>
        <v>0.18295553005374143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0.15609486232514702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6021.8931138272528</v>
      </c>
      <c r="S31" s="234">
        <f t="shared" si="24"/>
        <v>15199.771612575707</v>
      </c>
      <c r="T31" s="234">
        <f>IF(T25&gt;T$23,T25-T$23,0)</f>
        <v>15593.07762387141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8.8789267767065194E-2</v>
      </c>
      <c r="AD31" s="134"/>
      <c r="AE31" s="133">
        <f>1-AE32+IF($Y32&lt;0,$Y32/4,0)</f>
        <v>0.46461734047409564</v>
      </c>
      <c r="AF31" s="134"/>
      <c r="AG31" s="133">
        <f>1-AG32+IF($Y32&lt;0,$Y32/4,0)</f>
        <v>0.43117820831967479</v>
      </c>
      <c r="AH31" s="123"/>
      <c r="AI31" s="182">
        <f>SUM(AA31,AC31,AE31,AG31)/4</f>
        <v>0.24614620414020891</v>
      </c>
      <c r="AJ31" s="135">
        <f t="shared" si="14"/>
        <v>4.4394633883532597E-2</v>
      </c>
      <c r="AK31" s="136">
        <f t="shared" si="15"/>
        <v>0.44789777439688522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1.1655214112787475</v>
      </c>
      <c r="C32" s="77">
        <f>SUM(C6:C31)</f>
        <v>0.13526355741024118</v>
      </c>
      <c r="D32" s="24">
        <f>SUM(D6:D30)</f>
        <v>1.8773522899350157</v>
      </c>
      <c r="E32" s="2"/>
      <c r="F32" s="2"/>
      <c r="H32" s="17"/>
      <c r="I32" s="22">
        <f>SUM(I6:I30)</f>
        <v>1.2377007412121435</v>
      </c>
      <c r="J32" s="17"/>
      <c r="L32" s="22">
        <f>SUM(L6:L30)</f>
        <v>0.84390513767485298</v>
      </c>
      <c r="M32" s="23"/>
      <c r="N32" s="56"/>
      <c r="O32" s="2"/>
      <c r="P32" s="22"/>
      <c r="Q32" s="234" t="s">
        <v>143</v>
      </c>
      <c r="R32" s="234">
        <f t="shared" si="24"/>
        <v>40318.761685255828</v>
      </c>
      <c r="S32" s="234">
        <f t="shared" si="24"/>
        <v>49496.640184004282</v>
      </c>
      <c r="T32" s="234">
        <f t="shared" si="24"/>
        <v>49889.946195299985</v>
      </c>
      <c r="V32" s="56"/>
      <c r="W32" s="110"/>
      <c r="X32" s="118"/>
      <c r="Y32" s="115">
        <f>SUM(Y6:Y31)</f>
        <v>3.5783659760853848</v>
      </c>
      <c r="Z32" s="137"/>
      <c r="AA32" s="138">
        <f>SUM(AA6:AA30)</f>
        <v>1</v>
      </c>
      <c r="AB32" s="137"/>
      <c r="AC32" s="139">
        <f>SUM(AC6:AC30)</f>
        <v>0.91121073223293481</v>
      </c>
      <c r="AD32" s="137"/>
      <c r="AE32" s="139">
        <f>SUM(AE6:AE30)</f>
        <v>0.53538265952590436</v>
      </c>
      <c r="AF32" s="137"/>
      <c r="AG32" s="139">
        <f>SUM(AG6:AG30)</f>
        <v>0.56882179168032521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0.79197690845013602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15593.077623871401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v>0</v>
      </c>
      <c r="C38" s="216"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0.75676436657050716</v>
      </c>
      <c r="AA39" s="147">
        <f t="shared" ref="AA39:AA64" si="40">$J39*Z39</f>
        <v>0</v>
      </c>
      <c r="AB39" s="122">
        <f>AB8</f>
        <v>0.24323563342949281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0.75676436657050716</v>
      </c>
      <c r="AA40" s="147">
        <f t="shared" si="40"/>
        <v>0</v>
      </c>
      <c r="AB40" s="122">
        <f>AB9</f>
        <v>0.24323563342949278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Green maize sold: quantity</v>
      </c>
      <c r="B41" s="216">
        <v>0</v>
      </c>
      <c r="C41" s="216"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0.75676436657050716</v>
      </c>
      <c r="AA41" s="147">
        <f t="shared" si="40"/>
        <v>0</v>
      </c>
      <c r="AB41" s="122">
        <f>AB11</f>
        <v>0.24323563342949286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 (irrigated):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Beans: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Potato: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Sweet potato: no. local meas</v>
      </c>
      <c r="B46" s="216">
        <v>750</v>
      </c>
      <c r="C46" s="216">
        <v>-750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2.3369339426672204E-2</v>
      </c>
      <c r="L46" s="22">
        <f t="shared" si="34"/>
        <v>3.2717075197341086E-2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Groundnuts (dry): no. local meas</v>
      </c>
      <c r="B47" s="216">
        <v>46</v>
      </c>
      <c r="C47" s="216">
        <v>-46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1.4333194848358951E-3</v>
      </c>
      <c r="L47" s="22">
        <f t="shared" si="34"/>
        <v>2.0066472787702533E-3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Rape</v>
      </c>
      <c r="B48" s="216">
        <v>0</v>
      </c>
      <c r="C48" s="216"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 (cabbage): kg produced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crop: Amadumbe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Water melon: no. local meas</v>
      </c>
      <c r="B51" s="216">
        <v>0</v>
      </c>
      <c r="C51" s="216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FISHING -- see worksheet Data 3</v>
      </c>
      <c r="B52" s="216">
        <v>0</v>
      </c>
      <c r="C52" s="216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v>446.66666666666669</v>
      </c>
      <c r="C53" s="216">
        <v>278.33333333333331</v>
      </c>
      <c r="D53" s="38">
        <f t="shared" si="25"/>
        <v>725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855.5</v>
      </c>
      <c r="J53" s="38">
        <f t="shared" si="32"/>
        <v>787.17828263197282</v>
      </c>
      <c r="K53" s="40">
        <f t="shared" si="33"/>
        <v>1.3917739925218114E-2</v>
      </c>
      <c r="L53" s="22">
        <f t="shared" si="34"/>
        <v>1.6422933111757375E-2</v>
      </c>
      <c r="M53" s="24">
        <f t="shared" si="35"/>
        <v>2.4527781968175306E-2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casual work -- see Data2</v>
      </c>
      <c r="B54" s="216">
        <v>533.33333333333337</v>
      </c>
      <c r="C54" s="216">
        <v>0</v>
      </c>
      <c r="D54" s="38">
        <f t="shared" si="25"/>
        <v>533.33333333333337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592.00000000000011</v>
      </c>
      <c r="J54" s="38">
        <f t="shared" si="32"/>
        <v>592.00000000000011</v>
      </c>
      <c r="K54" s="40">
        <f t="shared" si="33"/>
        <v>1.6618196925633568E-2</v>
      </c>
      <c r="L54" s="22">
        <f t="shared" si="34"/>
        <v>1.8446198587453264E-2</v>
      </c>
      <c r="M54" s="24">
        <f t="shared" si="35"/>
        <v>1.8446198587453264E-2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casual work -- see Data2</v>
      </c>
      <c r="B55" s="216">
        <v>773.33333333333337</v>
      </c>
      <c r="C55" s="216">
        <v>0</v>
      </c>
      <c r="D55" s="38">
        <f t="shared" si="25"/>
        <v>773.33333333333337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858.40000000000009</v>
      </c>
      <c r="J55" s="38">
        <f t="shared" si="32"/>
        <v>858.4000000000002</v>
      </c>
      <c r="K55" s="40">
        <f t="shared" si="33"/>
        <v>2.4096385542168672E-2</v>
      </c>
      <c r="L55" s="22">
        <f t="shared" si="34"/>
        <v>2.674698795180723E-2</v>
      </c>
      <c r="M55" s="24">
        <f t="shared" si="35"/>
        <v>2.6746987951807234E-2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casual work -- see Data2</v>
      </c>
      <c r="B56" s="216">
        <v>3600</v>
      </c>
      <c r="C56" s="216">
        <v>0</v>
      </c>
      <c r="D56" s="38">
        <f t="shared" si="25"/>
        <v>3600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3996.0000000000005</v>
      </c>
      <c r="J56" s="38">
        <f t="shared" si="32"/>
        <v>3996.0000000000005</v>
      </c>
      <c r="K56" s="40">
        <f t="shared" si="33"/>
        <v>0.11217282924802659</v>
      </c>
      <c r="L56" s="22">
        <f t="shared" si="34"/>
        <v>0.12451184046530953</v>
      </c>
      <c r="M56" s="24">
        <f t="shared" si="35"/>
        <v>0.12451184046530951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Labour migration(formal employment): no. people per HH</v>
      </c>
      <c r="B57" s="216">
        <v>0</v>
      </c>
      <c r="C57" s="216">
        <v>0</v>
      </c>
      <c r="D57" s="38">
        <f t="shared" si="25"/>
        <v>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(e.g. teachers, salaried staff, etc.)</v>
      </c>
      <c r="B58" s="216">
        <v>0</v>
      </c>
      <c r="C58" s="216"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764</v>
      </c>
      <c r="C59" s="216">
        <v>152.80000000000004</v>
      </c>
      <c r="D59" s="38">
        <f t="shared" si="25"/>
        <v>916.80000000000007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733.44</v>
      </c>
      <c r="J59" s="38">
        <f t="shared" si="32"/>
        <v>708.01125728894465</v>
      </c>
      <c r="K59" s="40">
        <f t="shared" si="33"/>
        <v>2.3805567095970086E-2</v>
      </c>
      <c r="L59" s="22">
        <f t="shared" si="34"/>
        <v>1.9044453676776069E-2</v>
      </c>
      <c r="M59" s="24">
        <f t="shared" si="35"/>
        <v>2.2061007185987056E-2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177.00281432223616</v>
      </c>
      <c r="AB59" s="156">
        <f>Poor!AB59</f>
        <v>0.25</v>
      </c>
      <c r="AC59" s="147">
        <f t="shared" si="41"/>
        <v>177.00281432223616</v>
      </c>
      <c r="AD59" s="156">
        <f>Poor!AD59</f>
        <v>0.25</v>
      </c>
      <c r="AE59" s="147">
        <f t="shared" si="42"/>
        <v>177.00281432223616</v>
      </c>
      <c r="AF59" s="122">
        <f t="shared" si="29"/>
        <v>0.25</v>
      </c>
      <c r="AG59" s="147">
        <f t="shared" si="36"/>
        <v>177.00281432223616</v>
      </c>
      <c r="AH59" s="123">
        <f t="shared" ref="AH59:AI64" si="43">SUM(Z59,AB59,AD59,AF59)</f>
        <v>1</v>
      </c>
      <c r="AI59" s="112">
        <f t="shared" si="43"/>
        <v>708.01125728894465</v>
      </c>
      <c r="AJ59" s="148">
        <f t="shared" si="38"/>
        <v>354.00562864447232</v>
      </c>
      <c r="AK59" s="147">
        <f t="shared" si="39"/>
        <v>354.00562864447232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0</v>
      </c>
      <c r="C60" s="216"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21720</v>
      </c>
      <c r="C61" s="216">
        <v>0</v>
      </c>
      <c r="D61" s="38">
        <f t="shared" si="25"/>
        <v>21720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25629.599999999999</v>
      </c>
      <c r="J61" s="38">
        <f t="shared" si="32"/>
        <v>25629.600000000002</v>
      </c>
      <c r="K61" s="40">
        <f t="shared" si="33"/>
        <v>0.67677606979642702</v>
      </c>
      <c r="L61" s="22">
        <f t="shared" si="34"/>
        <v>0.7985957623597838</v>
      </c>
      <c r="M61" s="24">
        <f t="shared" si="35"/>
        <v>0.79859576235978402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6407.4000000000005</v>
      </c>
      <c r="AB61" s="156">
        <f>Poor!AB61</f>
        <v>0.25</v>
      </c>
      <c r="AC61" s="147">
        <f t="shared" si="41"/>
        <v>6407.4000000000005</v>
      </c>
      <c r="AD61" s="156">
        <f>Poor!AD61</f>
        <v>0.25</v>
      </c>
      <c r="AE61" s="147">
        <f t="shared" si="42"/>
        <v>6407.4000000000005</v>
      </c>
      <c r="AF61" s="122">
        <f t="shared" si="29"/>
        <v>0.25</v>
      </c>
      <c r="AG61" s="147">
        <f t="shared" si="36"/>
        <v>6407.4000000000005</v>
      </c>
      <c r="AH61" s="123">
        <f t="shared" si="43"/>
        <v>1</v>
      </c>
      <c r="AI61" s="112">
        <f t="shared" si="43"/>
        <v>25629.600000000002</v>
      </c>
      <c r="AJ61" s="148">
        <f t="shared" si="38"/>
        <v>12814.800000000001</v>
      </c>
      <c r="AK61" s="147">
        <f t="shared" si="39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3460</v>
      </c>
      <c r="C62" s="216">
        <v>0</v>
      </c>
      <c r="D62" s="38">
        <f t="shared" si="25"/>
        <v>3460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4082.7999999999997</v>
      </c>
      <c r="J62" s="38">
        <f t="shared" si="32"/>
        <v>4082.8</v>
      </c>
      <c r="K62" s="40">
        <f t="shared" si="33"/>
        <v>0.10781055255504778</v>
      </c>
      <c r="L62" s="22">
        <f t="shared" si="34"/>
        <v>0.12721645201495638</v>
      </c>
      <c r="M62" s="24">
        <f t="shared" si="35"/>
        <v>0.12721645201495638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1020.7</v>
      </c>
      <c r="AB62" s="156">
        <f>Poor!AB62</f>
        <v>0.25</v>
      </c>
      <c r="AC62" s="147">
        <f t="shared" si="41"/>
        <v>1020.7</v>
      </c>
      <c r="AD62" s="156">
        <f>Poor!AD62</f>
        <v>0.25</v>
      </c>
      <c r="AE62" s="147">
        <f t="shared" si="42"/>
        <v>1020.7</v>
      </c>
      <c r="AF62" s="122">
        <f t="shared" si="29"/>
        <v>0.25</v>
      </c>
      <c r="AG62" s="147">
        <f t="shared" si="36"/>
        <v>1020.7</v>
      </c>
      <c r="AH62" s="123">
        <f t="shared" si="43"/>
        <v>1</v>
      </c>
      <c r="AI62" s="112">
        <f t="shared" si="43"/>
        <v>4082.8</v>
      </c>
      <c r="AJ62" s="148">
        <f t="shared" si="38"/>
        <v>2041.4</v>
      </c>
      <c r="AK62" s="147">
        <f t="shared" si="39"/>
        <v>2041.4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32093.333333333336</v>
      </c>
      <c r="C65" s="39">
        <f>SUM(C37:C64)</f>
        <v>-364.86666666666667</v>
      </c>
      <c r="D65" s="42">
        <f>SUM(D37:D64)</f>
        <v>31728.466666666667</v>
      </c>
      <c r="E65" s="32"/>
      <c r="F65" s="32"/>
      <c r="G65" s="32"/>
      <c r="H65" s="31"/>
      <c r="I65" s="39">
        <f>SUM(I37:I64)</f>
        <v>36747.74</v>
      </c>
      <c r="J65" s="39">
        <f>SUM(J37:J64)</f>
        <v>36653.98953992092</v>
      </c>
      <c r="K65" s="40">
        <f>SUM(K37:K64)</f>
        <v>0.99999999999999989</v>
      </c>
      <c r="L65" s="22">
        <f>SUM(L37:L64)</f>
        <v>1.1657083506439549</v>
      </c>
      <c r="M65" s="24">
        <f>SUM(M37:M64)</f>
        <v>1.1421060305334727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7605.1028143222366</v>
      </c>
      <c r="AB65" s="137"/>
      <c r="AC65" s="153">
        <f>SUM(AC37:AC64)</f>
        <v>7605.1028143222366</v>
      </c>
      <c r="AD65" s="137"/>
      <c r="AE65" s="153">
        <f>SUM(AE37:AE64)</f>
        <v>7605.1028143222366</v>
      </c>
      <c r="AF65" s="137"/>
      <c r="AG65" s="153">
        <f>SUM(AG37:AG64)</f>
        <v>7605.1028143222366</v>
      </c>
      <c r="AH65" s="137"/>
      <c r="AI65" s="153">
        <f>SUM(AI37:AI64)</f>
        <v>30420.411257288946</v>
      </c>
      <c r="AJ65" s="153">
        <f>SUM(AJ37:AJ64)</f>
        <v>15210.205628644473</v>
      </c>
      <c r="AK65" s="153">
        <f>SUM(AK37:AK64)</f>
        <v>15210.205628644473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19510.877969022746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44">J124*I$83</f>
        <v>27315.229156631842</v>
      </c>
      <c r="K70" s="40">
        <f>B70/B$76</f>
        <v>0.60794177302729779</v>
      </c>
      <c r="L70" s="22">
        <f t="shared" ref="L70:L74" si="45">(L124*G$37*F$9/F$7)/B$130</f>
        <v>0.85111848223821696</v>
      </c>
      <c r="M70" s="24">
        <f>J70/B$76</f>
        <v>0.85111848223821684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6828.8072891579604</v>
      </c>
      <c r="AB70" s="156">
        <f>Poor!AB70</f>
        <v>0.25</v>
      </c>
      <c r="AC70" s="147">
        <f>$J70*AB70</f>
        <v>6828.8072891579604</v>
      </c>
      <c r="AD70" s="156">
        <f>Poor!AD70</f>
        <v>0.25</v>
      </c>
      <c r="AE70" s="147">
        <f>$J70*AD70</f>
        <v>6828.8072891579604</v>
      </c>
      <c r="AF70" s="156">
        <f>Poor!AF70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16472.888888888912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9432.5108433681635</v>
      </c>
      <c r="J71" s="51">
        <f t="shared" si="44"/>
        <v>9338.7603832890782</v>
      </c>
      <c r="K71" s="40">
        <f t="shared" ref="K71:K72" si="47">B71/B$76</f>
        <v>0.51328070904306955</v>
      </c>
      <c r="L71" s="22">
        <f t="shared" si="45"/>
        <v>0.31458986840573838</v>
      </c>
      <c r="M71" s="24">
        <f t="shared" ref="M71:M72" si="48">J71/B$76</f>
        <v>0.29098754829525586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29065.142857142859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0.9056442518843848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2240.6666666666665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6.9817199833818025E-2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237.95879999999994</v>
      </c>
      <c r="AB73" s="156">
        <f>Poor!AB73</f>
        <v>0.09</v>
      </c>
      <c r="AC73" s="147">
        <f>$H$73*$B$73*AB73</f>
        <v>237.95879999999994</v>
      </c>
      <c r="AD73" s="156">
        <f>Poor!AD73</f>
        <v>0.23</v>
      </c>
      <c r="AE73" s="147">
        <f>$H$73*$B$73*AD73</f>
        <v>608.11693333333324</v>
      </c>
      <c r="AF73" s="156">
        <f>Poor!AF73</f>
        <v>0.59</v>
      </c>
      <c r="AG73" s="147">
        <f>$H$73*$B$73*AF73</f>
        <v>1559.952133333333</v>
      </c>
      <c r="AH73" s="155">
        <f>SUM(Z73,AB73,AD73,AF73)</f>
        <v>1</v>
      </c>
      <c r="AI73" s="147">
        <f>SUM(AA73,AC73,AE73,AG73)</f>
        <v>2643.9866666666658</v>
      </c>
      <c r="AJ73" s="148">
        <f>(AA73+AC73)</f>
        <v>475.91759999999988</v>
      </c>
      <c r="AK73" s="147">
        <f>(AE73+AG73)</f>
        <v>2168.069066666666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6286.8660781087356</v>
      </c>
      <c r="C74" s="39"/>
      <c r="D74" s="38"/>
      <c r="E74" s="32"/>
      <c r="F74" s="32"/>
      <c r="G74" s="32"/>
      <c r="H74" s="31"/>
      <c r="I74" s="39">
        <f>I128*I$83</f>
        <v>9432.5108433681635</v>
      </c>
      <c r="J74" s="51">
        <f t="shared" si="44"/>
        <v>5493.8291182715684</v>
      </c>
      <c r="K74" s="40">
        <f>B74/B$76</f>
        <v>0.19589320974580604</v>
      </c>
      <c r="L74" s="22">
        <f t="shared" si="45"/>
        <v>0.15718588422785895</v>
      </c>
      <c r="M74" s="24">
        <f>J74/B$76</f>
        <v>0.1711828765560314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4.7107685987829583E-13</v>
      </c>
      <c r="AB74" s="156"/>
      <c r="AC74" s="147">
        <f>AC30*$I$83/4</f>
        <v>1552.5910503285513</v>
      </c>
      <c r="AD74" s="156"/>
      <c r="AE74" s="147">
        <f>AE30*$I$83/4</f>
        <v>776.29552516427611</v>
      </c>
      <c r="AF74" s="156"/>
      <c r="AG74" s="147">
        <f>AG30*$I$83/4</f>
        <v>776.29552516427611</v>
      </c>
      <c r="AH74" s="155"/>
      <c r="AI74" s="147">
        <f>SUM(AA74,AC74,AE74,AG74)</f>
        <v>3105.182100657104</v>
      </c>
      <c r="AJ74" s="148">
        <f>(AA74+AC74)</f>
        <v>1552.5910503285518</v>
      </c>
      <c r="AK74" s="147">
        <f>(AE74+AG74)</f>
        <v>1552.5910503285522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776.29552516427566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32093.333333333336</v>
      </c>
      <c r="C76" s="39"/>
      <c r="D76" s="38"/>
      <c r="E76" s="32"/>
      <c r="F76" s="32"/>
      <c r="G76" s="32"/>
      <c r="H76" s="31"/>
      <c r="I76" s="39">
        <f>I130*I$83</f>
        <v>36747.740000000005</v>
      </c>
      <c r="J76" s="51">
        <f t="shared" si="44"/>
        <v>36653.98953992092</v>
      </c>
      <c r="K76" s="40">
        <f>SUM(K70:K75)</f>
        <v>2.292577143534376</v>
      </c>
      <c r="L76" s="22">
        <f>SUM(L70:L75)</f>
        <v>1.3228942348718142</v>
      </c>
      <c r="M76" s="24">
        <f>SUM(M70:M75)</f>
        <v>1.3132889070895042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7605.1028143222366</v>
      </c>
      <c r="AB76" s="137"/>
      <c r="AC76" s="153">
        <f>AC65</f>
        <v>7605.1028143222366</v>
      </c>
      <c r="AD76" s="137"/>
      <c r="AE76" s="153">
        <f>AE65</f>
        <v>7605.1028143222366</v>
      </c>
      <c r="AF76" s="137"/>
      <c r="AG76" s="153">
        <f>AG65</f>
        <v>7605.1028143222366</v>
      </c>
      <c r="AH76" s="137"/>
      <c r="AI76" s="153">
        <f>SUM(AA76,AC76,AE76,AG76)</f>
        <v>30420.411257288946</v>
      </c>
      <c r="AJ76" s="154">
        <f>SUM(AA76,AC76)</f>
        <v>15210.205628644473</v>
      </c>
      <c r="AK76" s="154">
        <f>SUM(AE76,AG76)</f>
        <v>15210.205628644473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19438.008888888908</v>
      </c>
      <c r="J77" s="100">
        <f t="shared" si="44"/>
        <v>15593.077623871401</v>
      </c>
      <c r="K77" s="40"/>
      <c r="L77" s="22">
        <f>-(L131*G$37*F$9/F$7)/B$130</f>
        <v>-0.60567123667082179</v>
      </c>
      <c r="M77" s="24">
        <f>-J77/B$76</f>
        <v>-0.48586656493159741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376.74024518383703</v>
      </c>
      <c r="AD77" s="112"/>
      <c r="AE77" s="111">
        <f>AE31*$I$83/4</f>
        <v>1971.410004484811</v>
      </c>
      <c r="AF77" s="112"/>
      <c r="AG77" s="111">
        <f>AG31*$I$83/4</f>
        <v>1829.5249865833096</v>
      </c>
      <c r="AH77" s="110"/>
      <c r="AI77" s="154">
        <f>SUM(AA77,AC77,AE77,AG77)</f>
        <v>4177.6752362519574</v>
      </c>
      <c r="AJ77" s="153">
        <f>SUM(AA77,AC77)</f>
        <v>376.74024518383703</v>
      </c>
      <c r="AK77" s="160">
        <f>SUM(AE77,AG77)</f>
        <v>3800.9349910681203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776.29552516427566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776.29552516427611</v>
      </c>
      <c r="AB79" s="112"/>
      <c r="AC79" s="112">
        <f>AA79-AA74+AC65-AC70</f>
        <v>1552.5910503285513</v>
      </c>
      <c r="AD79" s="112"/>
      <c r="AE79" s="112">
        <f>AC79-AC74+AE65-AE70</f>
        <v>776.29552516427611</v>
      </c>
      <c r="AF79" s="112"/>
      <c r="AG79" s="112">
        <f>AE79-AE74+AG65-AG70</f>
        <v>776.29552516427611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10286.262160537002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Green maize sold: quantity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0.92484848484848492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 (irrigated):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Beans: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Potato: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Sweet potato: no. local meas</v>
      </c>
      <c r="B100" s="75">
        <f t="shared" si="51"/>
        <v>7.2912782922970501E-2</v>
      </c>
      <c r="C100" s="75">
        <f t="shared" si="51"/>
        <v>-7.2912782922970501E-2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7.2912782922970501E-2</v>
      </c>
      <c r="L100" s="22">
        <f t="shared" si="57"/>
        <v>6.1865391571005277E-2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Groundnuts (dry): no. local meas</v>
      </c>
      <c r="B101" s="75">
        <f t="shared" si="51"/>
        <v>4.4719840192755239E-3</v>
      </c>
      <c r="C101" s="75">
        <f t="shared" si="51"/>
        <v>-4.4719840192755239E-3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4.4719840192755239E-3</v>
      </c>
      <c r="L101" s="22">
        <f t="shared" si="57"/>
        <v>3.7944106830216568E-3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Rape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 (cabbage):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crop: Amadumbe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Water melon: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FISHING -- see worksheet Data 3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4.342361294079132E-2</v>
      </c>
      <c r="C107" s="75">
        <f t="shared" si="51"/>
        <v>2.7058743884746828E-2</v>
      </c>
      <c r="D107" s="24">
        <f t="shared" ref="D107:D118" si="59">(B107+C107)</f>
        <v>7.0482356825538148E-2</v>
      </c>
      <c r="H107" s="24">
        <f t="shared" ref="H107:H118" si="60">(E53*F53/G53*F$7/F$9)</f>
        <v>0.7151515151515152</v>
      </c>
      <c r="I107" s="22">
        <f t="shared" ref="I107:I118" si="61">(D107*H107)</f>
        <v>5.0405564275233343E-2</v>
      </c>
      <c r="J107" s="24">
        <f t="shared" ref="J107:J118" si="62">IF(I$32&lt;=1+I133,I107,L107+J$33*(I107-L107))</f>
        <v>4.638008827735092E-2</v>
      </c>
      <c r="K107" s="22">
        <f t="shared" ref="K107:K118" si="63">(B107)</f>
        <v>4.342361294079132E-2</v>
      </c>
      <c r="L107" s="22">
        <f t="shared" ref="L107:L118" si="64">(K107*H107)</f>
        <v>3.1054462587959856E-2</v>
      </c>
      <c r="M107" s="228">
        <f t="shared" ref="M107:M118" si="65">(J107)</f>
        <v>4.638008827735092E-2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casual work -- see Data2</v>
      </c>
      <c r="B108" s="75">
        <f t="shared" si="51"/>
        <v>5.1849090078556807E-2</v>
      </c>
      <c r="C108" s="75">
        <f t="shared" si="51"/>
        <v>0</v>
      </c>
      <c r="D108" s="24">
        <f t="shared" si="59"/>
        <v>5.1849090078556807E-2</v>
      </c>
      <c r="H108" s="24">
        <f t="shared" si="60"/>
        <v>0.67272727272727284</v>
      </c>
      <c r="I108" s="22">
        <f t="shared" si="61"/>
        <v>3.4880296961938222E-2</v>
      </c>
      <c r="J108" s="24">
        <f t="shared" si="62"/>
        <v>3.4880296961938222E-2</v>
      </c>
      <c r="K108" s="22">
        <f t="shared" si="63"/>
        <v>5.1849090078556807E-2</v>
      </c>
      <c r="L108" s="22">
        <f t="shared" si="64"/>
        <v>3.4880296961938222E-2</v>
      </c>
      <c r="M108" s="228">
        <f t="shared" si="65"/>
        <v>3.4880296961938222E-2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casual work -- see Data2</v>
      </c>
      <c r="B109" s="75">
        <f t="shared" si="51"/>
        <v>7.518118061390737E-2</v>
      </c>
      <c r="C109" s="75">
        <f t="shared" si="51"/>
        <v>0</v>
      </c>
      <c r="D109" s="24">
        <f t="shared" si="59"/>
        <v>7.518118061390737E-2</v>
      </c>
      <c r="H109" s="24">
        <f t="shared" si="60"/>
        <v>0.67272727272727284</v>
      </c>
      <c r="I109" s="22">
        <f t="shared" si="61"/>
        <v>5.0576430594810422E-2</v>
      </c>
      <c r="J109" s="24">
        <f t="shared" si="62"/>
        <v>5.0576430594810422E-2</v>
      </c>
      <c r="K109" s="22">
        <f t="shared" si="63"/>
        <v>7.518118061390737E-2</v>
      </c>
      <c r="L109" s="22">
        <f t="shared" si="64"/>
        <v>5.0576430594810422E-2</v>
      </c>
      <c r="M109" s="228">
        <f t="shared" si="65"/>
        <v>5.0576430594810422E-2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casual work -- see Data2</v>
      </c>
      <c r="B110" s="75">
        <f t="shared" si="51"/>
        <v>0.34998135803025843</v>
      </c>
      <c r="C110" s="75">
        <f t="shared" si="51"/>
        <v>0</v>
      </c>
      <c r="D110" s="24">
        <f t="shared" si="59"/>
        <v>0.34998135803025843</v>
      </c>
      <c r="H110" s="24">
        <f t="shared" si="60"/>
        <v>0.67272727272727284</v>
      </c>
      <c r="I110" s="22">
        <f t="shared" si="61"/>
        <v>0.23544200449308297</v>
      </c>
      <c r="J110" s="24">
        <f t="shared" si="62"/>
        <v>0.23544200449308297</v>
      </c>
      <c r="K110" s="22">
        <f t="shared" si="63"/>
        <v>0.34998135803025843</v>
      </c>
      <c r="L110" s="22">
        <f t="shared" si="64"/>
        <v>0.23544200449308297</v>
      </c>
      <c r="M110" s="228">
        <f t="shared" si="65"/>
        <v>0.23544200449308297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Labour migration(formal employment): no. people per HH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0.57212121212121214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(e.g. teachers, salaried staff,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7.4273821537532619E-2</v>
      </c>
      <c r="C113" s="75">
        <f t="shared" si="51"/>
        <v>1.4854764307506527E-2</v>
      </c>
      <c r="D113" s="24">
        <f t="shared" si="59"/>
        <v>8.9128585845039146E-2</v>
      </c>
      <c r="H113" s="24">
        <f t="shared" si="60"/>
        <v>0.48484848484848486</v>
      </c>
      <c r="I113" s="22">
        <f t="shared" si="61"/>
        <v>4.3213859803655344E-2</v>
      </c>
      <c r="J113" s="24">
        <f t="shared" si="62"/>
        <v>4.1715613017962214E-2</v>
      </c>
      <c r="K113" s="22">
        <f t="shared" si="63"/>
        <v>7.4273821537532619E-2</v>
      </c>
      <c r="L113" s="22">
        <f t="shared" si="64"/>
        <v>3.6011549836379456E-2</v>
      </c>
      <c r="M113" s="228">
        <f t="shared" si="65"/>
        <v>4.1715613017962214E-2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2.1115541934492259</v>
      </c>
      <c r="C115" s="75">
        <f t="shared" si="51"/>
        <v>0</v>
      </c>
      <c r="D115" s="24">
        <f t="shared" si="59"/>
        <v>2.1115541934492259</v>
      </c>
      <c r="H115" s="24">
        <f t="shared" si="60"/>
        <v>0.7151515151515152</v>
      </c>
      <c r="I115" s="22">
        <f t="shared" si="61"/>
        <v>1.5100811807697496</v>
      </c>
      <c r="J115" s="24">
        <f t="shared" si="62"/>
        <v>1.5100811807697496</v>
      </c>
      <c r="K115" s="22">
        <f t="shared" si="63"/>
        <v>2.1115541934492259</v>
      </c>
      <c r="L115" s="22">
        <f t="shared" si="64"/>
        <v>1.5100811807697496</v>
      </c>
      <c r="M115" s="228">
        <f t="shared" si="65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0.33637097188463727</v>
      </c>
      <c r="C116" s="75">
        <f t="shared" si="51"/>
        <v>0</v>
      </c>
      <c r="D116" s="24">
        <f t="shared" si="59"/>
        <v>0.33637097188463727</v>
      </c>
      <c r="H116" s="24">
        <f t="shared" si="60"/>
        <v>0.7151515151515152</v>
      </c>
      <c r="I116" s="22">
        <f t="shared" si="61"/>
        <v>0.24055621019628606</v>
      </c>
      <c r="J116" s="24">
        <f t="shared" si="62"/>
        <v>0.24055621019628606</v>
      </c>
      <c r="K116" s="22">
        <f t="shared" si="63"/>
        <v>0.33637097188463727</v>
      </c>
      <c r="L116" s="22">
        <f t="shared" si="64"/>
        <v>0.24055621019628606</v>
      </c>
      <c r="M116" s="228">
        <f t="shared" si="65"/>
        <v>0.24055621019628606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0.67272727272727284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3.1200189954771558</v>
      </c>
      <c r="C119" s="22">
        <f>SUM(C91:C118)</f>
        <v>-3.5471258749992671E-2</v>
      </c>
      <c r="D119" s="24">
        <f>SUM(D91:D118)</f>
        <v>3.084547736727163</v>
      </c>
      <c r="E119" s="22"/>
      <c r="F119" s="2"/>
      <c r="G119" s="2"/>
      <c r="H119" s="31"/>
      <c r="I119" s="22">
        <f>SUM(I91:I118)</f>
        <v>2.1651555470947561</v>
      </c>
      <c r="J119" s="24">
        <f>SUM(J91:J118)</f>
        <v>2.1596318243111803</v>
      </c>
      <c r="K119" s="22">
        <f>SUM(K91:K118)</f>
        <v>3.1200189954771558</v>
      </c>
      <c r="L119" s="22">
        <f>SUM(L91:L118)</f>
        <v>2.2042619376942336</v>
      </c>
      <c r="M119" s="57">
        <f t="shared" si="49"/>
        <v>2.1596318243111803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66"/>
        <v>1.6093974739302563</v>
      </c>
      <c r="N124" s="58"/>
      <c r="O124" s="174">
        <f>B124*H124</f>
        <v>1.6093974739302563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0.55575807316449977</v>
      </c>
      <c r="J125" s="237">
        <f>IF(SUMPRODUCT($B$124:$B125,$H$124:$H125)&lt;J$119,($B125*$H125),IF(SUMPRODUCT($B$124:$B124,$H$124:$H124)&lt;J$119,J$119-SUMPRODUCT($B$124:$B124,$H$124:$H124),0))</f>
        <v>0.55023435038092394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0.59486446376397728</v>
      </c>
      <c r="M125" s="240">
        <f t="shared" si="66"/>
        <v>0.55023435038092394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0.21783098969253675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0.21783098969253675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0.15578216232557174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0.6111905354919055</v>
      </c>
      <c r="C128" s="2"/>
      <c r="D128" s="31"/>
      <c r="E128" s="2"/>
      <c r="F128" s="2"/>
      <c r="G128" s="2"/>
      <c r="H128" s="24"/>
      <c r="I128" s="29">
        <f>(I30)</f>
        <v>0.55575807316449977</v>
      </c>
      <c r="J128" s="228">
        <f>(J30)</f>
        <v>0.32369322821529645</v>
      </c>
      <c r="K128" s="29">
        <f>(B128)</f>
        <v>0.6111905354919055</v>
      </c>
      <c r="L128" s="29">
        <f>IF(L124=L119,0,(L119-L124)/(B119-B124)*K128)</f>
        <v>0.29722602703745032</v>
      </c>
      <c r="M128" s="240">
        <f t="shared" si="66"/>
        <v>0.32369322821529645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3.1200189954771558</v>
      </c>
      <c r="C130" s="2"/>
      <c r="D130" s="31"/>
      <c r="E130" s="2"/>
      <c r="F130" s="2"/>
      <c r="G130" s="2"/>
      <c r="H130" s="24"/>
      <c r="I130" s="29">
        <f>(I119)</f>
        <v>2.1651555470947561</v>
      </c>
      <c r="J130" s="228">
        <f>(J119)</f>
        <v>2.1596318243111803</v>
      </c>
      <c r="K130" s="29">
        <f>(B130)</f>
        <v>3.1200189954771558</v>
      </c>
      <c r="L130" s="29">
        <f>(L119)</f>
        <v>2.2042619376942336</v>
      </c>
      <c r="M130" s="240">
        <f t="shared" si="66"/>
        <v>2.1596318243111803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1.1452762202588511</v>
      </c>
      <c r="J131" s="237">
        <f>IF(SUMPRODUCT($B124:$B125,$H124:$H125)&gt;(J119-J128),SUMPRODUCT($B124:$B125,$H124:$H125)+J128-J119,0)</f>
        <v>0.91873509809322362</v>
      </c>
      <c r="K131" s="29"/>
      <c r="L131" s="29">
        <f>IF(I131&lt;SUM(L126:L127),0,I131-(SUM(L126:L127)))</f>
        <v>1.1452762202588511</v>
      </c>
      <c r="M131" s="237">
        <f>IF(I131&lt;SUM(M126:M127),0,I131-(SUM(M126:M127)))</f>
        <v>1.1452762202588511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R31:T31">
    <cfRule type="cellIs" dxfId="507" priority="99" operator="greaterThan">
      <formula>0</formula>
    </cfRule>
  </conditionalFormatting>
  <conditionalFormatting sqref="R32:T32">
    <cfRule type="cellIs" dxfId="506" priority="98" operator="greaterThan">
      <formula>0</formula>
    </cfRule>
  </conditionalFormatting>
  <conditionalFormatting sqref="R30:T30">
    <cfRule type="cellIs" dxfId="505" priority="97" operator="greaterThan">
      <formula>0</formula>
    </cfRule>
  </conditionalFormatting>
  <conditionalFormatting sqref="N6:N26">
    <cfRule type="cellIs" dxfId="504" priority="81" operator="equal">
      <formula>16</formula>
    </cfRule>
    <cfRule type="cellIs" dxfId="503" priority="82" operator="equal">
      <formula>15</formula>
    </cfRule>
    <cfRule type="cellIs" dxfId="502" priority="83" operator="equal">
      <formula>14</formula>
    </cfRule>
    <cfRule type="cellIs" dxfId="501" priority="84" operator="equal">
      <formula>13</formula>
    </cfRule>
    <cfRule type="cellIs" dxfId="500" priority="85" operator="equal">
      <formula>12</formula>
    </cfRule>
    <cfRule type="cellIs" dxfId="499" priority="86" operator="equal">
      <formula>11</formula>
    </cfRule>
    <cfRule type="cellIs" dxfId="498" priority="87" operator="equal">
      <formula>10</formula>
    </cfRule>
    <cfRule type="cellIs" dxfId="497" priority="88" operator="equal">
      <formula>9</formula>
    </cfRule>
    <cfRule type="cellIs" dxfId="496" priority="89" operator="equal">
      <formula>8</formula>
    </cfRule>
    <cfRule type="cellIs" dxfId="495" priority="90" operator="equal">
      <formula>7</formula>
    </cfRule>
    <cfRule type="cellIs" dxfId="494" priority="91" operator="equal">
      <formula>6</formula>
    </cfRule>
    <cfRule type="cellIs" dxfId="493" priority="92" operator="equal">
      <formula>5</formula>
    </cfRule>
    <cfRule type="cellIs" dxfId="492" priority="93" operator="equal">
      <formula>4</formula>
    </cfRule>
    <cfRule type="cellIs" dxfId="491" priority="94" operator="equal">
      <formula>3</formula>
    </cfRule>
    <cfRule type="cellIs" dxfId="490" priority="95" operator="equal">
      <formula>2</formula>
    </cfRule>
    <cfRule type="cellIs" dxfId="489" priority="96" operator="equal">
      <formula>1</formula>
    </cfRule>
  </conditionalFormatting>
  <conditionalFormatting sqref="N113:N118">
    <cfRule type="cellIs" dxfId="488" priority="65" operator="equal">
      <formula>16</formula>
    </cfRule>
    <cfRule type="cellIs" dxfId="487" priority="66" operator="equal">
      <formula>15</formula>
    </cfRule>
    <cfRule type="cellIs" dxfId="486" priority="67" operator="equal">
      <formula>14</formula>
    </cfRule>
    <cfRule type="cellIs" dxfId="485" priority="68" operator="equal">
      <formula>13</formula>
    </cfRule>
    <cfRule type="cellIs" dxfId="484" priority="69" operator="equal">
      <formula>12</formula>
    </cfRule>
    <cfRule type="cellIs" dxfId="483" priority="70" operator="equal">
      <formula>11</formula>
    </cfRule>
    <cfRule type="cellIs" dxfId="482" priority="71" operator="equal">
      <formula>10</formula>
    </cfRule>
    <cfRule type="cellIs" dxfId="481" priority="72" operator="equal">
      <formula>9</formula>
    </cfRule>
    <cfRule type="cellIs" dxfId="480" priority="73" operator="equal">
      <formula>8</formula>
    </cfRule>
    <cfRule type="cellIs" dxfId="479" priority="74" operator="equal">
      <formula>7</formula>
    </cfRule>
    <cfRule type="cellIs" dxfId="478" priority="75" operator="equal">
      <formula>6</formula>
    </cfRule>
    <cfRule type="cellIs" dxfId="477" priority="76" operator="equal">
      <formula>5</formula>
    </cfRule>
    <cfRule type="cellIs" dxfId="476" priority="77" operator="equal">
      <formula>4</formula>
    </cfRule>
    <cfRule type="cellIs" dxfId="475" priority="78" operator="equal">
      <formula>3</formula>
    </cfRule>
    <cfRule type="cellIs" dxfId="474" priority="79" operator="equal">
      <formula>2</formula>
    </cfRule>
    <cfRule type="cellIs" dxfId="473" priority="80" operator="equal">
      <formula>1</formula>
    </cfRule>
  </conditionalFormatting>
  <conditionalFormatting sqref="N112">
    <cfRule type="cellIs" dxfId="472" priority="49" operator="equal">
      <formula>16</formula>
    </cfRule>
    <cfRule type="cellIs" dxfId="471" priority="50" operator="equal">
      <formula>15</formula>
    </cfRule>
    <cfRule type="cellIs" dxfId="470" priority="51" operator="equal">
      <formula>14</formula>
    </cfRule>
    <cfRule type="cellIs" dxfId="469" priority="52" operator="equal">
      <formula>13</formula>
    </cfRule>
    <cfRule type="cellIs" dxfId="468" priority="53" operator="equal">
      <formula>12</formula>
    </cfRule>
    <cfRule type="cellIs" dxfId="467" priority="54" operator="equal">
      <formula>11</formula>
    </cfRule>
    <cfRule type="cellIs" dxfId="466" priority="55" operator="equal">
      <formula>10</formula>
    </cfRule>
    <cfRule type="cellIs" dxfId="465" priority="56" operator="equal">
      <formula>9</formula>
    </cfRule>
    <cfRule type="cellIs" dxfId="464" priority="57" operator="equal">
      <formula>8</formula>
    </cfRule>
    <cfRule type="cellIs" dxfId="463" priority="58" operator="equal">
      <formula>7</formula>
    </cfRule>
    <cfRule type="cellIs" dxfId="462" priority="59" operator="equal">
      <formula>6</formula>
    </cfRule>
    <cfRule type="cellIs" dxfId="461" priority="60" operator="equal">
      <formula>5</formula>
    </cfRule>
    <cfRule type="cellIs" dxfId="460" priority="61" operator="equal">
      <formula>4</formula>
    </cfRule>
    <cfRule type="cellIs" dxfId="459" priority="62" operator="equal">
      <formula>3</formula>
    </cfRule>
    <cfRule type="cellIs" dxfId="458" priority="63" operator="equal">
      <formula>2</formula>
    </cfRule>
    <cfRule type="cellIs" dxfId="457" priority="64" operator="equal">
      <formula>1</formula>
    </cfRule>
  </conditionalFormatting>
  <conditionalFormatting sqref="N111">
    <cfRule type="cellIs" dxfId="456" priority="33" operator="equal">
      <formula>16</formula>
    </cfRule>
    <cfRule type="cellIs" dxfId="455" priority="34" operator="equal">
      <formula>15</formula>
    </cfRule>
    <cfRule type="cellIs" dxfId="454" priority="35" operator="equal">
      <formula>14</formula>
    </cfRule>
    <cfRule type="cellIs" dxfId="453" priority="36" operator="equal">
      <formula>13</formula>
    </cfRule>
    <cfRule type="cellIs" dxfId="452" priority="37" operator="equal">
      <formula>12</formula>
    </cfRule>
    <cfRule type="cellIs" dxfId="451" priority="38" operator="equal">
      <formula>11</formula>
    </cfRule>
    <cfRule type="cellIs" dxfId="450" priority="39" operator="equal">
      <formula>10</formula>
    </cfRule>
    <cfRule type="cellIs" dxfId="449" priority="40" operator="equal">
      <formula>9</formula>
    </cfRule>
    <cfRule type="cellIs" dxfId="448" priority="41" operator="equal">
      <formula>8</formula>
    </cfRule>
    <cfRule type="cellIs" dxfId="447" priority="42" operator="equal">
      <formula>7</formula>
    </cfRule>
    <cfRule type="cellIs" dxfId="446" priority="43" operator="equal">
      <formula>6</formula>
    </cfRule>
    <cfRule type="cellIs" dxfId="445" priority="44" operator="equal">
      <formula>5</formula>
    </cfRule>
    <cfRule type="cellIs" dxfId="444" priority="45" operator="equal">
      <formula>4</formula>
    </cfRule>
    <cfRule type="cellIs" dxfId="443" priority="46" operator="equal">
      <formula>3</formula>
    </cfRule>
    <cfRule type="cellIs" dxfId="442" priority="47" operator="equal">
      <formula>2</formula>
    </cfRule>
    <cfRule type="cellIs" dxfId="441" priority="48" operator="equal">
      <formula>1</formula>
    </cfRule>
  </conditionalFormatting>
  <conditionalFormatting sqref="N91:N104">
    <cfRule type="cellIs" dxfId="440" priority="17" operator="equal">
      <formula>16</formula>
    </cfRule>
    <cfRule type="cellIs" dxfId="439" priority="18" operator="equal">
      <formula>15</formula>
    </cfRule>
    <cfRule type="cellIs" dxfId="438" priority="19" operator="equal">
      <formula>14</formula>
    </cfRule>
    <cfRule type="cellIs" dxfId="437" priority="20" operator="equal">
      <formula>13</formula>
    </cfRule>
    <cfRule type="cellIs" dxfId="436" priority="21" operator="equal">
      <formula>12</formula>
    </cfRule>
    <cfRule type="cellIs" dxfId="435" priority="22" operator="equal">
      <formula>11</formula>
    </cfRule>
    <cfRule type="cellIs" dxfId="434" priority="23" operator="equal">
      <formula>10</formula>
    </cfRule>
    <cfRule type="cellIs" dxfId="433" priority="24" operator="equal">
      <formula>9</formula>
    </cfRule>
    <cfRule type="cellIs" dxfId="432" priority="25" operator="equal">
      <formula>8</formula>
    </cfRule>
    <cfRule type="cellIs" dxfId="431" priority="26" operator="equal">
      <formula>7</formula>
    </cfRule>
    <cfRule type="cellIs" dxfId="430" priority="27" operator="equal">
      <formula>6</formula>
    </cfRule>
    <cfRule type="cellIs" dxfId="429" priority="28" operator="equal">
      <formula>5</formula>
    </cfRule>
    <cfRule type="cellIs" dxfId="428" priority="29" operator="equal">
      <formula>4</formula>
    </cfRule>
    <cfRule type="cellIs" dxfId="427" priority="30" operator="equal">
      <formula>3</formula>
    </cfRule>
    <cfRule type="cellIs" dxfId="426" priority="31" operator="equal">
      <formula>2</formula>
    </cfRule>
    <cfRule type="cellIs" dxfId="425" priority="32" operator="equal">
      <formula>1</formula>
    </cfRule>
  </conditionalFormatting>
  <conditionalFormatting sqref="N105:N110">
    <cfRule type="cellIs" dxfId="424" priority="1" operator="equal">
      <formula>16</formula>
    </cfRule>
    <cfRule type="cellIs" dxfId="423" priority="2" operator="equal">
      <formula>15</formula>
    </cfRule>
    <cfRule type="cellIs" dxfId="422" priority="3" operator="equal">
      <formula>14</formula>
    </cfRule>
    <cfRule type="cellIs" dxfId="421" priority="4" operator="equal">
      <formula>13</formula>
    </cfRule>
    <cfRule type="cellIs" dxfId="420" priority="5" operator="equal">
      <formula>12</formula>
    </cfRule>
    <cfRule type="cellIs" dxfId="419" priority="6" operator="equal">
      <formula>11</formula>
    </cfRule>
    <cfRule type="cellIs" dxfId="418" priority="7" operator="equal">
      <formula>10</formula>
    </cfRule>
    <cfRule type="cellIs" dxfId="417" priority="8" operator="equal">
      <formula>9</formula>
    </cfRule>
    <cfRule type="cellIs" dxfId="416" priority="9" operator="equal">
      <formula>8</formula>
    </cfRule>
    <cfRule type="cellIs" dxfId="415" priority="10" operator="equal">
      <formula>7</formula>
    </cfRule>
    <cfRule type="cellIs" dxfId="414" priority="11" operator="equal">
      <formula>6</formula>
    </cfRule>
    <cfRule type="cellIs" dxfId="413" priority="12" operator="equal">
      <formula>5</formula>
    </cfRule>
    <cfRule type="cellIs" dxfId="412" priority="13" operator="equal">
      <formula>4</formula>
    </cfRule>
    <cfRule type="cellIs" dxfId="411" priority="14" operator="equal">
      <formula>3</formula>
    </cfRule>
    <cfRule type="cellIs" dxfId="410" priority="15" operator="equal">
      <formula>2</formula>
    </cfRule>
    <cfRule type="cellIs" dxfId="40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Q8" sqref="Q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145</v>
      </c>
      <c r="B1" s="244" t="s">
        <v>190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146</v>
      </c>
      <c r="B6" s="215">
        <v>4.9184906600249066E-2</v>
      </c>
      <c r="C6" s="215">
        <v>0</v>
      </c>
      <c r="D6" s="24">
        <f t="shared" ref="D6:D16" si="0">SUM(B6,C6)</f>
        <v>4.9184906600249066E-2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2.4592453300124533E-2</v>
      </c>
      <c r="J6" s="24">
        <f t="shared" ref="J6:J13" si="3">IF(I$32&lt;=1+I$131,I6,B6*H6+J$33*(I6-B6*H6))</f>
        <v>2.4592453300124533E-2</v>
      </c>
      <c r="K6" s="22">
        <f t="shared" ref="K6:K31" si="4">B6</f>
        <v>4.9184906600249066E-2</v>
      </c>
      <c r="L6" s="22">
        <f t="shared" ref="L6:L29" si="5">IF(K6="","",K6*H6)</f>
        <v>2.4592453300124533E-2</v>
      </c>
      <c r="M6" s="224">
        <f t="shared" ref="M6:M31" si="6">J6</f>
        <v>2.4592453300124533E-2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9.8369813200498132E-2</v>
      </c>
      <c r="Z6" s="116">
        <v>0.17</v>
      </c>
      <c r="AA6" s="121">
        <f>$M6*Z6*4</f>
        <v>1.6722868244084685E-2</v>
      </c>
      <c r="AB6" s="116">
        <v>0.17</v>
      </c>
      <c r="AC6" s="121">
        <f t="shared" ref="AC6:AC29" si="7">$M6*AB6*4</f>
        <v>1.6722868244084685E-2</v>
      </c>
      <c r="AD6" s="116">
        <v>0.33</v>
      </c>
      <c r="AE6" s="121">
        <f t="shared" ref="AE6:AE29" si="8">$M6*AD6*4</f>
        <v>3.2462038356164388E-2</v>
      </c>
      <c r="AF6" s="122">
        <f>1-SUM(Z6,AB6,AD6)</f>
        <v>0.32999999999999996</v>
      </c>
      <c r="AG6" s="121">
        <f>$M6*AF6*4</f>
        <v>3.2462038356164381E-2</v>
      </c>
      <c r="AH6" s="123">
        <f>SUM(Z6,AB6,AD6,AF6)</f>
        <v>1</v>
      </c>
      <c r="AI6" s="183">
        <f>SUM(AA6,AC6,AE6,AG6)/4</f>
        <v>2.4592453300124537E-2</v>
      </c>
      <c r="AJ6" s="120">
        <f>(AA6+AC6)/2</f>
        <v>1.6722868244084685E-2</v>
      </c>
      <c r="AK6" s="119">
        <f>(AE6+AG6)/2</f>
        <v>3.2462038356164388E-2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147</v>
      </c>
      <c r="B7" s="215">
        <v>3.1283686176836862E-3</v>
      </c>
      <c r="C7" s="215">
        <v>0</v>
      </c>
      <c r="D7" s="24">
        <f t="shared" si="0"/>
        <v>3.1283686176836862E-3</v>
      </c>
      <c r="E7" s="26">
        <v>0.5</v>
      </c>
      <c r="F7" s="27">
        <v>8800</v>
      </c>
      <c r="H7" s="24">
        <f t="shared" si="1"/>
        <v>0.5</v>
      </c>
      <c r="I7" s="22">
        <f t="shared" si="2"/>
        <v>1.5641843088418431E-3</v>
      </c>
      <c r="J7" s="24">
        <f t="shared" si="3"/>
        <v>1.5641843088418431E-3</v>
      </c>
      <c r="K7" s="22">
        <f t="shared" si="4"/>
        <v>3.1283686176836862E-3</v>
      </c>
      <c r="L7" s="22">
        <f t="shared" si="5"/>
        <v>1.5641843088418431E-3</v>
      </c>
      <c r="M7" s="224">
        <f t="shared" si="6"/>
        <v>1.5641843088418431E-3</v>
      </c>
      <c r="N7" s="229">
        <v>3</v>
      </c>
      <c r="O7" s="2"/>
      <c r="P7" s="22"/>
      <c r="Q7" s="59" t="s">
        <v>191</v>
      </c>
      <c r="R7" s="222">
        <f>IF($B$81=0,0,(SUMIF($N$6:$N$28,$U7,K$6:K$28)+SUMIF($N$91:$N$118,$U7,K$91:K$118))*$B$83*$H$84*Poor!$B$81/$B$81)</f>
        <v>5518.8805377167355</v>
      </c>
      <c r="S7" s="222">
        <f>IF($B$81=0,0,(SUMIF($N$6:$N$28,$U7,L$6:L$28)+SUMIF($N$91:$N$118,$U7,L$91:L$118))*$I$83*Poor!$B$81/$B$81)</f>
        <v>6572.4585530572822</v>
      </c>
      <c r="T7" s="222">
        <f>IF($B$81=0,0,(SUMIF($N$6:$N$28,$U7,M$6:M$28)+SUMIF($N$91:$N$118,$U7,M$91:M$118))*$I$83*Poor!$B$81/$B$81)</f>
        <v>6828.7166016675446</v>
      </c>
      <c r="U7" s="223">
        <v>1</v>
      </c>
      <c r="V7" s="56"/>
      <c r="W7" s="115"/>
      <c r="X7" s="124">
        <v>4</v>
      </c>
      <c r="Y7" s="183">
        <f t="shared" ref="Y7:Y29" si="9">M7*4</f>
        <v>6.2567372353673724E-3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6.2567372353673724E-3</v>
      </c>
      <c r="AH7" s="123">
        <f t="shared" ref="AH7:AH30" si="12">SUM(Z7,AB7,AD7,AF7)</f>
        <v>1</v>
      </c>
      <c r="AI7" s="183">
        <f t="shared" ref="AI7:AI30" si="13">SUM(AA7,AC7,AE7,AG7)/4</f>
        <v>1.5641843088418431E-3</v>
      </c>
      <c r="AJ7" s="120">
        <f t="shared" ref="AJ7:AJ31" si="14">(AA7+AC7)/2</f>
        <v>0</v>
      </c>
      <c r="AK7" s="119">
        <f t="shared" ref="AK7:AK31" si="15">(AE7+AG7)/2</f>
        <v>3.1283686176836862E-3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148</v>
      </c>
      <c r="B8" s="215">
        <v>2.2267901618929015E-2</v>
      </c>
      <c r="C8" s="215">
        <v>0</v>
      </c>
      <c r="D8" s="24">
        <f t="shared" si="0"/>
        <v>2.2267901618929015E-2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1.1133950809464508E-2</v>
      </c>
      <c r="J8" s="24">
        <f t="shared" si="3"/>
        <v>1.1133950809464508E-2</v>
      </c>
      <c r="K8" s="22">
        <f t="shared" si="4"/>
        <v>2.2267901618929015E-2</v>
      </c>
      <c r="L8" s="22">
        <f t="shared" si="5"/>
        <v>1.1133950809464508E-2</v>
      </c>
      <c r="M8" s="224">
        <f t="shared" si="6"/>
        <v>1.1133950809464508E-2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2245.6251094915315</v>
      </c>
      <c r="S8" s="222">
        <f>IF($B$81=0,0,(SUMIF($N$6:$N$28,$U8,L$6:L$28)+SUMIF($N$91:$N$118,$U8,L$91:L$118))*$I$83*Poor!$B$81/$B$81)</f>
        <v>2181.1999999999998</v>
      </c>
      <c r="T8" s="222">
        <f>IF($B$81=0,0,(SUMIF($N$6:$N$28,$U8,M$6:M$28)+SUMIF($N$91:$N$118,$U8,M$91:M$118))*$I$83*Poor!$B$81/$B$81)</f>
        <v>1828.8848941054662</v>
      </c>
      <c r="U8" s="223">
        <v>2</v>
      </c>
      <c r="V8" s="184"/>
      <c r="W8" s="115"/>
      <c r="X8" s="124">
        <v>1</v>
      </c>
      <c r="Y8" s="183">
        <f t="shared" si="9"/>
        <v>4.4535803237858031E-2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4.4535803237858031E-2</v>
      </c>
      <c r="AH8" s="123">
        <f t="shared" si="12"/>
        <v>1</v>
      </c>
      <c r="AI8" s="183">
        <f t="shared" si="13"/>
        <v>1.1133950809464508E-2</v>
      </c>
      <c r="AJ8" s="120">
        <f t="shared" si="14"/>
        <v>0</v>
      </c>
      <c r="AK8" s="119">
        <f t="shared" si="15"/>
        <v>2.2267901618929015E-2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149</v>
      </c>
      <c r="B9" s="215">
        <v>1.7777777777777778E-2</v>
      </c>
      <c r="C9" s="215">
        <v>0</v>
      </c>
      <c r="D9" s="24">
        <f t="shared" si="0"/>
        <v>1.7777777777777778E-2</v>
      </c>
      <c r="E9" s="26">
        <v>1</v>
      </c>
      <c r="F9" s="28">
        <v>8800</v>
      </c>
      <c r="H9" s="24">
        <f t="shared" si="1"/>
        <v>1</v>
      </c>
      <c r="I9" s="22">
        <f t="shared" si="2"/>
        <v>1.7777777777777778E-2</v>
      </c>
      <c r="J9" s="24">
        <f t="shared" si="3"/>
        <v>1.7777777777777778E-2</v>
      </c>
      <c r="K9" s="22">
        <f t="shared" si="4"/>
        <v>1.7777777777777778E-2</v>
      </c>
      <c r="L9" s="22">
        <f t="shared" si="5"/>
        <v>1.7777777777777778E-2</v>
      </c>
      <c r="M9" s="224">
        <f t="shared" si="6"/>
        <v>1.7777777777777778E-2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1129.676859632458</v>
      </c>
      <c r="S9" s="222">
        <f>IF($B$81=0,0,(SUMIF($N$6:$N$28,$U9,L$6:L$28)+SUMIF($N$91:$N$118,$U9,L$91:L$118))*$I$83*Poor!$B$81/$B$81)</f>
        <v>632.90826817789718</v>
      </c>
      <c r="T9" s="222">
        <f>IF($B$81=0,0,(SUMIF($N$6:$N$28,$U9,M$6:M$28)+SUMIF($N$91:$N$118,$U9,M$91:M$118))*$I$83*Poor!$B$81/$B$81)</f>
        <v>632.90826817789718</v>
      </c>
      <c r="U9" s="223">
        <v>3</v>
      </c>
      <c r="V9" s="56"/>
      <c r="W9" s="115"/>
      <c r="X9" s="124">
        <v>1</v>
      </c>
      <c r="Y9" s="183">
        <f t="shared" si="9"/>
        <v>7.1111111111111111E-2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7.1111111111111111E-2</v>
      </c>
      <c r="AH9" s="123">
        <f t="shared" si="12"/>
        <v>1</v>
      </c>
      <c r="AI9" s="183">
        <f t="shared" si="13"/>
        <v>1.7777777777777778E-2</v>
      </c>
      <c r="AJ9" s="120">
        <f t="shared" si="14"/>
        <v>0</v>
      </c>
      <c r="AK9" s="119">
        <f t="shared" si="15"/>
        <v>3.5555555555555556E-2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150</v>
      </c>
      <c r="B10" s="215">
        <v>9.4444444444444445E-3</v>
      </c>
      <c r="C10" s="215">
        <v>0</v>
      </c>
      <c r="D10" s="24">
        <f t="shared" si="0"/>
        <v>9.4444444444444445E-3</v>
      </c>
      <c r="E10" s="26"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3.7777777777777778E-2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3.7777777777777778E-2</v>
      </c>
      <c r="AH10" s="123">
        <f t="shared" si="12"/>
        <v>1</v>
      </c>
      <c r="AI10" s="183">
        <f t="shared" si="13"/>
        <v>9.4444444444444445E-3</v>
      </c>
      <c r="AJ10" s="120">
        <f t="shared" si="14"/>
        <v>0</v>
      </c>
      <c r="AK10" s="119">
        <f t="shared" si="15"/>
        <v>1.8888888888888889E-2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151</v>
      </c>
      <c r="B11" s="215">
        <v>0.23954016267123288</v>
      </c>
      <c r="C11" s="215">
        <v>3.3296849315068482E-2</v>
      </c>
      <c r="D11" s="24">
        <f t="shared" si="0"/>
        <v>0.27283701198630134</v>
      </c>
      <c r="E11" s="26">
        <v>1.0900000000000001</v>
      </c>
      <c r="H11" s="24">
        <f t="shared" si="1"/>
        <v>1.0900000000000001</v>
      </c>
      <c r="I11" s="22">
        <f t="shared" si="2"/>
        <v>0.29739234306506845</v>
      </c>
      <c r="J11" s="24">
        <f t="shared" si="3"/>
        <v>0.26696104187321912</v>
      </c>
      <c r="K11" s="22">
        <f t="shared" si="4"/>
        <v>0.23954016267123288</v>
      </c>
      <c r="L11" s="22">
        <f t="shared" si="5"/>
        <v>0.26109877731164383</v>
      </c>
      <c r="M11" s="224">
        <f t="shared" si="6"/>
        <v>0.26696104187321912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5786.8409242296002</v>
      </c>
      <c r="S11" s="222">
        <f>IF($B$81=0,0,(SUMIF($N$6:$N$28,$U11,L$6:L$28)+SUMIF($N$91:$N$118,$U11,L$91:L$118))*$I$83*Poor!$B$81/$B$81)</f>
        <v>3711.4933333333333</v>
      </c>
      <c r="T11" s="222">
        <f>IF($B$81=0,0,(SUMIF($N$6:$N$28,$U11,M$6:M$28)+SUMIF($N$91:$N$118,$U11,M$91:M$118))*$I$83*Poor!$B$81/$B$81)</f>
        <v>3585.6988145039445</v>
      </c>
      <c r="U11" s="223">
        <v>5</v>
      </c>
      <c r="V11" s="56"/>
      <c r="W11" s="115"/>
      <c r="X11" s="124">
        <v>1</v>
      </c>
      <c r="Y11" s="183">
        <f t="shared" si="9"/>
        <v>1.0678441674928765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1.0678441674928765</v>
      </c>
      <c r="AH11" s="123">
        <f t="shared" si="12"/>
        <v>1</v>
      </c>
      <c r="AI11" s="183">
        <f t="shared" si="13"/>
        <v>0.26696104187321912</v>
      </c>
      <c r="AJ11" s="120">
        <f t="shared" si="14"/>
        <v>0</v>
      </c>
      <c r="AK11" s="119">
        <f t="shared" si="15"/>
        <v>0.53392208374643824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152</v>
      </c>
      <c r="B12" s="215">
        <v>1.4786429794520545E-2</v>
      </c>
      <c r="C12" s="215">
        <v>1.5772191780821922E-2</v>
      </c>
      <c r="D12" s="24">
        <f t="shared" si="0"/>
        <v>3.0558621575342469E-2</v>
      </c>
      <c r="E12" s="26"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1.8894070636773591E-2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1.8894070636773591E-2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1143.6735530306601</v>
      </c>
      <c r="S12" s="222">
        <f>IF($B$81=0,0,(SUMIF($N$6:$N$28,$U12,L$6:L$28)+SUMIF($N$91:$N$118,$U12,L$91:L$118))*$I$83*Poor!$B$81/$B$81)</f>
        <v>916.4666666666667</v>
      </c>
      <c r="T12" s="222">
        <f>IF($B$81=0,0,(SUMIF($N$6:$N$28,$U12,M$6:M$28)+SUMIF($N$91:$N$118,$U12,M$91:M$118))*$I$83*Poor!$B$81/$B$81)</f>
        <v>1056.7148486443818</v>
      </c>
      <c r="U12" s="223">
        <v>6</v>
      </c>
      <c r="V12" s="56"/>
      <c r="W12" s="117"/>
      <c r="X12" s="118"/>
      <c r="Y12" s="183">
        <f t="shared" si="9"/>
        <v>7.5576282547094364E-2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5.0636109306553226E-2</v>
      </c>
      <c r="AF12" s="122">
        <f>1-SUM(Z12,AB12,AD12)</f>
        <v>0.32999999999999996</v>
      </c>
      <c r="AG12" s="121">
        <f>$M12*AF12*4</f>
        <v>2.4940173240541139E-2</v>
      </c>
      <c r="AH12" s="123">
        <f t="shared" si="12"/>
        <v>1</v>
      </c>
      <c r="AI12" s="183">
        <f t="shared" si="13"/>
        <v>1.8894070636773591E-2</v>
      </c>
      <c r="AJ12" s="120">
        <f t="shared" si="14"/>
        <v>0</v>
      </c>
      <c r="AK12" s="119">
        <f t="shared" si="15"/>
        <v>3.7788141273547182E-2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153</v>
      </c>
      <c r="B13" s="215">
        <v>3.7171283156911587E-2</v>
      </c>
      <c r="C13" s="215">
        <v>0</v>
      </c>
      <c r="D13" s="24">
        <f t="shared" si="0"/>
        <v>3.7171283156911587E-2</v>
      </c>
      <c r="E13" s="26">
        <v>1</v>
      </c>
      <c r="H13" s="24">
        <f t="shared" si="1"/>
        <v>1</v>
      </c>
      <c r="I13" s="22">
        <f t="shared" si="2"/>
        <v>3.7171283156911587E-2</v>
      </c>
      <c r="J13" s="24">
        <f t="shared" si="3"/>
        <v>3.7171283156911587E-2</v>
      </c>
      <c r="K13" s="22">
        <f t="shared" si="4"/>
        <v>3.7171283156911587E-2</v>
      </c>
      <c r="L13" s="22">
        <f t="shared" si="5"/>
        <v>3.7171283156911587E-2</v>
      </c>
      <c r="M13" s="225">
        <f t="shared" si="6"/>
        <v>3.7171283156911587E-2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14295.536306671656</v>
      </c>
      <c r="S13" s="222">
        <f>IF($B$81=0,0,(SUMIF($N$6:$N$28,$U13,L$6:L$28)+SUMIF($N$91:$N$118,$U13,L$91:L$118))*$I$83*Poor!$B$81/$B$81)</f>
        <v>11157.420724872622</v>
      </c>
      <c r="T13" s="222">
        <f>IF($B$81=0,0,(SUMIF($N$6:$N$28,$U13,M$6:M$28)+SUMIF($N$91:$N$118,$U13,M$91:M$118))*$I$83*Poor!$B$81/$B$81)</f>
        <v>11039.776030431731</v>
      </c>
      <c r="U13" s="223">
        <v>7</v>
      </c>
      <c r="V13" s="56"/>
      <c r="W13" s="110"/>
      <c r="X13" s="118"/>
      <c r="Y13" s="183">
        <f t="shared" si="9"/>
        <v>0.14868513262764635</v>
      </c>
      <c r="Z13" s="116">
        <v>1</v>
      </c>
      <c r="AA13" s="121">
        <f>$M13*Z13*4</f>
        <v>0.14868513262764635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3.7171283156911587E-2</v>
      </c>
      <c r="AJ13" s="120">
        <f t="shared" si="14"/>
        <v>7.4342566313823175E-2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154</v>
      </c>
      <c r="B14" s="215">
        <v>7.3864259028642582E-4</v>
      </c>
      <c r="C14" s="215">
        <v>0</v>
      </c>
      <c r="D14" s="24">
        <f t="shared" si="0"/>
        <v>7.3864259028642582E-4</v>
      </c>
      <c r="E14" s="26">
        <v>1</v>
      </c>
      <c r="F14" s="22"/>
      <c r="H14" s="24">
        <f t="shared" si="1"/>
        <v>1</v>
      </c>
      <c r="I14" s="22">
        <f t="shared" si="2"/>
        <v>7.3864259028642582E-4</v>
      </c>
      <c r="J14" s="24">
        <f>IF(I$32&lt;=1+I131,I14,B14*H14+J$33*(I14-B14*H14))</f>
        <v>7.3864259028642582E-4</v>
      </c>
      <c r="K14" s="22">
        <f t="shared" si="4"/>
        <v>7.3864259028642582E-4</v>
      </c>
      <c r="L14" s="22">
        <f t="shared" si="5"/>
        <v>7.3864259028642582E-4</v>
      </c>
      <c r="M14" s="225">
        <f t="shared" si="6"/>
        <v>7.3864259028642582E-4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12958.361287557693</v>
      </c>
      <c r="S14" s="222">
        <f>IF($B$81=0,0,(SUMIF($N$6:$N$28,$U14,L$6:L$28)+SUMIF($N$91:$N$118,$U14,L$91:L$118))*$I$83*Poor!$B$81/$B$81)</f>
        <v>8307.1999999999989</v>
      </c>
      <c r="T14" s="222">
        <f>IF($B$81=0,0,(SUMIF($N$6:$N$28,$U14,M$6:M$28)+SUMIF($N$91:$N$118,$U14,M$91:M$118))*$I$83*Poor!$B$81/$B$81)</f>
        <v>8307.1999999999989</v>
      </c>
      <c r="U14" s="223">
        <v>8</v>
      </c>
      <c r="V14" s="56"/>
      <c r="W14" s="110"/>
      <c r="X14" s="118"/>
      <c r="Y14" s="183">
        <f>M14*4</f>
        <v>2.9545703611457033E-3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2.9545703611457033E-3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7.3864259028642582E-4</v>
      </c>
      <c r="AJ14" s="120">
        <f t="shared" si="14"/>
        <v>1.4772851805728516E-3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155</v>
      </c>
      <c r="B15" s="215">
        <v>1.8103408514367418E-3</v>
      </c>
      <c r="C15" s="215">
        <v>0</v>
      </c>
      <c r="D15" s="24">
        <f t="shared" si="0"/>
        <v>1.8103408514367418E-3</v>
      </c>
      <c r="E15" s="26">
        <v>1</v>
      </c>
      <c r="F15" s="22"/>
      <c r="H15" s="24">
        <f t="shared" si="1"/>
        <v>1</v>
      </c>
      <c r="I15" s="22">
        <f t="shared" si="2"/>
        <v>1.8103408514367418E-3</v>
      </c>
      <c r="J15" s="24">
        <f>IF(I$32&lt;=1+I131,I15,B15*H15+J$33*(I15-B15*H15))</f>
        <v>1.8103408514367418E-3</v>
      </c>
      <c r="K15" s="22">
        <f t="shared" si="4"/>
        <v>1.8103408514367418E-3</v>
      </c>
      <c r="L15" s="22">
        <f t="shared" si="5"/>
        <v>1.8103408514367418E-3</v>
      </c>
      <c r="M15" s="226">
        <f t="shared" si="6"/>
        <v>1.8103408514367418E-3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4025.4363984568422</v>
      </c>
      <c r="S15" s="222">
        <f>IF($B$81=0,0,(SUMIF($N$6:$N$28,$U15,L$6:L$28)+SUMIF($N$91:$N$118,$U15,L$91:L$118))*$I$83*Poor!$B$81/$B$81)</f>
        <v>3225.7266666666665</v>
      </c>
      <c r="T15" s="222">
        <f>IF($B$81=0,0,(SUMIF($N$6:$N$28,$U15,M$6:M$28)+SUMIF($N$91:$N$118,$U15,M$91:M$118))*$I$83*Poor!$B$81/$B$81)</f>
        <v>3225.7266666666665</v>
      </c>
      <c r="U15" s="223">
        <v>9</v>
      </c>
      <c r="V15" s="56"/>
      <c r="W15" s="110"/>
      <c r="X15" s="118"/>
      <c r="Y15" s="183">
        <f t="shared" si="9"/>
        <v>7.2413634057469671E-3</v>
      </c>
      <c r="Z15" s="116">
        <v>0.25</v>
      </c>
      <c r="AA15" s="121">
        <f t="shared" si="16"/>
        <v>1.8103408514367418E-3</v>
      </c>
      <c r="AB15" s="116">
        <v>0.25</v>
      </c>
      <c r="AC15" s="121">
        <f t="shared" si="7"/>
        <v>1.8103408514367418E-3</v>
      </c>
      <c r="AD15" s="116">
        <v>0.25</v>
      </c>
      <c r="AE15" s="121">
        <f t="shared" si="8"/>
        <v>1.8103408514367418E-3</v>
      </c>
      <c r="AF15" s="122">
        <f t="shared" si="10"/>
        <v>0.25</v>
      </c>
      <c r="AG15" s="121">
        <f t="shared" si="11"/>
        <v>1.8103408514367418E-3</v>
      </c>
      <c r="AH15" s="123">
        <f t="shared" si="12"/>
        <v>1</v>
      </c>
      <c r="AI15" s="183">
        <f t="shared" si="13"/>
        <v>1.8103408514367418E-3</v>
      </c>
      <c r="AJ15" s="120">
        <f t="shared" si="14"/>
        <v>1.8103408514367418E-3</v>
      </c>
      <c r="AK15" s="119">
        <f t="shared" si="15"/>
        <v>1.8103408514367418E-3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156</v>
      </c>
      <c r="B16" s="215">
        <v>1.7811134288086342E-2</v>
      </c>
      <c r="C16" s="215">
        <v>2.647932233291822E-2</v>
      </c>
      <c r="D16" s="24">
        <f t="shared" si="0"/>
        <v>4.4290456621004559E-2</v>
      </c>
      <c r="E16" s="26">
        <v>1</v>
      </c>
      <c r="F16" s="22"/>
      <c r="H16" s="24">
        <f t="shared" si="1"/>
        <v>1</v>
      </c>
      <c r="I16" s="22">
        <f t="shared" si="2"/>
        <v>4.4290456621004559E-2</v>
      </c>
      <c r="J16" s="24">
        <f>IF(I$32&lt;=1+I131,I16,B16*H16+J$33*(I16-B16*H16))</f>
        <v>2.2088167687929355E-2</v>
      </c>
      <c r="K16" s="22">
        <f t="shared" si="4"/>
        <v>1.7811134288086342E-2</v>
      </c>
      <c r="L16" s="22">
        <f t="shared" si="5"/>
        <v>1.7811134288086342E-2</v>
      </c>
      <c r="M16" s="224">
        <f t="shared" si="6"/>
        <v>2.2088167687929355E-2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6238.6656047294809</v>
      </c>
      <c r="S16" s="222">
        <f>IF($B$81=0,0,(SUMIF($N$6:$N$28,$U16,L$6:L$28)+SUMIF($N$91:$N$118,$U16,L$91:L$118))*$I$83*Poor!$B$81/$B$81)</f>
        <v>3389.3333333333335</v>
      </c>
      <c r="T16" s="222">
        <f>IF($B$81=0,0,(SUMIF($N$6:$N$28,$U16,M$6:M$28)+SUMIF($N$91:$N$118,$U16,M$91:M$118))*$I$83*Poor!$B$81/$B$81)</f>
        <v>3498.8247446890282</v>
      </c>
      <c r="U16" s="223">
        <v>10</v>
      </c>
      <c r="V16" s="56"/>
      <c r="W16" s="110"/>
      <c r="X16" s="118"/>
      <c r="Y16" s="183">
        <f t="shared" si="9"/>
        <v>8.8352670751717419E-2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8.8352670751717419E-2</v>
      </c>
      <c r="AH16" s="123">
        <f t="shared" si="12"/>
        <v>1</v>
      </c>
      <c r="AI16" s="183">
        <f t="shared" si="13"/>
        <v>2.2088167687929355E-2</v>
      </c>
      <c r="AJ16" s="120">
        <f t="shared" si="14"/>
        <v>0</v>
      </c>
      <c r="AK16" s="119">
        <f t="shared" si="15"/>
        <v>4.4176335375858709E-2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157</v>
      </c>
      <c r="B17" s="215">
        <v>9.0526930261519301E-3</v>
      </c>
      <c r="C17" s="215">
        <v>1.3325031133250311E-3</v>
      </c>
      <c r="D17" s="24">
        <f>SUM(B17,C17)</f>
        <v>1.0385196139476961E-2</v>
      </c>
      <c r="E17" s="26">
        <v>1</v>
      </c>
      <c r="F17" s="22"/>
      <c r="H17" s="24">
        <f t="shared" si="1"/>
        <v>1</v>
      </c>
      <c r="I17" s="22">
        <f t="shared" si="2"/>
        <v>1.0385196139476961E-2</v>
      </c>
      <c r="J17" s="24">
        <f t="shared" ref="J17:J25" si="17">IF(I$32&lt;=1+I131,I17,B17*H17+J$33*(I17-B17*H17))</f>
        <v>9.2679236219138528E-3</v>
      </c>
      <c r="K17" s="22">
        <f t="shared" si="4"/>
        <v>9.0526930261519301E-3</v>
      </c>
      <c r="L17" s="22">
        <f t="shared" si="5"/>
        <v>9.0526930261519301E-3</v>
      </c>
      <c r="M17" s="225">
        <f t="shared" si="6"/>
        <v>9.2679236219138528E-3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1413.639413188112</v>
      </c>
      <c r="S17" s="222">
        <f>IF($B$81=0,0,(SUMIF($N$6:$N$28,$U17,L$6:L$28)+SUMIF($N$91:$N$118,$U17,L$91:L$118))*$I$83*Poor!$B$81/$B$81)</f>
        <v>906.2399999999999</v>
      </c>
      <c r="T17" s="222">
        <f>IF($B$81=0,0,(SUMIF($N$6:$N$28,$U17,M$6:M$28)+SUMIF($N$91:$N$118,$U17,M$91:M$118))*$I$83*Poor!$B$81/$B$81)</f>
        <v>906.2399999999999</v>
      </c>
      <c r="U17" s="223">
        <v>11</v>
      </c>
      <c r="V17" s="56"/>
      <c r="W17" s="110"/>
      <c r="X17" s="118"/>
      <c r="Y17" s="183">
        <f t="shared" si="9"/>
        <v>3.7071694487655411E-2</v>
      </c>
      <c r="Z17" s="116">
        <v>0.29409999999999997</v>
      </c>
      <c r="AA17" s="121">
        <f t="shared" si="16"/>
        <v>1.0902785348819456E-2</v>
      </c>
      <c r="AB17" s="116">
        <v>0.17649999999999999</v>
      </c>
      <c r="AC17" s="121">
        <f t="shared" si="7"/>
        <v>6.54315407707118E-3</v>
      </c>
      <c r="AD17" s="116">
        <v>0.23530000000000001</v>
      </c>
      <c r="AE17" s="121">
        <f t="shared" si="8"/>
        <v>8.7229697129453179E-3</v>
      </c>
      <c r="AF17" s="122">
        <f t="shared" si="10"/>
        <v>0.29410000000000003</v>
      </c>
      <c r="AG17" s="121">
        <f t="shared" si="11"/>
        <v>1.0902785348819458E-2</v>
      </c>
      <c r="AH17" s="123">
        <f t="shared" si="12"/>
        <v>1</v>
      </c>
      <c r="AI17" s="183">
        <f t="shared" si="13"/>
        <v>9.2679236219138528E-3</v>
      </c>
      <c r="AJ17" s="120">
        <f t="shared" si="14"/>
        <v>8.7229697129453179E-3</v>
      </c>
      <c r="AK17" s="119">
        <f t="shared" si="15"/>
        <v>9.8128775308823878E-3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158</v>
      </c>
      <c r="B18" s="215">
        <v>9.313511830635118E-3</v>
      </c>
      <c r="C18" s="215">
        <v>1.1266344956413448E-2</v>
      </c>
      <c r="D18" s="24">
        <f t="shared" ref="D18:D20" si="18">SUM(B18,C18)</f>
        <v>2.0579856787048566E-2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2.0579856787048566E-2</v>
      </c>
      <c r="J18" s="24">
        <f t="shared" si="17"/>
        <v>1.1133291546554406E-2</v>
      </c>
      <c r="K18" s="22">
        <f t="shared" ref="K18:K20" si="21">B18</f>
        <v>9.313511830635118E-3</v>
      </c>
      <c r="L18" s="22">
        <f t="shared" ref="L18:L20" si="22">IF(K18="","",K18*H18)</f>
        <v>9.313511830635118E-3</v>
      </c>
      <c r="M18" s="225">
        <f t="shared" ref="M18:M20" si="23">J18</f>
        <v>1.1133291546554406E-2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1577.6493338294108</v>
      </c>
      <c r="S18" s="222">
        <f>IF($B$81=0,0,(SUMIF($N$6:$N$28,$U18,L$6:L$28)+SUMIF($N$91:$N$118,$U18,L$91:L$118))*$I$83*Poor!$B$81/$B$81)</f>
        <v>1767.7750927656448</v>
      </c>
      <c r="T18" s="222">
        <f>IF($B$81=0,0,(SUMIF($N$6:$N$28,$U18,M$6:M$28)+SUMIF($N$91:$N$118,$U18,M$91:M$118))*$I$83*Poor!$B$81/$B$81)</f>
        <v>1767.7750927656448</v>
      </c>
      <c r="U18" s="223">
        <v>12</v>
      </c>
      <c r="V18" s="56"/>
      <c r="W18" s="110"/>
      <c r="X18" s="118"/>
      <c r="Y18" s="183">
        <f t="shared" ref="Y18:Y20" si="24">M18*4</f>
        <v>4.4533166186217624E-2</v>
      </c>
      <c r="Z18" s="116">
        <v>1.2941</v>
      </c>
      <c r="AA18" s="121">
        <f t="shared" ref="AA18:AA20" si="25">$M18*Z18*4</f>
        <v>5.7630370361584228E-2</v>
      </c>
      <c r="AB18" s="116">
        <v>1.1765000000000001</v>
      </c>
      <c r="AC18" s="121">
        <f t="shared" ref="AC18:AC20" si="26">$M18*AB18*4</f>
        <v>5.2393270018085039E-2</v>
      </c>
      <c r="AD18" s="116">
        <v>1.2353000000000001</v>
      </c>
      <c r="AE18" s="121">
        <f t="shared" ref="AE18:AE20" si="27">$M18*AD18*4</f>
        <v>5.501182018983463E-2</v>
      </c>
      <c r="AF18" s="122">
        <f t="shared" ref="AF18:AF20" si="28">1-SUM(Z18,AB18,AD18)</f>
        <v>-2.7059000000000002</v>
      </c>
      <c r="AG18" s="121">
        <f t="shared" ref="AG18:AG20" si="29">$M18*AF18*4</f>
        <v>-0.12050229438328627</v>
      </c>
      <c r="AH18" s="123">
        <f t="shared" ref="AH18:AH20" si="30">SUM(Z18,AB18,AD18,AF18)</f>
        <v>1</v>
      </c>
      <c r="AI18" s="183">
        <f t="shared" ref="AI18:AI20" si="31">SUM(AA18,AC18,AE18,AG18)/4</f>
        <v>1.1133291546554409E-2</v>
      </c>
      <c r="AJ18" s="120">
        <f t="shared" ref="AJ18:AJ20" si="32">(AA18+AC18)/2</f>
        <v>5.5011820189834637E-2</v>
      </c>
      <c r="AK18" s="119">
        <f t="shared" ref="AK18:AK20" si="33">(AE18+AG18)/2</f>
        <v>-3.2745237096725818E-2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159</v>
      </c>
      <c r="B19" s="215">
        <v>6.9096357409713571E-3</v>
      </c>
      <c r="C19" s="215">
        <v>9.1259339975093467E-4</v>
      </c>
      <c r="D19" s="24">
        <f t="shared" si="18"/>
        <v>7.8222291407222914E-3</v>
      </c>
      <c r="E19" s="26">
        <v>1</v>
      </c>
      <c r="F19" s="22"/>
      <c r="H19" s="24">
        <f t="shared" si="19"/>
        <v>1</v>
      </c>
      <c r="I19" s="22">
        <f t="shared" si="20"/>
        <v>7.8222291407222914E-3</v>
      </c>
      <c r="J19" s="24">
        <f t="shared" si="17"/>
        <v>7.0570410409309678E-3</v>
      </c>
      <c r="K19" s="22">
        <f t="shared" si="21"/>
        <v>6.9096357409713571E-3</v>
      </c>
      <c r="L19" s="22">
        <f t="shared" si="22"/>
        <v>6.9096357409713571E-3</v>
      </c>
      <c r="M19" s="225">
        <f t="shared" si="23"/>
        <v>7.0570410409309678E-3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83.384828497193368</v>
      </c>
      <c r="S19" s="222">
        <f>IF($B$81=0,0,(SUMIF($N$6:$N$28,$U19,L$6:L$28)+SUMIF($N$91:$N$118,$U19,L$91:L$118))*$I$83*Poor!$B$81/$B$81)</f>
        <v>93.433705305143675</v>
      </c>
      <c r="T19" s="222">
        <f>IF($B$81=0,0,(SUMIF($N$6:$N$28,$U19,M$6:M$28)+SUMIF($N$91:$N$118,$U19,M$91:M$118))*$I$83*Poor!$B$81/$B$81)</f>
        <v>93.433705305143675</v>
      </c>
      <c r="U19" s="223">
        <v>13</v>
      </c>
      <c r="V19" s="56"/>
      <c r="W19" s="110"/>
      <c r="X19" s="118"/>
      <c r="Y19" s="183">
        <f t="shared" si="24"/>
        <v>2.8228164163723871E-2</v>
      </c>
      <c r="Z19" s="116">
        <v>2.2940999999999998</v>
      </c>
      <c r="AA19" s="121">
        <f t="shared" si="25"/>
        <v>6.4758231407998926E-2</v>
      </c>
      <c r="AB19" s="116">
        <v>2.1764999999999999</v>
      </c>
      <c r="AC19" s="121">
        <f t="shared" si="26"/>
        <v>6.1438599302345E-2</v>
      </c>
      <c r="AD19" s="116">
        <v>2.2353000000000001</v>
      </c>
      <c r="AE19" s="121">
        <f t="shared" si="27"/>
        <v>6.3098415355171966E-2</v>
      </c>
      <c r="AF19" s="122">
        <f t="shared" si="28"/>
        <v>-5.7058999999999997</v>
      </c>
      <c r="AG19" s="121">
        <f t="shared" si="29"/>
        <v>-0.16106708190179203</v>
      </c>
      <c r="AH19" s="123">
        <f t="shared" si="30"/>
        <v>1</v>
      </c>
      <c r="AI19" s="183">
        <f t="shared" si="31"/>
        <v>7.057041040930967E-3</v>
      </c>
      <c r="AJ19" s="120">
        <f t="shared" si="32"/>
        <v>6.3098415355171966E-2</v>
      </c>
      <c r="AK19" s="119">
        <f t="shared" si="33"/>
        <v>-4.8984333273310032E-2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160</v>
      </c>
      <c r="B20" s="215">
        <v>0</v>
      </c>
      <c r="C20" s="215"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161</v>
      </c>
      <c r="B21" s="215">
        <v>0</v>
      </c>
      <c r="C21" s="215"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3092.3362163489946</v>
      </c>
      <c r="S21" s="222">
        <f>IF($B$81=0,0,(SUMIF($N$6:$N$28,$U21,L$6:L$28)+SUMIF($N$91:$N$118,$U21,L$91:L$118))*$I$83*Poor!$B$81/$B$81)</f>
        <v>2331</v>
      </c>
      <c r="T21" s="222">
        <f>IF($B$81=0,0,(SUMIF($N$6:$N$28,$U21,M$6:M$28)+SUMIF($N$91:$N$118,$U21,M$91:M$118))*$I$83*Poor!$B$81/$B$81)</f>
        <v>2331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162</v>
      </c>
      <c r="B22" s="215">
        <v>5.2902559931506853E-2</v>
      </c>
      <c r="C22" s="215">
        <v>-2.0008447488584474E-2</v>
      </c>
      <c r="D22" s="24">
        <f t="shared" si="34"/>
        <v>3.2894112442922382E-2</v>
      </c>
      <c r="E22" s="26">
        <v>1</v>
      </c>
      <c r="F22" s="22"/>
      <c r="H22" s="24">
        <f t="shared" si="35"/>
        <v>1</v>
      </c>
      <c r="I22" s="22">
        <f t="shared" si="36"/>
        <v>3.2894112442922382E-2</v>
      </c>
      <c r="J22" s="24">
        <f t="shared" si="17"/>
        <v>4.967072502607596E-2</v>
      </c>
      <c r="K22" s="22">
        <f t="shared" si="37"/>
        <v>5.2902559931506853E-2</v>
      </c>
      <c r="L22" s="22">
        <f t="shared" si="38"/>
        <v>5.2902559931506853E-2</v>
      </c>
      <c r="M22" s="225">
        <f t="shared" si="39"/>
        <v>4.967072502607596E-2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0.19868290010430384</v>
      </c>
      <c r="Z22" s="116">
        <v>5.2941000000000003</v>
      </c>
      <c r="AA22" s="121">
        <f t="shared" si="41"/>
        <v>1.051847141442195</v>
      </c>
      <c r="AB22" s="116">
        <v>5.1764999999999999</v>
      </c>
      <c r="AC22" s="121">
        <f t="shared" si="42"/>
        <v>1.0284820323899289</v>
      </c>
      <c r="AD22" s="116">
        <v>5.2352999999999996</v>
      </c>
      <c r="AE22" s="121">
        <f t="shared" si="43"/>
        <v>1.0401645869160618</v>
      </c>
      <c r="AF22" s="122">
        <f t="shared" si="44"/>
        <v>-14.7059</v>
      </c>
      <c r="AG22" s="121">
        <f t="shared" si="45"/>
        <v>-2.9218108606438817</v>
      </c>
      <c r="AH22" s="123">
        <f t="shared" si="46"/>
        <v>1</v>
      </c>
      <c r="AI22" s="183">
        <f t="shared" si="47"/>
        <v>4.9670725026075946E-2</v>
      </c>
      <c r="AJ22" s="120">
        <f t="shared" si="48"/>
        <v>1.0401645869160618</v>
      </c>
      <c r="AK22" s="119">
        <f t="shared" si="49"/>
        <v>-0.94082313686390995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163</v>
      </c>
      <c r="B23" s="215">
        <v>1.5772191780821915E-2</v>
      </c>
      <c r="C23" s="215">
        <v>-1.2005068493150682E-2</v>
      </c>
      <c r="D23" s="24">
        <f t="shared" si="34"/>
        <v>3.767123287671233E-3</v>
      </c>
      <c r="E23" s="26">
        <v>1</v>
      </c>
      <c r="F23" s="22"/>
      <c r="H23" s="24">
        <f t="shared" si="35"/>
        <v>1</v>
      </c>
      <c r="I23" s="22">
        <f t="shared" si="36"/>
        <v>3.767123287671233E-3</v>
      </c>
      <c r="J23" s="24">
        <f t="shared" si="17"/>
        <v>1.3833090837563381E-2</v>
      </c>
      <c r="K23" s="22">
        <f t="shared" si="37"/>
        <v>1.5772191780821915E-2</v>
      </c>
      <c r="L23" s="22">
        <f t="shared" si="38"/>
        <v>1.5772191780821915E-2</v>
      </c>
      <c r="M23" s="225">
        <f t="shared" si="39"/>
        <v>1.3833090837563381E-2</v>
      </c>
      <c r="N23" s="229">
        <v>7</v>
      </c>
      <c r="O23" s="2"/>
      <c r="P23" s="22"/>
      <c r="Q23" s="171" t="s">
        <v>100</v>
      </c>
      <c r="R23" s="179">
        <f>SUM(R7:R22)</f>
        <v>91493.298096761384</v>
      </c>
      <c r="S23" s="179">
        <f>SUM(S7:S22)</f>
        <v>70822.25634417859</v>
      </c>
      <c r="T23" s="179">
        <f>SUM(T7:T22)</f>
        <v>70732.499666957447</v>
      </c>
      <c r="U23" s="56"/>
      <c r="V23" s="56"/>
      <c r="W23" s="110"/>
      <c r="X23" s="118"/>
      <c r="Y23" s="183">
        <f t="shared" si="40"/>
        <v>5.5332363350253523E-2</v>
      </c>
      <c r="Z23" s="116">
        <v>6.2941000000000003</v>
      </c>
      <c r="AA23" s="121">
        <f t="shared" si="41"/>
        <v>0.34826742816283074</v>
      </c>
      <c r="AB23" s="116">
        <v>6.1764999999999999</v>
      </c>
      <c r="AC23" s="121">
        <f t="shared" si="42"/>
        <v>0.34176034223284085</v>
      </c>
      <c r="AD23" s="116">
        <v>6.2352999999999996</v>
      </c>
      <c r="AE23" s="121">
        <f t="shared" si="43"/>
        <v>0.34501388519783577</v>
      </c>
      <c r="AF23" s="122">
        <f t="shared" si="44"/>
        <v>-17.7059</v>
      </c>
      <c r="AG23" s="121">
        <f t="shared" si="45"/>
        <v>-0.97970929224325387</v>
      </c>
      <c r="AH23" s="123">
        <f t="shared" si="46"/>
        <v>1</v>
      </c>
      <c r="AI23" s="183">
        <f t="shared" si="47"/>
        <v>1.3833090837563372E-2</v>
      </c>
      <c r="AJ23" s="120">
        <f t="shared" si="48"/>
        <v>0.34501388519783582</v>
      </c>
      <c r="AK23" s="119">
        <f t="shared" si="49"/>
        <v>-0.31734770352270902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164</v>
      </c>
      <c r="B24" s="215">
        <v>5.5050597758405971E-3</v>
      </c>
      <c r="C24" s="215">
        <v>0</v>
      </c>
      <c r="D24" s="24">
        <f t="shared" si="34"/>
        <v>5.5050597758405971E-3</v>
      </c>
      <c r="E24" s="26">
        <v>1</v>
      </c>
      <c r="F24" s="22"/>
      <c r="H24" s="24">
        <f t="shared" si="35"/>
        <v>1</v>
      </c>
      <c r="I24" s="22">
        <f t="shared" si="36"/>
        <v>5.5050597758405971E-3</v>
      </c>
      <c r="J24" s="24">
        <f t="shared" si="17"/>
        <v>5.5050597758405971E-3</v>
      </c>
      <c r="K24" s="22">
        <f t="shared" si="37"/>
        <v>5.5050597758405971E-3</v>
      </c>
      <c r="L24" s="22">
        <f t="shared" si="38"/>
        <v>5.5050597758405971E-3</v>
      </c>
      <c r="M24" s="225">
        <f t="shared" si="39"/>
        <v>5.5050597758405971E-3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40"/>
        <v>2.2020239103362389E-2</v>
      </c>
      <c r="Z24" s="116">
        <v>7.2941000000000003</v>
      </c>
      <c r="AA24" s="121">
        <f t="shared" si="41"/>
        <v>0.16061782604383559</v>
      </c>
      <c r="AB24" s="116">
        <v>7.1764999999999999</v>
      </c>
      <c r="AC24" s="121">
        <f t="shared" si="42"/>
        <v>0.15802824592528017</v>
      </c>
      <c r="AD24" s="116">
        <v>7.2352999999999996</v>
      </c>
      <c r="AE24" s="121">
        <f t="shared" si="43"/>
        <v>0.15932303598455788</v>
      </c>
      <c r="AF24" s="122">
        <f t="shared" si="44"/>
        <v>-20.7059</v>
      </c>
      <c r="AG24" s="121">
        <f t="shared" si="45"/>
        <v>-0.45594886885031127</v>
      </c>
      <c r="AH24" s="123">
        <f t="shared" si="46"/>
        <v>1</v>
      </c>
      <c r="AI24" s="183">
        <f t="shared" si="47"/>
        <v>5.5050597758405928E-3</v>
      </c>
      <c r="AJ24" s="120">
        <f t="shared" si="48"/>
        <v>0.15932303598455788</v>
      </c>
      <c r="AK24" s="119">
        <f t="shared" si="49"/>
        <v>-0.1483129164328767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165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166</v>
      </c>
      <c r="B26" s="215">
        <v>0.10415628411753981</v>
      </c>
      <c r="C26" s="215">
        <v>0</v>
      </c>
      <c r="D26" s="24">
        <f>SUM(B26,C26)</f>
        <v>0.10415628411753981</v>
      </c>
      <c r="E26" s="26">
        <v>1</v>
      </c>
      <c r="F26" s="22"/>
      <c r="H26" s="24">
        <f t="shared" si="1"/>
        <v>1</v>
      </c>
      <c r="I26" s="22">
        <f t="shared" si="2"/>
        <v>0.10415628411753981</v>
      </c>
      <c r="J26" s="24">
        <f>IF(I$32&lt;=1+I131,I26,B26*H26+J$33*(I26-B26*H26))</f>
        <v>0.10415628411753981</v>
      </c>
      <c r="K26" s="22">
        <f t="shared" si="4"/>
        <v>0.10415628411753981</v>
      </c>
      <c r="L26" s="22">
        <f t="shared" si="5"/>
        <v>0.10415628411753981</v>
      </c>
      <c r="M26" s="224">
        <f t="shared" si="6"/>
        <v>0.10415628411753981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0.41662513647015925</v>
      </c>
      <c r="Z26" s="116">
        <v>0.25</v>
      </c>
      <c r="AA26" s="121">
        <f t="shared" si="16"/>
        <v>0.10415628411753981</v>
      </c>
      <c r="AB26" s="116">
        <v>0.25</v>
      </c>
      <c r="AC26" s="121">
        <f t="shared" si="7"/>
        <v>0.10415628411753981</v>
      </c>
      <c r="AD26" s="116">
        <v>0.25</v>
      </c>
      <c r="AE26" s="121">
        <f t="shared" si="8"/>
        <v>0.10415628411753981</v>
      </c>
      <c r="AF26" s="122">
        <f t="shared" si="10"/>
        <v>0.25</v>
      </c>
      <c r="AG26" s="121">
        <f t="shared" si="11"/>
        <v>0.10415628411753981</v>
      </c>
      <c r="AH26" s="123">
        <f t="shared" si="12"/>
        <v>1</v>
      </c>
      <c r="AI26" s="183">
        <f t="shared" si="13"/>
        <v>0.10415628411753981</v>
      </c>
      <c r="AJ26" s="120">
        <f t="shared" si="14"/>
        <v>0.10415628411753981</v>
      </c>
      <c r="AK26" s="119">
        <f t="shared" si="15"/>
        <v>0.10415628411753981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167</v>
      </c>
      <c r="B27" s="215">
        <v>1.1710415628891658E-2</v>
      </c>
      <c r="C27" s="215">
        <v>-1.1710415628891658E-2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9.8189080539962011E-3</v>
      </c>
      <c r="K27" s="22">
        <f t="shared" si="4"/>
        <v>1.1710415628891658E-2</v>
      </c>
      <c r="L27" s="22">
        <f t="shared" si="5"/>
        <v>1.1710415628891658E-2</v>
      </c>
      <c r="M27" s="226">
        <f t="shared" si="6"/>
        <v>9.8189080539962011E-3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3.9275632215984804E-2</v>
      </c>
      <c r="Z27" s="116">
        <v>0.25</v>
      </c>
      <c r="AA27" s="121">
        <f t="shared" si="16"/>
        <v>9.8189080539962011E-3</v>
      </c>
      <c r="AB27" s="116">
        <v>0.25</v>
      </c>
      <c r="AC27" s="121">
        <f t="shared" si="7"/>
        <v>9.8189080539962011E-3</v>
      </c>
      <c r="AD27" s="116">
        <v>0.25</v>
      </c>
      <c r="AE27" s="121">
        <f t="shared" si="8"/>
        <v>9.8189080539962011E-3</v>
      </c>
      <c r="AF27" s="122">
        <f t="shared" si="10"/>
        <v>0.25</v>
      </c>
      <c r="AG27" s="121">
        <f t="shared" si="11"/>
        <v>9.8189080539962011E-3</v>
      </c>
      <c r="AH27" s="123">
        <f t="shared" si="12"/>
        <v>1</v>
      </c>
      <c r="AI27" s="183">
        <f t="shared" si="13"/>
        <v>9.8189080539962011E-3</v>
      </c>
      <c r="AJ27" s="120">
        <f t="shared" si="14"/>
        <v>9.8189080539962011E-3</v>
      </c>
      <c r="AK27" s="119">
        <f t="shared" si="15"/>
        <v>9.8189080539962011E-3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168</v>
      </c>
      <c r="B28" s="215">
        <v>2.8676712328767119E-3</v>
      </c>
      <c r="C28" s="215">
        <v>-2.8676712328767119E-3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2.4044748757881059E-3</v>
      </c>
      <c r="K28" s="22">
        <f t="shared" si="4"/>
        <v>2.8676712328767119E-3</v>
      </c>
      <c r="L28" s="22">
        <f t="shared" si="5"/>
        <v>2.8676712328767119E-3</v>
      </c>
      <c r="M28" s="224">
        <f t="shared" si="6"/>
        <v>2.4044748757881059E-3</v>
      </c>
      <c r="N28" s="229"/>
      <c r="O28" s="2"/>
      <c r="P28" s="22"/>
      <c r="V28" s="56"/>
      <c r="W28" s="110"/>
      <c r="X28" s="118"/>
      <c r="Y28" s="183">
        <f t="shared" si="9"/>
        <v>9.6178995031524234E-3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4.8089497515762117E-3</v>
      </c>
      <c r="AF28" s="122">
        <f t="shared" si="10"/>
        <v>0.5</v>
      </c>
      <c r="AG28" s="121">
        <f t="shared" si="11"/>
        <v>4.8089497515762117E-3</v>
      </c>
      <c r="AH28" s="123">
        <f t="shared" si="12"/>
        <v>1</v>
      </c>
      <c r="AI28" s="183">
        <f t="shared" si="13"/>
        <v>2.4044748757881059E-3</v>
      </c>
      <c r="AJ28" s="120">
        <f t="shared" si="14"/>
        <v>0</v>
      </c>
      <c r="AK28" s="119">
        <f t="shared" si="15"/>
        <v>4.8089497515762117E-3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169</v>
      </c>
      <c r="B29" s="215">
        <v>0.12930161825446243</v>
      </c>
      <c r="C29" s="215">
        <v>9.5335155687534659E-2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0.14470048835877458</v>
      </c>
      <c r="K29" s="22">
        <f t="shared" si="4"/>
        <v>0.12930161825446243</v>
      </c>
      <c r="L29" s="22">
        <f t="shared" si="5"/>
        <v>0.12930161825446243</v>
      </c>
      <c r="M29" s="224">
        <f t="shared" si="6"/>
        <v>0.14470048835877458</v>
      </c>
      <c r="N29" s="229"/>
      <c r="P29" s="22"/>
      <c r="V29" s="56"/>
      <c r="W29" s="110"/>
      <c r="X29" s="118"/>
      <c r="Y29" s="183">
        <f t="shared" si="9"/>
        <v>0.57880195343509833</v>
      </c>
      <c r="Z29" s="116">
        <v>0.25</v>
      </c>
      <c r="AA29" s="121">
        <f t="shared" si="16"/>
        <v>0.14470048835877458</v>
      </c>
      <c r="AB29" s="116">
        <v>0.25</v>
      </c>
      <c r="AC29" s="121">
        <f t="shared" si="7"/>
        <v>0.14470048835877458</v>
      </c>
      <c r="AD29" s="116">
        <v>0.25</v>
      </c>
      <c r="AE29" s="121">
        <f t="shared" si="8"/>
        <v>0.14470048835877458</v>
      </c>
      <c r="AF29" s="122">
        <f t="shared" si="10"/>
        <v>0.25</v>
      </c>
      <c r="AG29" s="121">
        <f t="shared" si="11"/>
        <v>0.14470048835877458</v>
      </c>
      <c r="AH29" s="123">
        <f t="shared" si="12"/>
        <v>1</v>
      </c>
      <c r="AI29" s="183">
        <f t="shared" si="13"/>
        <v>0.14470048835877458</v>
      </c>
      <c r="AJ29" s="120">
        <f t="shared" si="14"/>
        <v>0.14470048835877458</v>
      </c>
      <c r="AK29" s="119">
        <f t="shared" si="15"/>
        <v>0.14470048835877458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0.4958710473225405</v>
      </c>
      <c r="C30" s="103"/>
      <c r="D30" s="24">
        <f>(D119-B124)</f>
        <v>3.4355649777773456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1.8663333824192492</v>
      </c>
      <c r="J30" s="231">
        <f>IF(I$32&lt;=1,I30,1-SUM(J6:J29))</f>
        <v>0.23027635530781221</v>
      </c>
      <c r="K30" s="22">
        <f t="shared" si="4"/>
        <v>0.4958710473225405</v>
      </c>
      <c r="L30" s="22">
        <f>IF(L124=L119,0,IF(K30="",0,(L119-L124)/(B119-B124)*K30))</f>
        <v>0.27569085859222398</v>
      </c>
      <c r="M30" s="175">
        <f t="shared" si="6"/>
        <v>0.23027635530781221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0.92110542123124883</v>
      </c>
      <c r="Z30" s="122">
        <f>IF($Y30=0,0,AA30/($Y$30))</f>
        <v>-1.2158410744382979</v>
      </c>
      <c r="AA30" s="187">
        <f>IF(AA79*4/$I$83+SUM(AA6:AA29)&lt;1,AA79*4/$I$83,1-SUM(AA6:AA29))</f>
        <v>-1.1199178050207426</v>
      </c>
      <c r="AB30" s="122">
        <f>IF($Y30=0,0,AC30/($Y$30))</f>
        <v>-1.0083635190106497</v>
      </c>
      <c r="AC30" s="187">
        <f>IF(AC79*4/$I$83+SUM(AC6:AC29)&lt;1,AC79*4/$I$83,1-SUM(AC6:AC29))</f>
        <v>-0.9288091039325288</v>
      </c>
      <c r="AD30" s="122">
        <f>IF($Y30=0,0,AE30/($Y$30))</f>
        <v>-1.1070696237889586</v>
      </c>
      <c r="AE30" s="187">
        <f>IF(AE79*4/$I$83+SUM(AE6:AE29)&lt;1,AE79*4/$I$83,1-SUM(AE6:AE29))</f>
        <v>-1.0197278321524488</v>
      </c>
      <c r="AF30" s="122">
        <f>IF($Y30=0,0,AG30/($Y$30))</f>
        <v>4.3312742172379055</v>
      </c>
      <c r="AG30" s="187">
        <f>IF(AG79*4/$I$83+SUM(AG6:AG29)&lt;1,AG79*4/$I$83,1-SUM(AG6:AG29))</f>
        <v>3.9895601623369683</v>
      </c>
      <c r="AH30" s="123">
        <f t="shared" si="12"/>
        <v>0.99999999999999911</v>
      </c>
      <c r="AI30" s="183">
        <f t="shared" si="13"/>
        <v>0.2302763553078121</v>
      </c>
      <c r="AJ30" s="120">
        <f t="shared" si="14"/>
        <v>-1.0243634544766356</v>
      </c>
      <c r="AK30" s="119">
        <f t="shared" si="15"/>
        <v>1.4849161650922598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-2.2442697226967567E-2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1.2570240810537974</v>
      </c>
      <c r="C32" s="29">
        <f>SUM(C6:C31)</f>
        <v>0.13780335774232916</v>
      </c>
      <c r="D32" s="24">
        <f>SUM(D6:D30)</f>
        <v>4.3345213692509317</v>
      </c>
      <c r="E32" s="2"/>
      <c r="F32" s="2"/>
      <c r="H32" s="17"/>
      <c r="I32" s="22">
        <f>SUM(I6:I30)</f>
        <v>2.7553047924949525</v>
      </c>
      <c r="J32" s="17"/>
      <c r="L32" s="22">
        <f>SUM(L6:L30)</f>
        <v>1.0224426972269676</v>
      </c>
      <c r="M32" s="23"/>
      <c r="N32" s="56"/>
      <c r="O32" s="2"/>
      <c r="P32" s="22"/>
      <c r="Q32" s="234" t="s">
        <v>143</v>
      </c>
      <c r="R32" s="234">
        <f t="shared" si="50"/>
        <v>2716.5310514273006</v>
      </c>
      <c r="S32" s="234">
        <f t="shared" si="50"/>
        <v>23387.572804010095</v>
      </c>
      <c r="T32" s="234">
        <f t="shared" si="50"/>
        <v>23477.329481231238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0.99999999999999956</v>
      </c>
      <c r="AK32" s="141">
        <f>SUM(AK6:AK31)</f>
        <v>0.99999999999999967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0.1615235218661901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170</v>
      </c>
      <c r="B37" s="216">
        <v>666.66666666666663</v>
      </c>
      <c r="C37" s="216">
        <v>0</v>
      </c>
      <c r="D37" s="38">
        <f>SUM(B37,C37)</f>
        <v>666.66666666666663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629.33333333333326</v>
      </c>
      <c r="J37" s="38">
        <f t="shared" ref="J37:J49" si="53">J91*I$83</f>
        <v>629.33333333333326</v>
      </c>
      <c r="K37" s="40">
        <f t="shared" ref="K37:K49" si="54">(B37/B$65)</f>
        <v>1.1950965189826142E-2</v>
      </c>
      <c r="L37" s="22">
        <f t="shared" ref="L37:L49" si="55">(K37*H37)</f>
        <v>1.1281711139195877E-2</v>
      </c>
      <c r="M37" s="24">
        <f t="shared" ref="M37:M49" si="56">J37/B$65</f>
        <v>1.1281711139195879E-2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629.33333333333326</v>
      </c>
      <c r="AH37" s="123">
        <f>SUM(Z37,AB37,AD37,AF37)</f>
        <v>1</v>
      </c>
      <c r="AI37" s="112">
        <f>SUM(AA37,AC37,AE37,AG37)</f>
        <v>629.33333333333326</v>
      </c>
      <c r="AJ37" s="148">
        <f>(AA37+AC37)</f>
        <v>0</v>
      </c>
      <c r="AK37" s="147">
        <f>(AE37+AG37)</f>
        <v>629.33333333333326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171</v>
      </c>
      <c r="B38" s="216">
        <v>1979.1666666666667</v>
      </c>
      <c r="C38" s="216">
        <v>0</v>
      </c>
      <c r="D38" s="38">
        <f t="shared" ref="D38:D47" si="58">SUM(B38,C38)</f>
        <v>1979.1666666666667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1868.3333333333333</v>
      </c>
      <c r="J38" s="38">
        <f t="shared" si="53"/>
        <v>1868.3333333333333</v>
      </c>
      <c r="K38" s="40">
        <f t="shared" si="54"/>
        <v>3.5479427907296364E-2</v>
      </c>
      <c r="L38" s="22">
        <f t="shared" si="55"/>
        <v>3.3492579944487767E-2</v>
      </c>
      <c r="M38" s="24">
        <f t="shared" si="56"/>
        <v>3.3492579944487767E-2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1868.3333333333333</v>
      </c>
      <c r="AH38" s="123">
        <f t="shared" ref="AH38:AI58" si="61">SUM(Z38,AB38,AD38,AF38)</f>
        <v>1</v>
      </c>
      <c r="AI38" s="112">
        <f t="shared" si="61"/>
        <v>1868.3333333333333</v>
      </c>
      <c r="AJ38" s="148">
        <f t="shared" ref="AJ38:AJ64" si="62">(AA38+AC38)</f>
        <v>0</v>
      </c>
      <c r="AK38" s="147">
        <f t="shared" ref="AK38:AK64" si="63">(AE38+AG38)</f>
        <v>1868.3333333333333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172</v>
      </c>
      <c r="B39" s="216">
        <v>1276.6666666666667</v>
      </c>
      <c r="C39" s="216">
        <v>-825</v>
      </c>
      <c r="D39" s="38">
        <f t="shared" si="58"/>
        <v>451.66666666666674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426.37333333333339</v>
      </c>
      <c r="J39" s="38">
        <f t="shared" si="53"/>
        <v>1079.3788145039446</v>
      </c>
      <c r="K39" s="40">
        <f t="shared" si="54"/>
        <v>2.2886098338517066E-2</v>
      </c>
      <c r="L39" s="22">
        <f t="shared" si="55"/>
        <v>2.160447683156011E-2</v>
      </c>
      <c r="M39" s="24">
        <f t="shared" si="56"/>
        <v>1.9349427958158676E-2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1079.3788145039446</v>
      </c>
      <c r="AH39" s="123">
        <f t="shared" si="61"/>
        <v>1</v>
      </c>
      <c r="AI39" s="112">
        <f t="shared" si="61"/>
        <v>1079.3788145039446</v>
      </c>
      <c r="AJ39" s="148">
        <f t="shared" si="62"/>
        <v>0</v>
      </c>
      <c r="AK39" s="147">
        <f t="shared" si="63"/>
        <v>1079.3788145039446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173</v>
      </c>
      <c r="B40" s="216">
        <v>7.333333333333333</v>
      </c>
      <c r="C40" s="216">
        <v>0</v>
      </c>
      <c r="D40" s="38">
        <f t="shared" si="58"/>
        <v>7.333333333333333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8.6533333333333324</v>
      </c>
      <c r="J40" s="38">
        <f t="shared" si="53"/>
        <v>8.6533333333333324</v>
      </c>
      <c r="K40" s="40">
        <f t="shared" si="54"/>
        <v>1.3146061708808757E-4</v>
      </c>
      <c r="L40" s="22">
        <f t="shared" si="55"/>
        <v>1.5512352816394331E-4</v>
      </c>
      <c r="M40" s="24">
        <f t="shared" si="56"/>
        <v>1.5512352816394331E-4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8.6533333333333324</v>
      </c>
      <c r="AH40" s="123">
        <f t="shared" si="61"/>
        <v>1</v>
      </c>
      <c r="AI40" s="112">
        <f t="shared" si="61"/>
        <v>8.6533333333333324</v>
      </c>
      <c r="AJ40" s="148">
        <f t="shared" si="62"/>
        <v>0</v>
      </c>
      <c r="AK40" s="147">
        <f t="shared" si="63"/>
        <v>8.6533333333333324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174</v>
      </c>
      <c r="B41" s="216">
        <v>0</v>
      </c>
      <c r="C41" s="216">
        <v>0</v>
      </c>
      <c r="D41" s="38">
        <f t="shared" si="58"/>
        <v>0</v>
      </c>
      <c r="E41" s="75">
        <f>E9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151</v>
      </c>
      <c r="B42" s="216">
        <v>100</v>
      </c>
      <c r="C42" s="216">
        <v>-100</v>
      </c>
      <c r="D42" s="38">
        <f t="shared" si="58"/>
        <v>0</v>
      </c>
      <c r="E42" s="75">
        <f>E11</f>
        <v>1.0900000000000001</v>
      </c>
      <c r="F42" s="26">
        <v>1.4</v>
      </c>
      <c r="G42" s="22">
        <f t="shared" si="59"/>
        <v>1.65</v>
      </c>
      <c r="H42" s="24">
        <f t="shared" si="51"/>
        <v>1.526</v>
      </c>
      <c r="I42" s="39">
        <f t="shared" si="52"/>
        <v>0</v>
      </c>
      <c r="J42" s="38">
        <f t="shared" si="53"/>
        <v>127.95151056321939</v>
      </c>
      <c r="K42" s="40">
        <f t="shared" si="54"/>
        <v>1.7926447784739215E-3</v>
      </c>
      <c r="L42" s="22">
        <f t="shared" si="55"/>
        <v>2.7355759319512042E-3</v>
      </c>
      <c r="M42" s="24">
        <f t="shared" si="56"/>
        <v>2.2937160730900604E-3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31.987877640804847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63.975755281609693</v>
      </c>
      <c r="AF42" s="122">
        <f t="shared" si="57"/>
        <v>0.25</v>
      </c>
      <c r="AG42" s="147">
        <f t="shared" si="60"/>
        <v>31.987877640804847</v>
      </c>
      <c r="AH42" s="123">
        <f t="shared" si="61"/>
        <v>1</v>
      </c>
      <c r="AI42" s="112">
        <f t="shared" si="61"/>
        <v>127.95151056321939</v>
      </c>
      <c r="AJ42" s="148">
        <f t="shared" si="62"/>
        <v>31.987877640804847</v>
      </c>
      <c r="AK42" s="147">
        <f t="shared" si="63"/>
        <v>95.963632922414547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152</v>
      </c>
      <c r="B43" s="216">
        <v>266.66666666666669</v>
      </c>
      <c r="C43" s="216">
        <v>-266.66666666666669</v>
      </c>
      <c r="D43" s="38">
        <f t="shared" si="58"/>
        <v>0</v>
      </c>
      <c r="E43" s="75">
        <f>E12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341.20402816858501</v>
      </c>
      <c r="K43" s="40">
        <f t="shared" si="54"/>
        <v>4.7803860759304574E-3</v>
      </c>
      <c r="L43" s="22">
        <f t="shared" si="55"/>
        <v>7.2948691518698785E-3</v>
      </c>
      <c r="M43" s="24">
        <f t="shared" si="56"/>
        <v>6.1165761949068271E-3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85.301007042146253</v>
      </c>
      <c r="AB43" s="116">
        <v>0.25</v>
      </c>
      <c r="AC43" s="147">
        <f t="shared" si="65"/>
        <v>85.301007042146253</v>
      </c>
      <c r="AD43" s="116">
        <v>0.25</v>
      </c>
      <c r="AE43" s="147">
        <f t="shared" si="66"/>
        <v>85.301007042146253</v>
      </c>
      <c r="AF43" s="122">
        <f t="shared" si="57"/>
        <v>0.25</v>
      </c>
      <c r="AG43" s="147">
        <f t="shared" si="60"/>
        <v>85.301007042146253</v>
      </c>
      <c r="AH43" s="123">
        <f t="shared" si="61"/>
        <v>1</v>
      </c>
      <c r="AI43" s="112">
        <f t="shared" si="61"/>
        <v>341.20402816858501</v>
      </c>
      <c r="AJ43" s="148">
        <f t="shared" si="62"/>
        <v>170.60201408429251</v>
      </c>
      <c r="AK43" s="147">
        <f t="shared" si="63"/>
        <v>170.60201408429251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153</v>
      </c>
      <c r="B44" s="216">
        <v>0</v>
      </c>
      <c r="C44" s="216">
        <v>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155</v>
      </c>
      <c r="B45" s="216">
        <v>0</v>
      </c>
      <c r="C45" s="216">
        <v>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156</v>
      </c>
      <c r="B46" s="216">
        <v>333.33333333333331</v>
      </c>
      <c r="C46" s="216">
        <v>-333.33333333333331</v>
      </c>
      <c r="D46" s="38">
        <f t="shared" si="58"/>
        <v>0</v>
      </c>
      <c r="E46" s="75">
        <f>E16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391.28902312911134</v>
      </c>
      <c r="K46" s="40">
        <f t="shared" si="54"/>
        <v>5.9754825949130709E-3</v>
      </c>
      <c r="L46" s="22">
        <f t="shared" si="55"/>
        <v>8.3656756328782979E-3</v>
      </c>
      <c r="M46" s="24">
        <f t="shared" si="56"/>
        <v>7.0144222418656293E-3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97.822255782277836</v>
      </c>
      <c r="AB46" s="116">
        <v>0.25</v>
      </c>
      <c r="AC46" s="147">
        <f t="shared" si="65"/>
        <v>97.822255782277836</v>
      </c>
      <c r="AD46" s="116">
        <v>0.25</v>
      </c>
      <c r="AE46" s="147">
        <f t="shared" si="66"/>
        <v>97.822255782277836</v>
      </c>
      <c r="AF46" s="122">
        <f t="shared" si="57"/>
        <v>0.25</v>
      </c>
      <c r="AG46" s="147">
        <f t="shared" si="60"/>
        <v>97.822255782277836</v>
      </c>
      <c r="AH46" s="123">
        <f t="shared" si="61"/>
        <v>1</v>
      </c>
      <c r="AI46" s="112">
        <f t="shared" si="61"/>
        <v>391.28902312911134</v>
      </c>
      <c r="AJ46" s="148">
        <f t="shared" si="62"/>
        <v>195.64451156455567</v>
      </c>
      <c r="AK46" s="147">
        <f t="shared" si="63"/>
        <v>195.64451156455567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158</v>
      </c>
      <c r="B47" s="216">
        <v>300</v>
      </c>
      <c r="C47" s="216">
        <v>-300</v>
      </c>
      <c r="D47" s="38">
        <f t="shared" si="58"/>
        <v>0</v>
      </c>
      <c r="E47" s="75">
        <f>E18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352.16012081620011</v>
      </c>
      <c r="K47" s="40">
        <f t="shared" si="54"/>
        <v>5.3779343354217642E-3</v>
      </c>
      <c r="L47" s="22">
        <f t="shared" si="55"/>
        <v>7.5291080695904693E-3</v>
      </c>
      <c r="M47" s="24">
        <f t="shared" si="56"/>
        <v>6.312980017679065E-3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88.040030204050026</v>
      </c>
      <c r="AB47" s="116">
        <v>0.25</v>
      </c>
      <c r="AC47" s="147">
        <f t="shared" si="65"/>
        <v>88.040030204050026</v>
      </c>
      <c r="AD47" s="116">
        <v>0.25</v>
      </c>
      <c r="AE47" s="147">
        <f t="shared" si="66"/>
        <v>88.040030204050026</v>
      </c>
      <c r="AF47" s="122">
        <f t="shared" si="57"/>
        <v>0.25</v>
      </c>
      <c r="AG47" s="147">
        <f t="shared" si="60"/>
        <v>88.040030204050026</v>
      </c>
      <c r="AH47" s="123">
        <f t="shared" si="61"/>
        <v>1</v>
      </c>
      <c r="AI47" s="112">
        <f t="shared" si="61"/>
        <v>352.16012081620011</v>
      </c>
      <c r="AJ47" s="148">
        <f t="shared" si="62"/>
        <v>176.08006040810005</v>
      </c>
      <c r="AK47" s="147">
        <f t="shared" si="63"/>
        <v>176.08006040810005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159</v>
      </c>
      <c r="B48" s="216">
        <v>58.333333333333336</v>
      </c>
      <c r="C48" s="216">
        <v>-58.333333333333336</v>
      </c>
      <c r="D48" s="38">
        <f>SUM(B48,C48)</f>
        <v>0</v>
      </c>
      <c r="E48" s="75">
        <f>E19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68.475579047594465</v>
      </c>
      <c r="K48" s="40">
        <f t="shared" si="54"/>
        <v>1.0457094541097877E-3</v>
      </c>
      <c r="L48" s="22">
        <f t="shared" si="55"/>
        <v>1.4639932357537026E-3</v>
      </c>
      <c r="M48" s="24">
        <f t="shared" si="56"/>
        <v>1.2275238923264847E-3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17.118894761898616</v>
      </c>
      <c r="AB48" s="116">
        <v>0.25</v>
      </c>
      <c r="AC48" s="147">
        <f t="shared" si="65"/>
        <v>17.118894761898616</v>
      </c>
      <c r="AD48" s="116">
        <v>0.25</v>
      </c>
      <c r="AE48" s="147">
        <f t="shared" si="66"/>
        <v>17.118894761898616</v>
      </c>
      <c r="AF48" s="122">
        <f t="shared" si="57"/>
        <v>0.25</v>
      </c>
      <c r="AG48" s="147">
        <f t="shared" si="60"/>
        <v>17.118894761898616</v>
      </c>
      <c r="AH48" s="123">
        <f t="shared" si="61"/>
        <v>1</v>
      </c>
      <c r="AI48" s="112">
        <f t="shared" si="61"/>
        <v>68.475579047594465</v>
      </c>
      <c r="AJ48" s="148">
        <f t="shared" si="62"/>
        <v>34.237789523797233</v>
      </c>
      <c r="AK48" s="147">
        <f t="shared" si="63"/>
        <v>34.237789523797233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175</v>
      </c>
      <c r="B49" s="216">
        <v>333.33333333333331</v>
      </c>
      <c r="C49" s="216">
        <v>-333.33333333333331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391.28902312911134</v>
      </c>
      <c r="K49" s="40">
        <f t="shared" si="54"/>
        <v>5.9754825949130709E-3</v>
      </c>
      <c r="L49" s="22">
        <f t="shared" si="55"/>
        <v>8.3656756328782979E-3</v>
      </c>
      <c r="M49" s="24">
        <f t="shared" si="56"/>
        <v>7.0144222418656293E-3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97.822255782277836</v>
      </c>
      <c r="AB49" s="116">
        <v>0.25</v>
      </c>
      <c r="AC49" s="147">
        <f t="shared" si="65"/>
        <v>97.822255782277836</v>
      </c>
      <c r="AD49" s="116">
        <v>0.25</v>
      </c>
      <c r="AE49" s="147">
        <f t="shared" si="66"/>
        <v>97.822255782277836</v>
      </c>
      <c r="AF49" s="122">
        <f t="shared" si="57"/>
        <v>0.25</v>
      </c>
      <c r="AG49" s="147">
        <f t="shared" si="60"/>
        <v>97.822255782277836</v>
      </c>
      <c r="AH49" s="123">
        <f t="shared" si="61"/>
        <v>1</v>
      </c>
      <c r="AI49" s="112">
        <f t="shared" si="61"/>
        <v>391.28902312911134</v>
      </c>
      <c r="AJ49" s="148">
        <f t="shared" si="62"/>
        <v>195.64451156455567</v>
      </c>
      <c r="AK49" s="147">
        <f t="shared" si="63"/>
        <v>195.64451156455567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176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157</v>
      </c>
      <c r="B51" s="216">
        <v>133.33333333333334</v>
      </c>
      <c r="C51" s="216">
        <v>-133.33333333333334</v>
      </c>
      <c r="D51" s="38">
        <f t="shared" si="67"/>
        <v>0</v>
      </c>
      <c r="E51" s="75">
        <f>E17</f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156.51560925164452</v>
      </c>
      <c r="K51" s="40">
        <f t="shared" si="71"/>
        <v>2.3901930379652287E-3</v>
      </c>
      <c r="L51" s="22">
        <f t="shared" si="72"/>
        <v>3.3462702531513199E-3</v>
      </c>
      <c r="M51" s="24">
        <f t="shared" si="73"/>
        <v>2.8057688967462516E-3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177</v>
      </c>
      <c r="B52" s="216">
        <v>416.66666666666669</v>
      </c>
      <c r="C52" s="216">
        <v>645.83333333333337</v>
      </c>
      <c r="D52" s="38">
        <f t="shared" si="67"/>
        <v>1062.5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1253.75</v>
      </c>
      <c r="J52" s="38">
        <f t="shared" si="70"/>
        <v>614.76105062219244</v>
      </c>
      <c r="K52" s="40">
        <f t="shared" si="71"/>
        <v>7.4693532436413395E-3</v>
      </c>
      <c r="L52" s="22">
        <f t="shared" si="72"/>
        <v>8.8138368274967797E-3</v>
      </c>
      <c r="M52" s="24">
        <f t="shared" si="73"/>
        <v>1.1020481874070153E-2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161</v>
      </c>
      <c r="B53" s="216">
        <v>360</v>
      </c>
      <c r="C53" s="216">
        <v>90</v>
      </c>
      <c r="D53" s="38">
        <f t="shared" si="67"/>
        <v>450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531</v>
      </c>
      <c r="J53" s="38">
        <f t="shared" si="70"/>
        <v>441.95379802218935</v>
      </c>
      <c r="K53" s="40">
        <f t="shared" si="71"/>
        <v>6.4535212025061172E-3</v>
      </c>
      <c r="L53" s="22">
        <f t="shared" si="72"/>
        <v>7.6151550189572179E-3</v>
      </c>
      <c r="M53" s="24">
        <f t="shared" si="73"/>
        <v>7.9226616835119581E-3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1821.6666666666667</v>
      </c>
      <c r="C54" s="216">
        <v>0</v>
      </c>
      <c r="D54" s="38">
        <f t="shared" si="67"/>
        <v>1821.6666666666667</v>
      </c>
      <c r="E54" s="26">
        <v>1</v>
      </c>
      <c r="F54" s="26">
        <v>1.1100000000000001</v>
      </c>
      <c r="G54" s="22">
        <f t="shared" si="59"/>
        <v>1.65</v>
      </c>
      <c r="H54" s="24">
        <f t="shared" si="68"/>
        <v>1.1100000000000001</v>
      </c>
      <c r="I54" s="39">
        <f t="shared" si="69"/>
        <v>2022.0500000000002</v>
      </c>
      <c r="J54" s="38">
        <f t="shared" si="70"/>
        <v>2022.0500000000002</v>
      </c>
      <c r="K54" s="40">
        <f t="shared" si="71"/>
        <v>3.2656012381199938E-2</v>
      </c>
      <c r="L54" s="22">
        <f t="shared" si="72"/>
        <v>3.6248173743131933E-2</v>
      </c>
      <c r="M54" s="24">
        <f t="shared" si="73"/>
        <v>3.6248173743131933E-2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2193.3333333333335</v>
      </c>
      <c r="C55" s="216">
        <v>0</v>
      </c>
      <c r="D55" s="38">
        <f t="shared" si="67"/>
        <v>2193.3333333333335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2434.6000000000004</v>
      </c>
      <c r="J55" s="38">
        <f t="shared" si="70"/>
        <v>2434.6000000000008</v>
      </c>
      <c r="K55" s="40">
        <f t="shared" si="71"/>
        <v>3.9318675474528011E-2</v>
      </c>
      <c r="L55" s="22">
        <f t="shared" si="72"/>
        <v>4.3643729776726099E-2</v>
      </c>
      <c r="M55" s="24">
        <f t="shared" si="73"/>
        <v>4.3643729776726106E-2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608.6500000000002</v>
      </c>
      <c r="AB55" s="116">
        <v>0.25</v>
      </c>
      <c r="AC55" s="147">
        <f t="shared" si="65"/>
        <v>608.6500000000002</v>
      </c>
      <c r="AD55" s="116">
        <v>0.25</v>
      </c>
      <c r="AE55" s="147">
        <f t="shared" si="66"/>
        <v>608.6500000000002</v>
      </c>
      <c r="AF55" s="122">
        <f t="shared" si="57"/>
        <v>0.25</v>
      </c>
      <c r="AG55" s="147">
        <f t="shared" si="60"/>
        <v>608.6500000000002</v>
      </c>
      <c r="AH55" s="123">
        <f t="shared" si="61"/>
        <v>1</v>
      </c>
      <c r="AI55" s="112">
        <f t="shared" si="61"/>
        <v>2434.6000000000008</v>
      </c>
      <c r="AJ55" s="148">
        <f t="shared" si="62"/>
        <v>1217.3000000000004</v>
      </c>
      <c r="AK55" s="147">
        <f t="shared" si="63"/>
        <v>1217.3000000000004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4986.666666666667</v>
      </c>
      <c r="C56" s="216">
        <v>-166.66666666666666</v>
      </c>
      <c r="D56" s="38">
        <f t="shared" si="67"/>
        <v>4820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5350.2000000000007</v>
      </c>
      <c r="J56" s="38">
        <f t="shared" si="70"/>
        <v>5505.3181484547558</v>
      </c>
      <c r="K56" s="40">
        <f t="shared" si="71"/>
        <v>8.9393219619899558E-2</v>
      </c>
      <c r="L56" s="22">
        <f t="shared" si="72"/>
        <v>9.922647377808852E-2</v>
      </c>
      <c r="M56" s="24">
        <f t="shared" si="73"/>
        <v>9.8690798326651355E-2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1376.329537113689</v>
      </c>
      <c r="AB56" s="116">
        <v>0.25</v>
      </c>
      <c r="AC56" s="147">
        <f t="shared" si="65"/>
        <v>1376.329537113689</v>
      </c>
      <c r="AD56" s="116">
        <v>0.25</v>
      </c>
      <c r="AE56" s="147">
        <f t="shared" si="66"/>
        <v>1376.329537113689</v>
      </c>
      <c r="AF56" s="122">
        <f t="shared" si="57"/>
        <v>0.25</v>
      </c>
      <c r="AG56" s="147">
        <f t="shared" si="60"/>
        <v>1376.329537113689</v>
      </c>
      <c r="AH56" s="123">
        <f t="shared" si="61"/>
        <v>1</v>
      </c>
      <c r="AI56" s="112">
        <f t="shared" si="61"/>
        <v>5505.3181484547558</v>
      </c>
      <c r="AJ56" s="148">
        <f t="shared" si="62"/>
        <v>2752.6590742273779</v>
      </c>
      <c r="AK56" s="147">
        <f t="shared" si="63"/>
        <v>2752.6590742273779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8800</v>
      </c>
      <c r="C57" s="216">
        <v>0</v>
      </c>
      <c r="D57" s="38">
        <f t="shared" si="67"/>
        <v>8800</v>
      </c>
      <c r="E57" s="26">
        <v>0.8</v>
      </c>
      <c r="F57" s="26">
        <v>1.18</v>
      </c>
      <c r="G57" s="22">
        <f t="shared" si="59"/>
        <v>1.65</v>
      </c>
      <c r="H57" s="24">
        <f t="shared" si="68"/>
        <v>0.94399999999999995</v>
      </c>
      <c r="I57" s="39">
        <f t="shared" si="69"/>
        <v>8307.1999999999989</v>
      </c>
      <c r="J57" s="38">
        <f t="shared" si="70"/>
        <v>8307.1999999999989</v>
      </c>
      <c r="K57" s="40">
        <f t="shared" si="71"/>
        <v>0.15775274050570509</v>
      </c>
      <c r="L57" s="22">
        <f t="shared" si="72"/>
        <v>0.14891858703738559</v>
      </c>
      <c r="M57" s="24">
        <f t="shared" si="73"/>
        <v>0.14891858703738559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2076.7999999999997</v>
      </c>
      <c r="AB57" s="116">
        <v>0.25</v>
      </c>
      <c r="AC57" s="147">
        <f t="shared" si="65"/>
        <v>2076.7999999999997</v>
      </c>
      <c r="AD57" s="116">
        <v>0.25</v>
      </c>
      <c r="AE57" s="147">
        <f t="shared" si="66"/>
        <v>2076.7999999999997</v>
      </c>
      <c r="AF57" s="122">
        <f t="shared" si="57"/>
        <v>0.25</v>
      </c>
      <c r="AG57" s="147">
        <f t="shared" si="60"/>
        <v>2076.7999999999997</v>
      </c>
      <c r="AH57" s="123">
        <f t="shared" si="61"/>
        <v>1</v>
      </c>
      <c r="AI57" s="112">
        <f t="shared" si="61"/>
        <v>8307.1999999999989</v>
      </c>
      <c r="AJ57" s="148">
        <f t="shared" si="62"/>
        <v>4153.5999999999995</v>
      </c>
      <c r="AK57" s="147">
        <f t="shared" si="63"/>
        <v>4153.5999999999995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0</v>
      </c>
      <c r="C58" s="216">
        <v>0</v>
      </c>
      <c r="D58" s="38">
        <f t="shared" si="67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8"/>
        <v>0.94399999999999995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4236.666666666667</v>
      </c>
      <c r="C59" s="216">
        <v>847.33333333333337</v>
      </c>
      <c r="D59" s="38">
        <f t="shared" si="67"/>
        <v>5084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4067.2000000000003</v>
      </c>
      <c r="J59" s="38">
        <f t="shared" si="70"/>
        <v>3498.8247446890282</v>
      </c>
      <c r="K59" s="40">
        <f t="shared" si="71"/>
        <v>7.594838378134515E-2</v>
      </c>
      <c r="L59" s="22">
        <f t="shared" si="72"/>
        <v>6.0758707025076124E-2</v>
      </c>
      <c r="M59" s="24">
        <f t="shared" si="73"/>
        <v>6.2721499093621375E-2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874.70618617225705</v>
      </c>
      <c r="AB59" s="116">
        <v>0.25</v>
      </c>
      <c r="AC59" s="147">
        <f t="shared" si="65"/>
        <v>874.70618617225705</v>
      </c>
      <c r="AD59" s="116">
        <v>0.25</v>
      </c>
      <c r="AE59" s="147">
        <f t="shared" si="66"/>
        <v>874.70618617225705</v>
      </c>
      <c r="AF59" s="122">
        <f t="shared" si="57"/>
        <v>0.25</v>
      </c>
      <c r="AG59" s="147">
        <f t="shared" si="60"/>
        <v>874.70618617225705</v>
      </c>
      <c r="AH59" s="123">
        <f t="shared" ref="AH59:AI64" si="74">SUM(Z59,AB59,AD59,AF59)</f>
        <v>1</v>
      </c>
      <c r="AI59" s="112">
        <f t="shared" si="74"/>
        <v>3498.8247446890282</v>
      </c>
      <c r="AJ59" s="148">
        <f t="shared" si="62"/>
        <v>1749.4123723445141</v>
      </c>
      <c r="AK59" s="147">
        <f t="shared" si="63"/>
        <v>1749.4123723445141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960</v>
      </c>
      <c r="C60" s="216">
        <v>0</v>
      </c>
      <c r="D60" s="38">
        <f t="shared" si="67"/>
        <v>960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906.24</v>
      </c>
      <c r="J60" s="38">
        <f t="shared" si="70"/>
        <v>906.2399999999999</v>
      </c>
      <c r="K60" s="40">
        <f t="shared" si="71"/>
        <v>1.7209389873349648E-2</v>
      </c>
      <c r="L60" s="22">
        <f t="shared" si="72"/>
        <v>1.6245664040442066E-2</v>
      </c>
      <c r="M60" s="24">
        <f t="shared" si="73"/>
        <v>1.6245664040442063E-2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226.55999999999997</v>
      </c>
      <c r="AB60" s="116">
        <v>0.25</v>
      </c>
      <c r="AC60" s="147">
        <f t="shared" si="65"/>
        <v>226.55999999999997</v>
      </c>
      <c r="AD60" s="116">
        <v>0.25</v>
      </c>
      <c r="AE60" s="147">
        <f t="shared" si="66"/>
        <v>226.55999999999997</v>
      </c>
      <c r="AF60" s="122">
        <f t="shared" si="57"/>
        <v>0.25</v>
      </c>
      <c r="AG60" s="147">
        <f t="shared" si="60"/>
        <v>226.55999999999997</v>
      </c>
      <c r="AH60" s="123">
        <f t="shared" si="74"/>
        <v>1</v>
      </c>
      <c r="AI60" s="112">
        <f t="shared" si="74"/>
        <v>906.2399999999999</v>
      </c>
      <c r="AJ60" s="148">
        <f t="shared" si="62"/>
        <v>453.11999999999995</v>
      </c>
      <c r="AK60" s="147">
        <f t="shared" si="63"/>
        <v>453.11999999999995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21720</v>
      </c>
      <c r="C61" s="216">
        <v>0</v>
      </c>
      <c r="D61" s="38">
        <f t="shared" si="67"/>
        <v>21720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25629.599999999999</v>
      </c>
      <c r="J61" s="38">
        <f t="shared" si="70"/>
        <v>25629.600000000002</v>
      </c>
      <c r="K61" s="40">
        <f t="shared" si="71"/>
        <v>0.38936244588453572</v>
      </c>
      <c r="L61" s="22">
        <f t="shared" si="72"/>
        <v>0.45944768614375214</v>
      </c>
      <c r="M61" s="24">
        <f t="shared" si="73"/>
        <v>0.4594476861437522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6407.4000000000005</v>
      </c>
      <c r="AB61" s="116">
        <v>0.25</v>
      </c>
      <c r="AC61" s="147">
        <f t="shared" si="65"/>
        <v>6407.4000000000005</v>
      </c>
      <c r="AD61" s="116">
        <v>0.25</v>
      </c>
      <c r="AE61" s="147">
        <f t="shared" si="66"/>
        <v>6407.4000000000005</v>
      </c>
      <c r="AF61" s="122">
        <f t="shared" si="57"/>
        <v>0.25</v>
      </c>
      <c r="AG61" s="147">
        <f t="shared" si="60"/>
        <v>6407.4000000000005</v>
      </c>
      <c r="AH61" s="123">
        <f t="shared" si="74"/>
        <v>1</v>
      </c>
      <c r="AI61" s="112">
        <f t="shared" si="74"/>
        <v>25629.600000000002</v>
      </c>
      <c r="AJ61" s="148">
        <f t="shared" si="62"/>
        <v>12814.800000000001</v>
      </c>
      <c r="AK61" s="147">
        <f t="shared" si="63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186</v>
      </c>
      <c r="B62" s="216">
        <v>2733.6666666666665</v>
      </c>
      <c r="C62" s="216">
        <v>0</v>
      </c>
      <c r="D62" s="38">
        <f t="shared" si="67"/>
        <v>2733.6666666666665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3225.7266666666665</v>
      </c>
      <c r="J62" s="38">
        <f t="shared" si="70"/>
        <v>3225.7266666666665</v>
      </c>
      <c r="K62" s="40">
        <f t="shared" si="71"/>
        <v>4.9004932760882101E-2</v>
      </c>
      <c r="L62" s="22">
        <f t="shared" si="72"/>
        <v>5.7825820657840879E-2</v>
      </c>
      <c r="M62" s="24">
        <f t="shared" si="73"/>
        <v>5.7825820657840872E-2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806.43166666666662</v>
      </c>
      <c r="AB62" s="116">
        <v>0.25</v>
      </c>
      <c r="AC62" s="147">
        <f t="shared" si="65"/>
        <v>806.43166666666662</v>
      </c>
      <c r="AD62" s="116">
        <v>0.25</v>
      </c>
      <c r="AE62" s="147">
        <f t="shared" si="66"/>
        <v>806.43166666666662</v>
      </c>
      <c r="AF62" s="122">
        <f t="shared" si="57"/>
        <v>0.25</v>
      </c>
      <c r="AG62" s="147">
        <f t="shared" si="60"/>
        <v>806.43166666666662</v>
      </c>
      <c r="AH62" s="123">
        <f t="shared" si="74"/>
        <v>1</v>
      </c>
      <c r="AI62" s="112">
        <f t="shared" si="74"/>
        <v>3225.7266666666665</v>
      </c>
      <c r="AJ62" s="148">
        <f t="shared" si="62"/>
        <v>1612.8633333333332</v>
      </c>
      <c r="AK62" s="147">
        <f t="shared" si="63"/>
        <v>1612.8633333333332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187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188</v>
      </c>
      <c r="B64" s="216">
        <v>2100</v>
      </c>
      <c r="C64" s="216">
        <v>0</v>
      </c>
      <c r="D64" s="38">
        <f t="shared" si="67"/>
        <v>2100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2331</v>
      </c>
      <c r="J64" s="38">
        <f t="shared" si="70"/>
        <v>2331</v>
      </c>
      <c r="K64" s="40">
        <f t="shared" si="71"/>
        <v>3.7645540347952353E-2</v>
      </c>
      <c r="L64" s="22">
        <f t="shared" si="72"/>
        <v>4.1786549786227117E-2</v>
      </c>
      <c r="M64" s="24">
        <f t="shared" si="73"/>
        <v>4.178654978622711E-2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582.75</v>
      </c>
      <c r="AB64" s="116">
        <v>0.25</v>
      </c>
      <c r="AC64" s="149">
        <f t="shared" si="65"/>
        <v>582.75</v>
      </c>
      <c r="AD64" s="116">
        <v>0.25</v>
      </c>
      <c r="AE64" s="149">
        <f t="shared" si="66"/>
        <v>582.75</v>
      </c>
      <c r="AF64" s="150">
        <f t="shared" si="57"/>
        <v>0.25</v>
      </c>
      <c r="AG64" s="149">
        <f t="shared" si="60"/>
        <v>582.75</v>
      </c>
      <c r="AH64" s="123">
        <f t="shared" si="74"/>
        <v>1</v>
      </c>
      <c r="AI64" s="112">
        <f t="shared" si="74"/>
        <v>2331</v>
      </c>
      <c r="AJ64" s="151">
        <f t="shared" si="62"/>
        <v>1165.5</v>
      </c>
      <c r="AK64" s="149">
        <f t="shared" si="63"/>
        <v>1165.5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55783.5</v>
      </c>
      <c r="C65" s="41">
        <f>SUM(C37:C64)</f>
        <v>-933.49999999999989</v>
      </c>
      <c r="D65" s="42">
        <f>SUM(D37:D64)</f>
        <v>54850</v>
      </c>
      <c r="E65" s="32"/>
      <c r="F65" s="32"/>
      <c r="G65" s="32"/>
      <c r="H65" s="31"/>
      <c r="I65" s="39">
        <f>SUM(I37:I64)</f>
        <v>58991.26</v>
      </c>
      <c r="J65" s="39">
        <f>SUM(J37:J64)</f>
        <v>60331.858117064243</v>
      </c>
      <c r="K65" s="40">
        <f>SUM(K37:K64)</f>
        <v>0.99999999999999989</v>
      </c>
      <c r="L65" s="22">
        <f>SUM(L37:L64)</f>
        <v>1.0861654431866052</v>
      </c>
      <c r="M65" s="24">
        <f>SUM(M37:M64)</f>
        <v>1.0815359042918469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13377.719711166068</v>
      </c>
      <c r="AB65" s="137"/>
      <c r="AC65" s="153">
        <f>SUM(AC37:AC64)</f>
        <v>13345.731833525264</v>
      </c>
      <c r="AD65" s="137"/>
      <c r="AE65" s="153">
        <f>SUM(AE37:AE64)</f>
        <v>13409.707588806876</v>
      </c>
      <c r="AF65" s="137"/>
      <c r="AG65" s="153">
        <f>SUM(AG37:AG64)</f>
        <v>16963.418525670015</v>
      </c>
      <c r="AH65" s="137"/>
      <c r="AI65" s="153">
        <f>SUM(AI37:AI64)</f>
        <v>57096.577659168222</v>
      </c>
      <c r="AJ65" s="153">
        <f>SUM(AJ37:AJ64)</f>
        <v>26723.451544691336</v>
      </c>
      <c r="AK65" s="153">
        <f>SUM(AK37:AK64)</f>
        <v>30373.126114476887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17072.0182228949*8/7</f>
        <v>19510.877969022746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75">J124*I$83</f>
        <v>27315.229156631842</v>
      </c>
      <c r="K70" s="40">
        <f>B70/B$76</f>
        <v>0.34976073514610495</v>
      </c>
      <c r="L70" s="22">
        <f t="shared" ref="L70:L75" si="76">(L124*G$37*F$9/F$7)/B$130</f>
        <v>0.48966502920454691</v>
      </c>
      <c r="M70" s="24">
        <f>J70/B$76</f>
        <v>0.48966502920454691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6828.8072891579604</v>
      </c>
      <c r="AB70" s="116">
        <v>0.25</v>
      </c>
      <c r="AC70" s="147">
        <f>$J70*AB70</f>
        <v>6828.8072891579604</v>
      </c>
      <c r="AD70" s="116">
        <v>0.25</v>
      </c>
      <c r="AE70" s="147">
        <f>$J70*AD70</f>
        <v>6828.8072891579604</v>
      </c>
      <c r="AF70" s="122">
        <f>1-SUM(Z70,AB70,AD70)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14413.7777777778*8/7</f>
        <v>16472.888888888912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19438.008888888915</v>
      </c>
      <c r="J71" s="51">
        <f t="shared" si="75"/>
        <v>19438.008888888915</v>
      </c>
      <c r="K71" s="40">
        <f t="shared" ref="K71:K72" si="78">B71/B$76</f>
        <v>0.29530038253047786</v>
      </c>
      <c r="L71" s="22">
        <f t="shared" si="76"/>
        <v>0.34845445138596381</v>
      </c>
      <c r="M71" s="24">
        <f t="shared" ref="M71:M72" si="79">J71/B$76</f>
        <v>0.34845445138596387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25432*8/7</f>
        <v>29065.142857142859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9670.2931874294391</v>
      </c>
      <c r="K72" s="40">
        <f t="shared" si="78"/>
        <v>0.52103476578455743</v>
      </c>
      <c r="L72" s="22">
        <f t="shared" si="76"/>
        <v>0.16416601714401305</v>
      </c>
      <c r="M72" s="24">
        <f t="shared" si="79"/>
        <v>0.17335400588757319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4348.666666666667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7.7956145933235937E-2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461.82840000000004</v>
      </c>
      <c r="AB73" s="116">
        <v>0.09</v>
      </c>
      <c r="AC73" s="147">
        <f>$H$73*$B$73*AB73</f>
        <v>461.82840000000004</v>
      </c>
      <c r="AD73" s="116">
        <v>0.23</v>
      </c>
      <c r="AE73" s="147">
        <f>$H$73*$B$73*AD73</f>
        <v>1180.2281333333335</v>
      </c>
      <c r="AF73" s="122">
        <f>1-SUM(Z73,AB73,AD73)</f>
        <v>0.59</v>
      </c>
      <c r="AG73" s="147">
        <f>$H$73*$B$73*AF73</f>
        <v>3027.5417333333335</v>
      </c>
      <c r="AH73" s="155">
        <f>SUM(Z73,AB73,AD73,AF73)</f>
        <v>1</v>
      </c>
      <c r="AI73" s="147">
        <f>SUM(AA73,AC73,AE73,AG73)</f>
        <v>5131.4266666666672</v>
      </c>
      <c r="AJ73" s="148">
        <f>(AA73+AC73)</f>
        <v>923.65680000000009</v>
      </c>
      <c r="AK73" s="147">
        <f>(AE73+AG73)</f>
        <v>4207.7698666666674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5100.6595905797012</v>
      </c>
      <c r="C74" s="46"/>
      <c r="D74" s="38"/>
      <c r="E74" s="32"/>
      <c r="F74" s="32"/>
      <c r="G74" s="32"/>
      <c r="H74" s="31"/>
      <c r="I74" s="39">
        <f>I128*I$83</f>
        <v>31676.030843368157</v>
      </c>
      <c r="J74" s="51">
        <f t="shared" si="75"/>
        <v>3908.3268841140521</v>
      </c>
      <c r="K74" s="40">
        <f>B74/B$76</f>
        <v>9.1436707818256316E-2</v>
      </c>
      <c r="L74" s="22">
        <f t="shared" si="76"/>
        <v>8.3879945452081689E-2</v>
      </c>
      <c r="M74" s="24">
        <f>J74/B$76</f>
        <v>7.0062417813763073E-2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-4751.9043580373145</v>
      </c>
      <c r="AB74" s="156"/>
      <c r="AC74" s="147">
        <f>AC30*$I$83/4</f>
        <v>-3941.0142503091729</v>
      </c>
      <c r="AD74" s="156"/>
      <c r="AE74" s="147">
        <f>AE30*$I$83/4</f>
        <v>-4326.7899732404157</v>
      </c>
      <c r="AF74" s="156"/>
      <c r="AG74" s="147">
        <f>AG30*$I$83/4</f>
        <v>16928.035465700952</v>
      </c>
      <c r="AH74" s="155"/>
      <c r="AI74" s="147">
        <f>SUM(AA74,AC74,AE74,AG74)</f>
        <v>3908.3268841140489</v>
      </c>
      <c r="AJ74" s="148">
        <f>(AA74+AC74)</f>
        <v>-8692.9186083464883</v>
      </c>
      <c r="AK74" s="147">
        <f>(AE74+AG74)</f>
        <v>12601.245492460537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11300.816780045421</v>
      </c>
      <c r="AB75" s="158"/>
      <c r="AC75" s="149">
        <f>AA75+AC65-SUM(AC70,AC74)</f>
        <v>21758.755574721898</v>
      </c>
      <c r="AD75" s="158"/>
      <c r="AE75" s="149">
        <f>AC75+AE65-SUM(AE70,AE74)</f>
        <v>32666.445847611227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25873.021618422332</v>
      </c>
      <c r="AJ75" s="151">
        <f>AJ76-SUM(AJ70,AJ74)</f>
        <v>21758.755574721901</v>
      </c>
      <c r="AK75" s="149">
        <f>AJ75+AK76-SUM(AK70,AK74)</f>
        <v>25873.021618422339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55783.5</v>
      </c>
      <c r="C76" s="46"/>
      <c r="D76" s="38"/>
      <c r="E76" s="32"/>
      <c r="F76" s="32"/>
      <c r="G76" s="32"/>
      <c r="H76" s="31"/>
      <c r="I76" s="39">
        <f>I130*I$83</f>
        <v>58991.259999999995</v>
      </c>
      <c r="J76" s="51">
        <f t="shared" si="75"/>
        <v>60331.858117064243</v>
      </c>
      <c r="K76" s="40">
        <f>SUM(K70:K75)</f>
        <v>1.3354887372126323</v>
      </c>
      <c r="L76" s="22">
        <f>SUM(L70:L75)</f>
        <v>1.0861654431866057</v>
      </c>
      <c r="M76" s="24">
        <f>SUM(M70:M75)</f>
        <v>1.0815359042918469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13377.719711166068</v>
      </c>
      <c r="AB76" s="137"/>
      <c r="AC76" s="153">
        <f>AC65</f>
        <v>13345.731833525264</v>
      </c>
      <c r="AD76" s="137"/>
      <c r="AE76" s="153">
        <f>AE65</f>
        <v>13409.707588806876</v>
      </c>
      <c r="AF76" s="137"/>
      <c r="AG76" s="153">
        <f>AG65</f>
        <v>16963.418525670015</v>
      </c>
      <c r="AH76" s="137"/>
      <c r="AI76" s="153">
        <f>SUM(AA76,AC76,AE76,AG76)</f>
        <v>57096.577659168222</v>
      </c>
      <c r="AJ76" s="154">
        <f>SUM(AA76,AC76)</f>
        <v>26723.451544691332</v>
      </c>
      <c r="AK76" s="154">
        <f>SUM(AE76,AG76)</f>
        <v>30373.126114476891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19438.008888888908</v>
      </c>
      <c r="J77" s="100">
        <f t="shared" si="75"/>
        <v>0</v>
      </c>
      <c r="K77" s="40"/>
      <c r="L77" s="22">
        <f>-(L131*G$37*F$9/F$7)/B$130</f>
        <v>-0.18428843424195071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11300.816780045421</v>
      </c>
      <c r="AD78" s="112"/>
      <c r="AE78" s="112">
        <f>AC75</f>
        <v>21758.755574721898</v>
      </c>
      <c r="AF78" s="112"/>
      <c r="AG78" s="112">
        <f>AE75</f>
        <v>32666.445847611227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189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6548.9124220081076</v>
      </c>
      <c r="AB79" s="112"/>
      <c r="AC79" s="112">
        <f>AA79-AA74+AC65-AC70</f>
        <v>17817.741324412724</v>
      </c>
      <c r="AD79" s="112"/>
      <c r="AE79" s="112">
        <f>AC79-AC74+AE65-AE70</f>
        <v>28339.655874370812</v>
      </c>
      <c r="AF79" s="112"/>
      <c r="AG79" s="112">
        <f>AE79-AE74+AG65-AG70</f>
        <v>42801.057084123284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0.60121974522379507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5.8592428953253695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10286.262160537002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6.4811362598196004E-2</v>
      </c>
      <c r="C91" s="60">
        <f t="shared" si="81"/>
        <v>0</v>
      </c>
      <c r="D91" s="24">
        <f>SUM(B91,C91)</f>
        <v>6.4811362598196004E-2</v>
      </c>
      <c r="H91" s="24">
        <f>(E37*F37/G37*F$7/F$9)</f>
        <v>0.57212121212121214</v>
      </c>
      <c r="I91" s="22">
        <f t="shared" ref="I91" si="82">(D91*H91)</f>
        <v>3.7079955328907288E-2</v>
      </c>
      <c r="J91" s="24">
        <f>IF(I$32&lt;=1+I$131,I91,L91+J$33*(I91-L91))</f>
        <v>3.7079955328907288E-2</v>
      </c>
      <c r="K91" s="22">
        <f t="shared" ref="K91" si="83">IF(B91="",0,B91)</f>
        <v>6.4811362598196004E-2</v>
      </c>
      <c r="L91" s="22">
        <f t="shared" ref="L91" si="84">(K91*H91)</f>
        <v>3.7079955328907288E-2</v>
      </c>
      <c r="M91" s="227">
        <f t="shared" si="80"/>
        <v>3.7079955328907288E-2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0.1924087327133944</v>
      </c>
      <c r="C92" s="60">
        <f t="shared" si="81"/>
        <v>0</v>
      </c>
      <c r="D92" s="24">
        <f t="shared" ref="D92:D118" si="86">SUM(B92,C92)</f>
        <v>0.1924087327133944</v>
      </c>
      <c r="H92" s="24">
        <f t="shared" ref="H92:H118" si="87">(E38*F38/G38*F$7/F$9)</f>
        <v>0.57212121212121214</v>
      </c>
      <c r="I92" s="22">
        <f t="shared" ref="I92:I118" si="88">(D92*H92)</f>
        <v>0.11008111738269352</v>
      </c>
      <c r="J92" s="24">
        <f t="shared" ref="J92:J118" si="89">IF(I$32&lt;=1+I$131,I92,L92+J$33*(I92-L92))</f>
        <v>0.11008111738269352</v>
      </c>
      <c r="K92" s="22">
        <f t="shared" ref="K92:K118" si="90">IF(B92="",0,B92)</f>
        <v>0.1924087327133944</v>
      </c>
      <c r="L92" s="22">
        <f t="shared" ref="L92:L118" si="91">(K92*H92)</f>
        <v>0.11008111738269352</v>
      </c>
      <c r="M92" s="227">
        <f t="shared" ref="M92:M118" si="92">(J92)</f>
        <v>0.11008111738269352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0.12411375937554535</v>
      </c>
      <c r="C93" s="60">
        <f t="shared" si="81"/>
        <v>-8.0204061215267547E-2</v>
      </c>
      <c r="D93" s="24">
        <f t="shared" si="86"/>
        <v>4.3909698160277802E-2</v>
      </c>
      <c r="H93" s="24">
        <f t="shared" si="87"/>
        <v>0.57212121212121214</v>
      </c>
      <c r="I93" s="22">
        <f t="shared" si="88"/>
        <v>2.5121669735334695E-2</v>
      </c>
      <c r="J93" s="24">
        <f t="shared" si="89"/>
        <v>6.3596374297841915E-2</v>
      </c>
      <c r="K93" s="22">
        <f t="shared" si="90"/>
        <v>0.12411375937554535</v>
      </c>
      <c r="L93" s="22">
        <f t="shared" si="91"/>
        <v>7.1008114454857468E-2</v>
      </c>
      <c r="M93" s="227">
        <f t="shared" si="92"/>
        <v>6.3596374297841915E-2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7.1292498858015598E-4</v>
      </c>
      <c r="C94" s="60">
        <f t="shared" si="81"/>
        <v>0</v>
      </c>
      <c r="D94" s="24">
        <f t="shared" si="86"/>
        <v>7.1292498858015598E-4</v>
      </c>
      <c r="H94" s="24">
        <f t="shared" si="87"/>
        <v>0.7151515151515152</v>
      </c>
      <c r="I94" s="22">
        <f t="shared" si="88"/>
        <v>5.0984938577247521E-4</v>
      </c>
      <c r="J94" s="24">
        <f t="shared" si="89"/>
        <v>5.0984938577247521E-4</v>
      </c>
      <c r="K94" s="22">
        <f t="shared" si="90"/>
        <v>7.1292498858015598E-4</v>
      </c>
      <c r="L94" s="22">
        <f t="shared" si="91"/>
        <v>5.0984938577247521E-4</v>
      </c>
      <c r="M94" s="227">
        <f t="shared" si="92"/>
        <v>5.0984938577247521E-4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Green maize sold: quantity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9.7217043897294009E-3</v>
      </c>
      <c r="C96" s="60">
        <f t="shared" si="81"/>
        <v>-9.7217043897294009E-3</v>
      </c>
      <c r="D96" s="24">
        <f t="shared" si="86"/>
        <v>0</v>
      </c>
      <c r="H96" s="24">
        <f t="shared" si="87"/>
        <v>0.92484848484848492</v>
      </c>
      <c r="I96" s="22">
        <f t="shared" si="88"/>
        <v>0</v>
      </c>
      <c r="J96" s="24">
        <f t="shared" si="89"/>
        <v>7.5388288600906532E-3</v>
      </c>
      <c r="K96" s="22">
        <f t="shared" si="90"/>
        <v>9.7217043897294009E-3</v>
      </c>
      <c r="L96" s="22">
        <f t="shared" si="91"/>
        <v>8.9911035749861007E-3</v>
      </c>
      <c r="M96" s="227">
        <f t="shared" si="92"/>
        <v>7.5388288600906532E-3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 (irrigated): kg produced</v>
      </c>
      <c r="B97" s="60">
        <f t="shared" si="81"/>
        <v>2.5924545039278404E-2</v>
      </c>
      <c r="C97" s="60">
        <f t="shared" si="81"/>
        <v>-2.5924545039278404E-2</v>
      </c>
      <c r="D97" s="24">
        <f t="shared" si="86"/>
        <v>0</v>
      </c>
      <c r="H97" s="24">
        <f t="shared" si="87"/>
        <v>0.92484848484848492</v>
      </c>
      <c r="I97" s="22">
        <f t="shared" si="88"/>
        <v>0</v>
      </c>
      <c r="J97" s="24">
        <f t="shared" si="89"/>
        <v>2.0103543626908409E-2</v>
      </c>
      <c r="K97" s="22">
        <f t="shared" si="90"/>
        <v>2.5924545039278404E-2</v>
      </c>
      <c r="L97" s="22">
        <f t="shared" si="91"/>
        <v>2.3976276199962936E-2</v>
      </c>
      <c r="M97" s="227">
        <f t="shared" si="92"/>
        <v>2.0103543626908409E-2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Beans: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Potato: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Sweet potato: no. local meas</v>
      </c>
      <c r="B100" s="60">
        <f t="shared" si="81"/>
        <v>3.2405681299098002E-2</v>
      </c>
      <c r="C100" s="60">
        <f t="shared" si="81"/>
        <v>-3.2405681299098002E-2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2.305452250792249E-2</v>
      </c>
      <c r="K100" s="22">
        <f t="shared" si="90"/>
        <v>3.2405681299098002E-2</v>
      </c>
      <c r="L100" s="22">
        <f t="shared" si="91"/>
        <v>2.7495729587113459E-2</v>
      </c>
      <c r="M100" s="227">
        <f t="shared" si="92"/>
        <v>2.305452250792249E-2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Groundnuts (dry): no. local meas</v>
      </c>
      <c r="B101" s="60">
        <f t="shared" si="81"/>
        <v>2.9165113169188201E-2</v>
      </c>
      <c r="C101" s="60">
        <f t="shared" si="81"/>
        <v>-2.9165113169188201E-2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2.0749070257130235E-2</v>
      </c>
      <c r="K101" s="22">
        <f t="shared" si="90"/>
        <v>2.9165113169188201E-2</v>
      </c>
      <c r="L101" s="22">
        <f t="shared" si="91"/>
        <v>2.474615662840211E-2</v>
      </c>
      <c r="M101" s="227">
        <f t="shared" si="92"/>
        <v>2.0749070257130235E-2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Other crop: Rape</v>
      </c>
      <c r="B102" s="60">
        <f t="shared" si="81"/>
        <v>5.6709942273421507E-3</v>
      </c>
      <c r="C102" s="60">
        <f t="shared" si="81"/>
        <v>-5.6709942273421507E-3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4.034541438886435E-3</v>
      </c>
      <c r="K102" s="22">
        <f t="shared" si="90"/>
        <v>5.6709942273421507E-3</v>
      </c>
      <c r="L102" s="22">
        <f t="shared" si="91"/>
        <v>4.8117526777448549E-3</v>
      </c>
      <c r="M102" s="227">
        <f t="shared" si="92"/>
        <v>4.034541438886435E-3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 (cabbage): kg produced</v>
      </c>
      <c r="B103" s="60">
        <f t="shared" si="81"/>
        <v>3.2405681299098002E-2</v>
      </c>
      <c r="C103" s="60">
        <f t="shared" si="81"/>
        <v>-3.2405681299098002E-2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2.305452250792249E-2</v>
      </c>
      <c r="K103" s="22">
        <f t="shared" si="90"/>
        <v>3.2405681299098002E-2</v>
      </c>
      <c r="L103" s="22">
        <f t="shared" si="91"/>
        <v>2.7495729587113459E-2</v>
      </c>
      <c r="M103" s="227">
        <f t="shared" si="92"/>
        <v>2.305452250792249E-2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crop: Amadumbe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0.84848484848484851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Water melon: no. local meas</v>
      </c>
      <c r="B105" s="60">
        <f t="shared" si="81"/>
        <v>1.2962272519639202E-2</v>
      </c>
      <c r="C105" s="60">
        <f t="shared" si="81"/>
        <v>-1.2962272519639202E-2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9.2218090031689955E-3</v>
      </c>
      <c r="K105" s="22">
        <f t="shared" si="90"/>
        <v>1.2962272519639202E-2</v>
      </c>
      <c r="L105" s="22">
        <f t="shared" si="91"/>
        <v>1.0998291834845384E-2</v>
      </c>
      <c r="M105" s="227">
        <f t="shared" si="92"/>
        <v>9.2218090031689955E-3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FISHING -- see worksheet Data 3</v>
      </c>
      <c r="B106" s="60">
        <f t="shared" si="81"/>
        <v>4.0507101623872506E-2</v>
      </c>
      <c r="C106" s="60">
        <f t="shared" si="81"/>
        <v>6.2786007517002376E-2</v>
      </c>
      <c r="D106" s="24">
        <f t="shared" si="86"/>
        <v>0.10329310914087489</v>
      </c>
      <c r="H106" s="24">
        <f t="shared" si="87"/>
        <v>0.7151515151515152</v>
      </c>
      <c r="I106" s="22">
        <f t="shared" si="88"/>
        <v>7.3870223506807497E-2</v>
      </c>
      <c r="J106" s="24">
        <f t="shared" si="89"/>
        <v>3.6221364875566223E-2</v>
      </c>
      <c r="K106" s="22">
        <f t="shared" si="90"/>
        <v>4.0507101623872506E-2</v>
      </c>
      <c r="L106" s="22">
        <f t="shared" si="91"/>
        <v>2.8968715100708826E-2</v>
      </c>
      <c r="M106" s="227">
        <f t="shared" si="92"/>
        <v>3.6221364875566223E-2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3.499813580302584E-2</v>
      </c>
      <c r="C107" s="60">
        <f t="shared" si="81"/>
        <v>8.74953395075646E-3</v>
      </c>
      <c r="D107" s="24">
        <f t="shared" si="86"/>
        <v>4.3747669753782303E-2</v>
      </c>
      <c r="H107" s="24">
        <f t="shared" si="87"/>
        <v>0.7151515151515152</v>
      </c>
      <c r="I107" s="22">
        <f t="shared" si="88"/>
        <v>3.1286212308765528E-2</v>
      </c>
      <c r="J107" s="24">
        <f t="shared" si="89"/>
        <v>2.6039661686605452E-2</v>
      </c>
      <c r="K107" s="22">
        <f t="shared" si="90"/>
        <v>3.499813580302584E-2</v>
      </c>
      <c r="L107" s="22">
        <f t="shared" si="91"/>
        <v>2.502896984701242E-2</v>
      </c>
      <c r="M107" s="227">
        <f t="shared" si="92"/>
        <v>2.6039661686605452E-2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casual work -- see Data2</v>
      </c>
      <c r="B108" s="60">
        <f t="shared" si="81"/>
        <v>0.17709704829957057</v>
      </c>
      <c r="C108" s="60">
        <f t="shared" si="81"/>
        <v>0</v>
      </c>
      <c r="D108" s="24">
        <f t="shared" si="86"/>
        <v>0.17709704829957057</v>
      </c>
      <c r="H108" s="24">
        <f t="shared" si="87"/>
        <v>0.67272727272727284</v>
      </c>
      <c r="I108" s="22">
        <f t="shared" si="88"/>
        <v>0.11913801431062022</v>
      </c>
      <c r="J108" s="24">
        <f t="shared" si="89"/>
        <v>0.11913801431062022</v>
      </c>
      <c r="K108" s="22">
        <f t="shared" si="90"/>
        <v>0.17709704829957057</v>
      </c>
      <c r="L108" s="22">
        <f t="shared" si="91"/>
        <v>0.11913801431062022</v>
      </c>
      <c r="M108" s="227">
        <f t="shared" si="92"/>
        <v>0.11913801431062022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casual work -- see Data2</v>
      </c>
      <c r="B109" s="60">
        <f t="shared" si="81"/>
        <v>0.21322938294806487</v>
      </c>
      <c r="C109" s="60">
        <f t="shared" si="81"/>
        <v>0</v>
      </c>
      <c r="D109" s="24">
        <f t="shared" si="86"/>
        <v>0.21322938294806487</v>
      </c>
      <c r="H109" s="24">
        <f t="shared" si="87"/>
        <v>0.67272727272727284</v>
      </c>
      <c r="I109" s="22">
        <f t="shared" si="88"/>
        <v>0.14344522125597095</v>
      </c>
      <c r="J109" s="24">
        <f t="shared" si="89"/>
        <v>0.14344522125597095</v>
      </c>
      <c r="K109" s="22">
        <f t="shared" si="90"/>
        <v>0.21322938294806487</v>
      </c>
      <c r="L109" s="22">
        <f t="shared" si="91"/>
        <v>0.14344522125597095</v>
      </c>
      <c r="M109" s="227">
        <f t="shared" si="92"/>
        <v>0.14344522125597095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casual work -- see Data2</v>
      </c>
      <c r="B110" s="60">
        <f t="shared" si="81"/>
        <v>0.48478899223450611</v>
      </c>
      <c r="C110" s="60">
        <f t="shared" si="81"/>
        <v>-1.6202840649549001E-2</v>
      </c>
      <c r="D110" s="24">
        <f t="shared" si="86"/>
        <v>0.46858615158495709</v>
      </c>
      <c r="H110" s="24">
        <f t="shared" si="87"/>
        <v>0.67272727272727284</v>
      </c>
      <c r="I110" s="22">
        <f t="shared" si="88"/>
        <v>0.31523068379351665</v>
      </c>
      <c r="J110" s="24">
        <f t="shared" si="89"/>
        <v>0.32437015521630025</v>
      </c>
      <c r="K110" s="22">
        <f t="shared" si="90"/>
        <v>0.48478899223450611</v>
      </c>
      <c r="L110" s="22">
        <f t="shared" si="91"/>
        <v>0.32613077659412237</v>
      </c>
      <c r="M110" s="227">
        <f t="shared" si="92"/>
        <v>0.32437015521630025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Labour migration(formal employment): no. people per HH</v>
      </c>
      <c r="B111" s="60">
        <f t="shared" si="81"/>
        <v>0.85550998629618724</v>
      </c>
      <c r="C111" s="60">
        <f t="shared" si="81"/>
        <v>0</v>
      </c>
      <c r="D111" s="24">
        <f t="shared" si="86"/>
        <v>0.85550998629618724</v>
      </c>
      <c r="H111" s="24">
        <f t="shared" si="87"/>
        <v>0.57212121212121214</v>
      </c>
      <c r="I111" s="22">
        <f t="shared" si="88"/>
        <v>0.48945541034157625</v>
      </c>
      <c r="J111" s="24">
        <f t="shared" si="89"/>
        <v>0.48945541034157625</v>
      </c>
      <c r="K111" s="22">
        <f t="shared" si="90"/>
        <v>0.85550998629618724</v>
      </c>
      <c r="L111" s="22">
        <f t="shared" si="91"/>
        <v>0.48945541034157625</v>
      </c>
      <c r="M111" s="227">
        <f t="shared" si="92"/>
        <v>0.48945541034157625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(e.g. teachers, salaried staff,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0.57212121212121214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0.41187620931153562</v>
      </c>
      <c r="C113" s="60">
        <f t="shared" si="81"/>
        <v>8.2375241862307116E-2</v>
      </c>
      <c r="D113" s="24">
        <f t="shared" si="86"/>
        <v>0.49425145117384273</v>
      </c>
      <c r="H113" s="24">
        <f t="shared" si="87"/>
        <v>0.48484848484848486</v>
      </c>
      <c r="I113" s="22">
        <f t="shared" si="88"/>
        <v>0.23963706723580255</v>
      </c>
      <c r="J113" s="24">
        <f t="shared" si="89"/>
        <v>0.20614872654143743</v>
      </c>
      <c r="K113" s="22">
        <f t="shared" si="90"/>
        <v>0.41187620931153562</v>
      </c>
      <c r="L113" s="22">
        <f t="shared" si="91"/>
        <v>0.19969755602983547</v>
      </c>
      <c r="M113" s="227">
        <f t="shared" si="92"/>
        <v>0.20614872654143743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9.3328362141402249E-2</v>
      </c>
      <c r="C114" s="60">
        <f t="shared" si="81"/>
        <v>0</v>
      </c>
      <c r="D114" s="24">
        <f t="shared" si="86"/>
        <v>9.3328362141402249E-2</v>
      </c>
      <c r="H114" s="24">
        <f t="shared" si="87"/>
        <v>0.57212121212121214</v>
      </c>
      <c r="I114" s="22">
        <f t="shared" si="88"/>
        <v>5.3395135673626498E-2</v>
      </c>
      <c r="J114" s="24">
        <f t="shared" si="89"/>
        <v>5.3395135673626498E-2</v>
      </c>
      <c r="K114" s="22">
        <f t="shared" si="90"/>
        <v>9.3328362141402249E-2</v>
      </c>
      <c r="L114" s="22">
        <f t="shared" si="91"/>
        <v>5.3395135673626498E-2</v>
      </c>
      <c r="M114" s="227">
        <f t="shared" si="92"/>
        <v>5.3395135673626498E-2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2.1115541934492259</v>
      </c>
      <c r="C115" s="60">
        <f t="shared" si="81"/>
        <v>0</v>
      </c>
      <c r="D115" s="24">
        <f t="shared" si="86"/>
        <v>2.1115541934492259</v>
      </c>
      <c r="H115" s="24">
        <f t="shared" si="87"/>
        <v>0.7151515151515152</v>
      </c>
      <c r="I115" s="22">
        <f t="shared" si="88"/>
        <v>1.5100811807697496</v>
      </c>
      <c r="J115" s="24">
        <f t="shared" si="89"/>
        <v>1.5100811807697496</v>
      </c>
      <c r="K115" s="22">
        <f t="shared" si="90"/>
        <v>2.1115541934492259</v>
      </c>
      <c r="L115" s="22">
        <f t="shared" si="91"/>
        <v>1.5100811807697496</v>
      </c>
      <c r="M115" s="227">
        <f t="shared" si="92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0.26575899233390271</v>
      </c>
      <c r="C116" s="60">
        <f t="shared" si="81"/>
        <v>0</v>
      </c>
      <c r="D116" s="24">
        <f t="shared" si="86"/>
        <v>0.26575899233390271</v>
      </c>
      <c r="H116" s="24">
        <f t="shared" si="87"/>
        <v>0.7151515151515152</v>
      </c>
      <c r="I116" s="22">
        <f t="shared" si="88"/>
        <v>0.19005794603273043</v>
      </c>
      <c r="J116" s="24">
        <f t="shared" si="89"/>
        <v>0.19005794603273043</v>
      </c>
      <c r="K116" s="22">
        <f t="shared" si="90"/>
        <v>0.26575899233390271</v>
      </c>
      <c r="L116" s="22">
        <f t="shared" si="91"/>
        <v>0.19005794603273043</v>
      </c>
      <c r="M116" s="227">
        <f t="shared" si="92"/>
        <v>0.19005794603273043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0.2041557921843174</v>
      </c>
      <c r="C118" s="60">
        <f t="shared" si="81"/>
        <v>0</v>
      </c>
      <c r="D118" s="24">
        <f t="shared" si="86"/>
        <v>0.2041557921843174</v>
      </c>
      <c r="H118" s="24">
        <f t="shared" si="87"/>
        <v>0.67272727272727284</v>
      </c>
      <c r="I118" s="22">
        <f t="shared" si="88"/>
        <v>0.13734116928763174</v>
      </c>
      <c r="J118" s="24">
        <f t="shared" si="89"/>
        <v>0.13734116928763174</v>
      </c>
      <c r="K118" s="22">
        <f t="shared" si="90"/>
        <v>0.2041557921843174</v>
      </c>
      <c r="L118" s="22">
        <f t="shared" si="91"/>
        <v>0.13734116928763174</v>
      </c>
      <c r="M118" s="227">
        <f t="shared" si="92"/>
        <v>0.13734116928763174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5.4231069682447002</v>
      </c>
      <c r="C119" s="29">
        <f>SUM(C91:C118)</f>
        <v>-9.075211047812394E-2</v>
      </c>
      <c r="D119" s="24">
        <f>SUM(D91:D118)</f>
        <v>5.3323548577665765</v>
      </c>
      <c r="E119" s="22"/>
      <c r="F119" s="2"/>
      <c r="G119" s="2"/>
      <c r="H119" s="31"/>
      <c r="I119" s="22">
        <f>SUM(I91:I118)</f>
        <v>3.4757308563495055</v>
      </c>
      <c r="J119" s="24">
        <f>SUM(J91:J118)</f>
        <v>3.5547181205890599</v>
      </c>
      <c r="K119" s="22">
        <f>SUM(K91:K118)</f>
        <v>5.4231069682447002</v>
      </c>
      <c r="L119" s="22">
        <f>SUM(L91:L118)</f>
        <v>3.5699341718859836</v>
      </c>
      <c r="M119" s="57">
        <f t="shared" si="80"/>
        <v>3.5547181205890599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93"/>
        <v>1.6093974739302563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1.1452762202588513</v>
      </c>
      <c r="J125" s="237">
        <f>IF(SUMPRODUCT($B$124:$B125,$H$124:$H125)&lt;J$119,($B125*$H125),IF(SUMPRODUCT($B$124:$B124,$H$124:$H124)&lt;J$119,J$119-SUMPRODUCT($B$124:$B124,$H$124:$H124),0))</f>
        <v>1.1452762202588513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1.1452762202588513</v>
      </c>
      <c r="M125" s="240">
        <f t="shared" si="93"/>
        <v>1.1452762202588513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0.56976807109214</v>
      </c>
      <c r="K126" s="29">
        <f t="shared" ref="K126:K127" si="94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0.53956961910465218</v>
      </c>
      <c r="M126" s="240">
        <f t="shared" si="93"/>
        <v>0.56976807109214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0.42276451822803257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0.42276451822803257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0.4958710473225405</v>
      </c>
      <c r="C128" s="56"/>
      <c r="D128" s="31"/>
      <c r="E128" s="2"/>
      <c r="F128" s="2"/>
      <c r="G128" s="2"/>
      <c r="H128" s="24"/>
      <c r="I128" s="29">
        <f>(I30)</f>
        <v>1.8663333824192492</v>
      </c>
      <c r="J128" s="228">
        <f>(J30)</f>
        <v>0.23027635530781221</v>
      </c>
      <c r="K128" s="29">
        <f>(B128)</f>
        <v>0.4958710473225405</v>
      </c>
      <c r="L128" s="29">
        <f>IF(L124=L119,0,(L119-L124)/(B119-B124)*K128)</f>
        <v>0.27569085859222398</v>
      </c>
      <c r="M128" s="240">
        <f t="shared" si="93"/>
        <v>0.23027635530781221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5.4231069682447002</v>
      </c>
      <c r="C130" s="56"/>
      <c r="D130" s="31"/>
      <c r="E130" s="2"/>
      <c r="F130" s="2"/>
      <c r="G130" s="2"/>
      <c r="H130" s="24"/>
      <c r="I130" s="29">
        <f>(I119)</f>
        <v>3.4757308563495055</v>
      </c>
      <c r="J130" s="228">
        <f>(J119)</f>
        <v>3.5547181205890599</v>
      </c>
      <c r="K130" s="29">
        <f>(B130)</f>
        <v>5.4231069682447002</v>
      </c>
      <c r="L130" s="29">
        <f>(L119)</f>
        <v>3.5699341718859836</v>
      </c>
      <c r="M130" s="240">
        <f t="shared" si="93"/>
        <v>3.5547181205890599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1.1452762202588511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0.60570660115419894</v>
      </c>
      <c r="M131" s="237">
        <f>IF(I131&lt;SUM(M126:M127),0,I131-(SUM(M126:M127)))</f>
        <v>0.57550814916671111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R31:T31">
    <cfRule type="cellIs" dxfId="392" priority="99" operator="greaterThan">
      <formula>0</formula>
    </cfRule>
  </conditionalFormatting>
  <conditionalFormatting sqref="R32:T32">
    <cfRule type="cellIs" dxfId="391" priority="98" operator="greaterThan">
      <formula>0</formula>
    </cfRule>
  </conditionalFormatting>
  <conditionalFormatting sqref="R30:T30">
    <cfRule type="cellIs" dxfId="390" priority="97" operator="greaterThan">
      <formula>0</formula>
    </cfRule>
  </conditionalFormatting>
  <conditionalFormatting sqref="N6:N26">
    <cfRule type="cellIs" dxfId="389" priority="81" operator="equal">
      <formula>16</formula>
    </cfRule>
    <cfRule type="cellIs" dxfId="388" priority="82" operator="equal">
      <formula>15</formula>
    </cfRule>
    <cfRule type="cellIs" dxfId="387" priority="83" operator="equal">
      <formula>14</formula>
    </cfRule>
    <cfRule type="cellIs" dxfId="386" priority="84" operator="equal">
      <formula>13</formula>
    </cfRule>
    <cfRule type="cellIs" dxfId="385" priority="85" operator="equal">
      <formula>12</formula>
    </cfRule>
    <cfRule type="cellIs" dxfId="384" priority="86" operator="equal">
      <formula>11</formula>
    </cfRule>
    <cfRule type="cellIs" dxfId="383" priority="87" operator="equal">
      <formula>10</formula>
    </cfRule>
    <cfRule type="cellIs" dxfId="382" priority="88" operator="equal">
      <formula>9</formula>
    </cfRule>
    <cfRule type="cellIs" dxfId="381" priority="89" operator="equal">
      <formula>8</formula>
    </cfRule>
    <cfRule type="cellIs" dxfId="380" priority="90" operator="equal">
      <formula>7</formula>
    </cfRule>
    <cfRule type="cellIs" dxfId="379" priority="91" operator="equal">
      <formula>6</formula>
    </cfRule>
    <cfRule type="cellIs" dxfId="378" priority="92" operator="equal">
      <formula>5</formula>
    </cfRule>
    <cfRule type="cellIs" dxfId="377" priority="93" operator="equal">
      <formula>4</formula>
    </cfRule>
    <cfRule type="cellIs" dxfId="376" priority="94" operator="equal">
      <formula>3</formula>
    </cfRule>
    <cfRule type="cellIs" dxfId="375" priority="95" operator="equal">
      <formula>2</formula>
    </cfRule>
    <cfRule type="cellIs" dxfId="374" priority="96" operator="equal">
      <formula>1</formula>
    </cfRule>
  </conditionalFormatting>
  <conditionalFormatting sqref="N113:N118">
    <cfRule type="cellIs" dxfId="373" priority="65" operator="equal">
      <formula>16</formula>
    </cfRule>
    <cfRule type="cellIs" dxfId="372" priority="66" operator="equal">
      <formula>15</formula>
    </cfRule>
    <cfRule type="cellIs" dxfId="371" priority="67" operator="equal">
      <formula>14</formula>
    </cfRule>
    <cfRule type="cellIs" dxfId="370" priority="68" operator="equal">
      <formula>13</formula>
    </cfRule>
    <cfRule type="cellIs" dxfId="369" priority="69" operator="equal">
      <formula>12</formula>
    </cfRule>
    <cfRule type="cellIs" dxfId="368" priority="70" operator="equal">
      <formula>11</formula>
    </cfRule>
    <cfRule type="cellIs" dxfId="367" priority="71" operator="equal">
      <formula>10</formula>
    </cfRule>
    <cfRule type="cellIs" dxfId="366" priority="72" operator="equal">
      <formula>9</formula>
    </cfRule>
    <cfRule type="cellIs" dxfId="365" priority="73" operator="equal">
      <formula>8</formula>
    </cfRule>
    <cfRule type="cellIs" dxfId="364" priority="74" operator="equal">
      <formula>7</formula>
    </cfRule>
    <cfRule type="cellIs" dxfId="363" priority="75" operator="equal">
      <formula>6</formula>
    </cfRule>
    <cfRule type="cellIs" dxfId="362" priority="76" operator="equal">
      <formula>5</formula>
    </cfRule>
    <cfRule type="cellIs" dxfId="361" priority="77" operator="equal">
      <formula>4</formula>
    </cfRule>
    <cfRule type="cellIs" dxfId="360" priority="78" operator="equal">
      <formula>3</formula>
    </cfRule>
    <cfRule type="cellIs" dxfId="359" priority="79" operator="equal">
      <formula>2</formula>
    </cfRule>
    <cfRule type="cellIs" dxfId="358" priority="80" operator="equal">
      <formula>1</formula>
    </cfRule>
  </conditionalFormatting>
  <conditionalFormatting sqref="N112">
    <cfRule type="cellIs" dxfId="357" priority="49" operator="equal">
      <formula>16</formula>
    </cfRule>
    <cfRule type="cellIs" dxfId="356" priority="50" operator="equal">
      <formula>15</formula>
    </cfRule>
    <cfRule type="cellIs" dxfId="355" priority="51" operator="equal">
      <formula>14</formula>
    </cfRule>
    <cfRule type="cellIs" dxfId="354" priority="52" operator="equal">
      <formula>13</formula>
    </cfRule>
    <cfRule type="cellIs" dxfId="353" priority="53" operator="equal">
      <formula>12</formula>
    </cfRule>
    <cfRule type="cellIs" dxfId="352" priority="54" operator="equal">
      <formula>11</formula>
    </cfRule>
    <cfRule type="cellIs" dxfId="351" priority="55" operator="equal">
      <formula>10</formula>
    </cfRule>
    <cfRule type="cellIs" dxfId="350" priority="56" operator="equal">
      <formula>9</formula>
    </cfRule>
    <cfRule type="cellIs" dxfId="349" priority="57" operator="equal">
      <formula>8</formula>
    </cfRule>
    <cfRule type="cellIs" dxfId="348" priority="58" operator="equal">
      <formula>7</formula>
    </cfRule>
    <cfRule type="cellIs" dxfId="347" priority="59" operator="equal">
      <formula>6</formula>
    </cfRule>
    <cfRule type="cellIs" dxfId="346" priority="60" operator="equal">
      <formula>5</formula>
    </cfRule>
    <cfRule type="cellIs" dxfId="345" priority="61" operator="equal">
      <formula>4</formula>
    </cfRule>
    <cfRule type="cellIs" dxfId="344" priority="62" operator="equal">
      <formula>3</formula>
    </cfRule>
    <cfRule type="cellIs" dxfId="343" priority="63" operator="equal">
      <formula>2</formula>
    </cfRule>
    <cfRule type="cellIs" dxfId="342" priority="64" operator="equal">
      <formula>1</formula>
    </cfRule>
  </conditionalFormatting>
  <conditionalFormatting sqref="N111">
    <cfRule type="cellIs" dxfId="341" priority="33" operator="equal">
      <formula>16</formula>
    </cfRule>
    <cfRule type="cellIs" dxfId="340" priority="34" operator="equal">
      <formula>15</formula>
    </cfRule>
    <cfRule type="cellIs" dxfId="339" priority="35" operator="equal">
      <formula>14</formula>
    </cfRule>
    <cfRule type="cellIs" dxfId="338" priority="36" operator="equal">
      <formula>13</formula>
    </cfRule>
    <cfRule type="cellIs" dxfId="337" priority="37" operator="equal">
      <formula>12</formula>
    </cfRule>
    <cfRule type="cellIs" dxfId="336" priority="38" operator="equal">
      <formula>11</formula>
    </cfRule>
    <cfRule type="cellIs" dxfId="335" priority="39" operator="equal">
      <formula>10</formula>
    </cfRule>
    <cfRule type="cellIs" dxfId="334" priority="40" operator="equal">
      <formula>9</formula>
    </cfRule>
    <cfRule type="cellIs" dxfId="333" priority="41" operator="equal">
      <formula>8</formula>
    </cfRule>
    <cfRule type="cellIs" dxfId="332" priority="42" operator="equal">
      <formula>7</formula>
    </cfRule>
    <cfRule type="cellIs" dxfId="331" priority="43" operator="equal">
      <formula>6</formula>
    </cfRule>
    <cfRule type="cellIs" dxfId="330" priority="44" operator="equal">
      <formula>5</formula>
    </cfRule>
    <cfRule type="cellIs" dxfId="329" priority="45" operator="equal">
      <formula>4</formula>
    </cfRule>
    <cfRule type="cellIs" dxfId="328" priority="46" operator="equal">
      <formula>3</formula>
    </cfRule>
    <cfRule type="cellIs" dxfId="327" priority="47" operator="equal">
      <formula>2</formula>
    </cfRule>
    <cfRule type="cellIs" dxfId="326" priority="48" operator="equal">
      <formula>1</formula>
    </cfRule>
  </conditionalFormatting>
  <conditionalFormatting sqref="N91:N104">
    <cfRule type="cellIs" dxfId="325" priority="17" operator="equal">
      <formula>16</formula>
    </cfRule>
    <cfRule type="cellIs" dxfId="324" priority="18" operator="equal">
      <formula>15</formula>
    </cfRule>
    <cfRule type="cellIs" dxfId="323" priority="19" operator="equal">
      <formula>14</formula>
    </cfRule>
    <cfRule type="cellIs" dxfId="322" priority="20" operator="equal">
      <formula>13</formula>
    </cfRule>
    <cfRule type="cellIs" dxfId="321" priority="21" operator="equal">
      <formula>12</formula>
    </cfRule>
    <cfRule type="cellIs" dxfId="320" priority="22" operator="equal">
      <formula>11</formula>
    </cfRule>
    <cfRule type="cellIs" dxfId="319" priority="23" operator="equal">
      <formula>10</formula>
    </cfRule>
    <cfRule type="cellIs" dxfId="318" priority="24" operator="equal">
      <formula>9</formula>
    </cfRule>
    <cfRule type="cellIs" dxfId="317" priority="25" operator="equal">
      <formula>8</formula>
    </cfRule>
    <cfRule type="cellIs" dxfId="316" priority="26" operator="equal">
      <formula>7</formula>
    </cfRule>
    <cfRule type="cellIs" dxfId="315" priority="27" operator="equal">
      <formula>6</formula>
    </cfRule>
    <cfRule type="cellIs" dxfId="314" priority="28" operator="equal">
      <formula>5</formula>
    </cfRule>
    <cfRule type="cellIs" dxfId="313" priority="29" operator="equal">
      <formula>4</formula>
    </cfRule>
    <cfRule type="cellIs" dxfId="312" priority="30" operator="equal">
      <formula>3</formula>
    </cfRule>
    <cfRule type="cellIs" dxfId="311" priority="31" operator="equal">
      <formula>2</formula>
    </cfRule>
    <cfRule type="cellIs" dxfId="310" priority="32" operator="equal">
      <formula>1</formula>
    </cfRule>
  </conditionalFormatting>
  <conditionalFormatting sqref="N105:N110">
    <cfRule type="cellIs" dxfId="309" priority="1" operator="equal">
      <formula>16</formula>
    </cfRule>
    <cfRule type="cellIs" dxfId="308" priority="2" operator="equal">
      <formula>15</formula>
    </cfRule>
    <cfRule type="cellIs" dxfId="307" priority="3" operator="equal">
      <formula>14</formula>
    </cfRule>
    <cfRule type="cellIs" dxfId="306" priority="4" operator="equal">
      <formula>13</formula>
    </cfRule>
    <cfRule type="cellIs" dxfId="305" priority="5" operator="equal">
      <formula>12</formula>
    </cfRule>
    <cfRule type="cellIs" dxfId="304" priority="6" operator="equal">
      <formula>11</formula>
    </cfRule>
    <cfRule type="cellIs" dxfId="303" priority="7" operator="equal">
      <formula>10</formula>
    </cfRule>
    <cfRule type="cellIs" dxfId="302" priority="8" operator="equal">
      <formula>9</formula>
    </cfRule>
    <cfRule type="cellIs" dxfId="301" priority="9" operator="equal">
      <formula>8</formula>
    </cfRule>
    <cfRule type="cellIs" dxfId="300" priority="10" operator="equal">
      <formula>7</formula>
    </cfRule>
    <cfRule type="cellIs" dxfId="299" priority="11" operator="equal">
      <formula>6</formula>
    </cfRule>
    <cfRule type="cellIs" dxfId="298" priority="12" operator="equal">
      <formula>5</formula>
    </cfRule>
    <cfRule type="cellIs" dxfId="297" priority="13" operator="equal">
      <formula>4</formula>
    </cfRule>
    <cfRule type="cellIs" dxfId="296" priority="14" operator="equal">
      <formula>3</formula>
    </cfRule>
    <cfRule type="cellIs" dxfId="295" priority="15" operator="equal">
      <formula>2</formula>
    </cfRule>
    <cfRule type="cellIs" dxfId="29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6.4444393524283924E-2</v>
      </c>
      <c r="C6" s="102">
        <v>0</v>
      </c>
      <c r="D6" s="24">
        <f t="shared" ref="D6:D29" si="0">(B6+C6)</f>
        <v>6.4444393524283924E-2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3.2222196762141962E-2</v>
      </c>
      <c r="J6" s="24">
        <f t="shared" ref="J6:J13" si="3">IF(I$32&lt;=1+I$131,I6,B6*H6+J$33*(I6-B6*H6))</f>
        <v>3.2222196762141962E-2</v>
      </c>
      <c r="K6" s="22">
        <f t="shared" ref="K6:K31" si="4">B6</f>
        <v>6.4444393524283924E-2</v>
      </c>
      <c r="L6" s="22">
        <f t="shared" ref="L6:L29" si="5">IF(K6="","",K6*H6)</f>
        <v>3.2222196762141962E-2</v>
      </c>
      <c r="M6" s="224">
        <f t="shared" ref="M6:M31" si="6">J6</f>
        <v>3.2222196762141962E-2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0.12888878704856785</v>
      </c>
      <c r="Z6" s="156">
        <f>Poor!Z6</f>
        <v>0.17</v>
      </c>
      <c r="AA6" s="121">
        <f>$M6*Z6*4</f>
        <v>2.1911093798256537E-2</v>
      </c>
      <c r="AB6" s="156">
        <f>Poor!AB6</f>
        <v>0.17</v>
      </c>
      <c r="AC6" s="121">
        <f t="shared" ref="AC6:AC29" si="7">$M6*AB6*4</f>
        <v>2.1911093798256537E-2</v>
      </c>
      <c r="AD6" s="156">
        <f>Poor!AD6</f>
        <v>0.33</v>
      </c>
      <c r="AE6" s="121">
        <f t="shared" ref="AE6:AE29" si="8">$M6*AD6*4</f>
        <v>4.2533299726027395E-2</v>
      </c>
      <c r="AF6" s="122">
        <f>1-SUM(Z6,AB6,AD6)</f>
        <v>0.32999999999999996</v>
      </c>
      <c r="AG6" s="121">
        <f>$M6*AF6*4</f>
        <v>4.2533299726027388E-2</v>
      </c>
      <c r="AH6" s="123">
        <f>SUM(Z6,AB6,AD6,AF6)</f>
        <v>1</v>
      </c>
      <c r="AI6" s="183">
        <f>SUM(AA6,AC6,AE6,AG6)/4</f>
        <v>3.2222196762141969E-2</v>
      </c>
      <c r="AJ6" s="120">
        <f>(AA6+AC6)/2</f>
        <v>2.1911093798256537E-2</v>
      </c>
      <c r="AK6" s="119">
        <f>(AE6+AG6)/2</f>
        <v>4.2533299726027388E-2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6.2567372353673724E-3</v>
      </c>
      <c r="C7" s="102">
        <v>0</v>
      </c>
      <c r="D7" s="24">
        <f t="shared" si="0"/>
        <v>6.2567372353673724E-3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3.1283686176836862E-3</v>
      </c>
      <c r="J7" s="24">
        <f t="shared" si="3"/>
        <v>3.1283686176836862E-3</v>
      </c>
      <c r="K7" s="22">
        <f t="shared" si="4"/>
        <v>6.2567372353673724E-3</v>
      </c>
      <c r="L7" s="22">
        <f t="shared" si="5"/>
        <v>3.1283686176836862E-3</v>
      </c>
      <c r="M7" s="224">
        <f t="shared" si="6"/>
        <v>3.1283686176836862E-3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5826.549801134769</v>
      </c>
      <c r="S7" s="222">
        <f>IF($B$81=0,0,(SUMIF($N$6:$N$28,$U7,L$6:L$28)+SUMIF($N$91:$N$118,$U7,L$91:L$118))*$I$83*Poor!$B$81/$B$81)</f>
        <v>6963.2150415399174</v>
      </c>
      <c r="T7" s="222">
        <f>IF($B$81=0,0,(SUMIF($N$6:$N$28,$U7,M$6:M$28)+SUMIF($N$91:$N$118,$U7,M$91:M$118))*$I$83*Poor!$B$81/$B$81)</f>
        <v>7153.5467962378925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1.2513474470734745E-2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1.2513474470734745E-2</v>
      </c>
      <c r="AH7" s="123">
        <f t="shared" ref="AH7:AH30" si="12">SUM(Z7,AB7,AD7,AF7)</f>
        <v>1</v>
      </c>
      <c r="AI7" s="183">
        <f t="shared" ref="AI7:AI30" si="13">SUM(AA7,AC7,AE7,AG7)/4</f>
        <v>3.1283686176836862E-3</v>
      </c>
      <c r="AJ7" s="120">
        <f t="shared" ref="AJ7:AJ31" si="14">(AA7+AC7)/2</f>
        <v>0</v>
      </c>
      <c r="AK7" s="119">
        <f t="shared" ref="AK7:AK31" si="15">(AE7+AG7)/2</f>
        <v>6.2567372353673724E-3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2.5636751504773764E-2</v>
      </c>
      <c r="C8" s="102">
        <v>0</v>
      </c>
      <c r="D8" s="24">
        <f t="shared" si="0"/>
        <v>2.5636751504773764E-2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1.2818375752386882E-2</v>
      </c>
      <c r="J8" s="24">
        <f t="shared" si="3"/>
        <v>1.2818375752386882E-2</v>
      </c>
      <c r="K8" s="22">
        <f t="shared" si="4"/>
        <v>2.5636751504773764E-2</v>
      </c>
      <c r="L8" s="22">
        <f t="shared" si="5"/>
        <v>1.2818375752386882E-2</v>
      </c>
      <c r="M8" s="224">
        <f t="shared" si="6"/>
        <v>1.2818375752386882E-2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22480.232477817626</v>
      </c>
      <c r="S8" s="222">
        <f>IF($B$81=0,0,(SUMIF($N$6:$N$28,$U8,L$6:L$28)+SUMIF($N$91:$N$118,$U8,L$91:L$118))*$I$83*Poor!$B$81/$B$81)</f>
        <v>21732.992000000002</v>
      </c>
      <c r="T8" s="222">
        <f>IF($B$81=0,0,(SUMIF($N$6:$N$28,$U8,M$6:M$28)+SUMIF($N$91:$N$118,$U8,M$91:M$118))*$I$83*Poor!$B$81/$B$81)</f>
        <v>21585.890817959636</v>
      </c>
      <c r="U8" s="223">
        <v>2</v>
      </c>
      <c r="V8" s="56"/>
      <c r="W8" s="115"/>
      <c r="X8" s="118">
        <f>Poor!X8</f>
        <v>1</v>
      </c>
      <c r="Y8" s="183">
        <f t="shared" si="9"/>
        <v>5.1273503009547527E-2</v>
      </c>
      <c r="Z8" s="125">
        <f>IF($Y8=0,0,AA8/$Y8)</f>
        <v>0.41347299670115167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2.1200208940723136E-2</v>
      </c>
      <c r="AB8" s="125">
        <f>IF($Y8=0,0,AC8/$Y8)</f>
        <v>0.51262792840878169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2.6284229630045782E-2</v>
      </c>
      <c r="AD8" s="125">
        <f>IF($Y8=0,0,AE8/$Y8)</f>
        <v>7.3899074890066613E-2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3.7890644387786089E-3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1.2818375752386882E-2</v>
      </c>
      <c r="AJ8" s="120">
        <f t="shared" si="14"/>
        <v>2.3742219285384461E-2</v>
      </c>
      <c r="AK8" s="119">
        <f t="shared" si="15"/>
        <v>1.8945322193893045E-3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3.8888888888888892E-3</v>
      </c>
      <c r="J9" s="24">
        <f t="shared" si="3"/>
        <v>3.8888888888888892E-3</v>
      </c>
      <c r="K9" s="22">
        <f t="shared" si="4"/>
        <v>3.8888888888888892E-3</v>
      </c>
      <c r="L9" s="22">
        <f t="shared" si="5"/>
        <v>3.8888888888888892E-3</v>
      </c>
      <c r="M9" s="224">
        <f t="shared" si="6"/>
        <v>3.8888888888888892E-3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1459.2244439662368</v>
      </c>
      <c r="S9" s="222">
        <f>IF($B$81=0,0,(SUMIF($N$6:$N$28,$U9,L$6:L$28)+SUMIF($N$91:$N$118,$U9,L$91:L$118))*$I$83*Poor!$B$81/$B$81)</f>
        <v>817.53928819432997</v>
      </c>
      <c r="T9" s="222">
        <f>IF($B$81=0,0,(SUMIF($N$6:$N$28,$U9,M$6:M$28)+SUMIF($N$91:$N$118,$U9,M$91:M$118))*$I$83*Poor!$B$81/$B$81)</f>
        <v>817.53928819432997</v>
      </c>
      <c r="U9" s="223">
        <v>3</v>
      </c>
      <c r="V9" s="56"/>
      <c r="W9" s="115"/>
      <c r="X9" s="118">
        <f>Poor!X9</f>
        <v>1</v>
      </c>
      <c r="Y9" s="183">
        <f t="shared" si="9"/>
        <v>1.5555555555555557E-2</v>
      </c>
      <c r="Z9" s="125">
        <f>IF($Y9=0,0,AA9/$Y9)</f>
        <v>0.41347299670115167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6.4318021709068047E-3</v>
      </c>
      <c r="AB9" s="125">
        <f>IF($Y9=0,0,AC9/$Y9)</f>
        <v>0.5126279284087818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7.9742122196921617E-3</v>
      </c>
      <c r="AD9" s="125">
        <f>IF($Y9=0,0,AE9/$Y9)</f>
        <v>7.389907489006653E-2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1.1495411649565905E-3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3.8888888888888892E-3</v>
      </c>
      <c r="AJ9" s="120">
        <f t="shared" si="14"/>
        <v>7.2030071952994832E-3</v>
      </c>
      <c r="AK9" s="119">
        <f t="shared" si="15"/>
        <v>5.7477058247829525E-4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Poor!E10</f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3.7777777777777778E-2</v>
      </c>
      <c r="Z10" s="125">
        <f>IF($Y10=0,0,AA10/$Y10)</f>
        <v>0.41347299670115167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1.5620090986487952E-2</v>
      </c>
      <c r="AB10" s="125">
        <f>IF($Y10=0,0,AC10/$Y10)</f>
        <v>0.51262792840878169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1.9365943962109531E-2</v>
      </c>
      <c r="AD10" s="125">
        <f>IF($Y10=0,0,AE10/$Y10)</f>
        <v>7.3899074890066696E-2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2.7917428291802972E-3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9.4444444444444463E-3</v>
      </c>
      <c r="AJ10" s="120">
        <f t="shared" si="14"/>
        <v>1.7493017474298742E-2</v>
      </c>
      <c r="AK10" s="119">
        <f t="shared" si="15"/>
        <v>1.3958714145901486E-3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101">
        <v>0.26966066780821918</v>
      </c>
      <c r="C11" s="102">
        <v>0.4398689041095889</v>
      </c>
      <c r="D11" s="24">
        <f t="shared" si="0"/>
        <v>0.70952957191780808</v>
      </c>
      <c r="E11" s="75">
        <f>Poor!E11</f>
        <v>1.0900000000000001</v>
      </c>
      <c r="H11" s="24">
        <f t="shared" si="1"/>
        <v>1.0900000000000001</v>
      </c>
      <c r="I11" s="22">
        <f t="shared" si="2"/>
        <v>0.77338723339041082</v>
      </c>
      <c r="J11" s="24">
        <f t="shared" si="3"/>
        <v>0.30358323035794554</v>
      </c>
      <c r="K11" s="22">
        <f t="shared" si="4"/>
        <v>0.26966066780821918</v>
      </c>
      <c r="L11" s="22">
        <f t="shared" si="5"/>
        <v>0.2939301279109589</v>
      </c>
      <c r="M11" s="224">
        <f t="shared" si="6"/>
        <v>0.30358323035794554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17821.954030550129</v>
      </c>
      <c r="S11" s="222">
        <f>IF($B$81=0,0,(SUMIF($N$6:$N$28,$U11,L$6:L$28)+SUMIF($N$91:$N$118,$U11,L$91:L$118))*$I$83*Poor!$B$81/$B$81)</f>
        <v>11519.497142857143</v>
      </c>
      <c r="T11" s="222">
        <f>IF($B$81=0,0,(SUMIF($N$6:$N$28,$U11,M$6:M$28)+SUMIF($N$91:$N$118,$U11,M$91:M$118))*$I$83*Poor!$B$81/$B$81)</f>
        <v>11566.921466161921</v>
      </c>
      <c r="U11" s="223">
        <v>5</v>
      </c>
      <c r="V11" s="56"/>
      <c r="W11" s="115"/>
      <c r="X11" s="118">
        <f>Poor!X11</f>
        <v>1</v>
      </c>
      <c r="Y11" s="183">
        <f t="shared" si="9"/>
        <v>1.2143329214317822</v>
      </c>
      <c r="Z11" s="125">
        <f>IF($Y11=0,0,AA11/$Y11)</f>
        <v>0.41347299670115173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0.50209387201726319</v>
      </c>
      <c r="AB11" s="125">
        <f>IF($Y11=0,0,AC11/$Y11)</f>
        <v>0.5126279284087818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0.62250096991215842</v>
      </c>
      <c r="AD11" s="125">
        <f>IF($Y11=0,0,AE11/$Y11)</f>
        <v>7.3899074890066543E-2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8.9738079502360568E-2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0.30358323035794554</v>
      </c>
      <c r="AJ11" s="120">
        <f t="shared" si="14"/>
        <v>0.5622974209647108</v>
      </c>
      <c r="AK11" s="119">
        <f t="shared" si="15"/>
        <v>4.4869039751180284E-2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101">
        <v>1.4786429794520545E-2</v>
      </c>
      <c r="C12" s="102">
        <v>1.5772191780821922E-2</v>
      </c>
      <c r="D12" s="24">
        <f t="shared" si="0"/>
        <v>3.0558621575342469E-2</v>
      </c>
      <c r="E12" s="75">
        <f>Poor!E12</f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1.646333565540142E-2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1.646333565540142E-2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6.5853342621605679E-2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4.412173955647581E-2</v>
      </c>
      <c r="AF12" s="122">
        <f>1-SUM(Z12,AB12,AD12)</f>
        <v>0.32999999999999996</v>
      </c>
      <c r="AG12" s="121">
        <f>$M12*AF12*4</f>
        <v>2.1731603065129872E-2</v>
      </c>
      <c r="AH12" s="123">
        <f t="shared" si="12"/>
        <v>1</v>
      </c>
      <c r="AI12" s="183">
        <f t="shared" si="13"/>
        <v>1.646333565540142E-2</v>
      </c>
      <c r="AJ12" s="120">
        <f t="shared" si="14"/>
        <v>0</v>
      </c>
      <c r="AK12" s="119">
        <f t="shared" si="15"/>
        <v>3.2926671310802839E-2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v>3.5514225404732258E-2</v>
      </c>
      <c r="C13" s="102">
        <v>3.3141155043586502E-3</v>
      </c>
      <c r="D13" s="24">
        <f t="shared" si="0"/>
        <v>3.882834090909091E-2</v>
      </c>
      <c r="E13" s="75">
        <f>Poor!E13</f>
        <v>1</v>
      </c>
      <c r="H13" s="24">
        <f t="shared" si="1"/>
        <v>1</v>
      </c>
      <c r="I13" s="22">
        <f t="shared" si="2"/>
        <v>3.882834090909091E-2</v>
      </c>
      <c r="J13" s="24">
        <f t="shared" si="3"/>
        <v>3.5580949823077732E-2</v>
      </c>
      <c r="K13" s="22">
        <f t="shared" si="4"/>
        <v>3.5514225404732258E-2</v>
      </c>
      <c r="L13" s="22">
        <f t="shared" si="5"/>
        <v>3.5514225404732258E-2</v>
      </c>
      <c r="M13" s="225">
        <f t="shared" si="6"/>
        <v>3.5580949823077732E-2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0.14232379929231093</v>
      </c>
      <c r="Z13" s="156">
        <f>Poor!Z13</f>
        <v>1</v>
      </c>
      <c r="AA13" s="121">
        <f>$M13*Z13*4</f>
        <v>0.14232379929231093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3.5580949823077732E-2</v>
      </c>
      <c r="AJ13" s="120">
        <f t="shared" si="14"/>
        <v>7.1161899646155463E-2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101">
        <v>3.3238916562889163E-3</v>
      </c>
      <c r="C14" s="102">
        <v>0</v>
      </c>
      <c r="D14" s="24">
        <f t="shared" si="0"/>
        <v>3.3238916562889163E-3</v>
      </c>
      <c r="E14" s="75">
        <f>Poor!E14</f>
        <v>1</v>
      </c>
      <c r="F14" s="22"/>
      <c r="H14" s="24">
        <f t="shared" si="1"/>
        <v>1</v>
      </c>
      <c r="I14" s="22">
        <f t="shared" si="2"/>
        <v>3.3238916562889163E-3</v>
      </c>
      <c r="J14" s="24">
        <f>IF(I$32&lt;=1+I131,I14,B14*H14+J$33*(I14-B14*H14))</f>
        <v>3.3238916562889163E-3</v>
      </c>
      <c r="K14" s="22">
        <f t="shared" si="4"/>
        <v>3.3238916562889163E-3</v>
      </c>
      <c r="L14" s="22">
        <f t="shared" si="5"/>
        <v>3.3238916562889163E-3</v>
      </c>
      <c r="M14" s="225">
        <f t="shared" si="6"/>
        <v>3.3238916562889163E-3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44596.9576779583</v>
      </c>
      <c r="S14" s="222">
        <f>IF($B$81=0,0,(SUMIF($N$6:$N$28,$U14,L$6:L$28)+SUMIF($N$91:$N$118,$U14,L$91:L$118))*$I$83*Poor!$B$81/$B$81)</f>
        <v>28589.714285714286</v>
      </c>
      <c r="T14" s="222">
        <f>IF($B$81=0,0,(SUMIF($N$6:$N$28,$U14,M$6:M$28)+SUMIF($N$91:$N$118,$U14,M$91:M$118))*$I$83*Poor!$B$81/$B$81)</f>
        <v>28589.714285714286</v>
      </c>
      <c r="U14" s="223">
        <v>8</v>
      </c>
      <c r="V14" s="56"/>
      <c r="W14" s="110"/>
      <c r="X14" s="118"/>
      <c r="Y14" s="183">
        <f>M14*4</f>
        <v>1.3295566625155665E-2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1.3295566625155665E-2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3.3238916562889163E-3</v>
      </c>
      <c r="AJ14" s="120">
        <f t="shared" si="14"/>
        <v>6.6477833125778325E-3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101">
        <v>1.4482726811493934E-3</v>
      </c>
      <c r="C15" s="102">
        <v>2.8965453622987873E-3</v>
      </c>
      <c r="D15" s="24">
        <f t="shared" si="0"/>
        <v>4.3448180434481811E-3</v>
      </c>
      <c r="E15" s="75">
        <f>Poor!E15</f>
        <v>1</v>
      </c>
      <c r="F15" s="22"/>
      <c r="H15" s="24">
        <f t="shared" si="1"/>
        <v>1</v>
      </c>
      <c r="I15" s="22">
        <f t="shared" si="2"/>
        <v>4.3448180434481811E-3</v>
      </c>
      <c r="J15" s="24">
        <f>IF(I$32&lt;=1+I131,I15,B15*H15+J$33*(I15-B15*H15))</f>
        <v>1.5065899921352301E-3</v>
      </c>
      <c r="K15" s="22">
        <f t="shared" si="4"/>
        <v>1.4482726811493934E-3</v>
      </c>
      <c r="L15" s="22">
        <f t="shared" si="5"/>
        <v>1.4482726811493934E-3</v>
      </c>
      <c r="M15" s="226">
        <f t="shared" si="6"/>
        <v>1.5065899921352301E-3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2243.8720844255745</v>
      </c>
      <c r="S15" s="222">
        <f>IF($B$81=0,0,(SUMIF($N$6:$N$28,$U15,L$6:L$28)+SUMIF($N$91:$N$118,$U15,L$91:L$118))*$I$83*Poor!$B$81/$B$81)</f>
        <v>1798.0952380952383</v>
      </c>
      <c r="T15" s="222">
        <f>IF($B$81=0,0,(SUMIF($N$6:$N$28,$U15,M$6:M$28)+SUMIF($N$91:$N$118,$U15,M$91:M$118))*$I$83*Poor!$B$81/$B$81)</f>
        <v>1798.0952380952383</v>
      </c>
      <c r="U15" s="223">
        <v>9</v>
      </c>
      <c r="V15" s="56"/>
      <c r="W15" s="110"/>
      <c r="X15" s="118"/>
      <c r="Y15" s="183">
        <f t="shared" si="9"/>
        <v>6.0263599685409204E-3</v>
      </c>
      <c r="Z15" s="156">
        <f>Poor!Z15</f>
        <v>0.25</v>
      </c>
      <c r="AA15" s="121">
        <f t="shared" si="16"/>
        <v>1.5065899921352301E-3</v>
      </c>
      <c r="AB15" s="156">
        <f>Poor!AB15</f>
        <v>0.25</v>
      </c>
      <c r="AC15" s="121">
        <f t="shared" si="7"/>
        <v>1.5065899921352301E-3</v>
      </c>
      <c r="AD15" s="156">
        <f>Poor!AD15</f>
        <v>0.25</v>
      </c>
      <c r="AE15" s="121">
        <f t="shared" si="8"/>
        <v>1.5065899921352301E-3</v>
      </c>
      <c r="AF15" s="122">
        <f t="shared" si="10"/>
        <v>0.25</v>
      </c>
      <c r="AG15" s="121">
        <f t="shared" si="11"/>
        <v>1.5065899921352301E-3</v>
      </c>
      <c r="AH15" s="123">
        <f t="shared" si="12"/>
        <v>1</v>
      </c>
      <c r="AI15" s="183">
        <f t="shared" si="13"/>
        <v>1.5065899921352301E-3</v>
      </c>
      <c r="AJ15" s="120">
        <f t="shared" si="14"/>
        <v>1.5065899921352301E-3</v>
      </c>
      <c r="AK15" s="119">
        <f t="shared" si="15"/>
        <v>1.5065899921352301E-3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101">
        <v>1.7191977999169782E-2</v>
      </c>
      <c r="C16" s="102">
        <v>4.1958229555832303E-2</v>
      </c>
      <c r="D16" s="24">
        <f t="shared" si="0"/>
        <v>5.9150207555002082E-2</v>
      </c>
      <c r="E16" s="75">
        <f>Poor!E16</f>
        <v>1</v>
      </c>
      <c r="F16" s="22"/>
      <c r="H16" s="24">
        <f t="shared" si="1"/>
        <v>1</v>
      </c>
      <c r="I16" s="22">
        <f t="shared" si="2"/>
        <v>5.9150207555002082E-2</v>
      </c>
      <c r="J16" s="24">
        <f>IF(I$32&lt;=1+I131,I16,B16*H16+J$33*(I16-B16*H16))</f>
        <v>1.8036739884576842E-2</v>
      </c>
      <c r="K16" s="22">
        <f t="shared" si="4"/>
        <v>1.7191977999169782E-2</v>
      </c>
      <c r="L16" s="22">
        <f t="shared" si="5"/>
        <v>1.7191977999169782E-2</v>
      </c>
      <c r="M16" s="224">
        <f t="shared" si="6"/>
        <v>1.8036739884576842E-2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673.16162532767248</v>
      </c>
      <c r="S16" s="222">
        <f>IF($B$81=0,0,(SUMIF($N$6:$N$28,$U16,L$6:L$28)+SUMIF($N$91:$N$118,$U16,L$91:L$118))*$I$83*Poor!$B$81/$B$81)</f>
        <v>365.71428571428572</v>
      </c>
      <c r="T16" s="222">
        <f>IF($B$81=0,0,(SUMIF($N$6:$N$28,$U16,M$6:M$28)+SUMIF($N$91:$N$118,$U16,M$91:M$118))*$I$83*Poor!$B$81/$B$81)</f>
        <v>367.18690023015415</v>
      </c>
      <c r="U16" s="223">
        <v>10</v>
      </c>
      <c r="V16" s="56"/>
      <c r="W16" s="110"/>
      <c r="X16" s="118"/>
      <c r="Y16" s="183">
        <f t="shared" si="9"/>
        <v>7.2146959538307368E-2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7.2146959538307368E-2</v>
      </c>
      <c r="AH16" s="123">
        <f t="shared" si="12"/>
        <v>1</v>
      </c>
      <c r="AI16" s="183">
        <f t="shared" si="13"/>
        <v>1.8036739884576842E-2</v>
      </c>
      <c r="AJ16" s="120">
        <f t="shared" si="14"/>
        <v>0</v>
      </c>
      <c r="AK16" s="119">
        <f t="shared" si="15"/>
        <v>3.6073479769153684E-2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101">
        <v>3.7226805728518054E-3</v>
      </c>
      <c r="C17" s="102">
        <v>0</v>
      </c>
      <c r="D17" s="24">
        <f t="shared" si="0"/>
        <v>3.7226805728518054E-3</v>
      </c>
      <c r="E17" s="75">
        <f>Poor!E17</f>
        <v>1</v>
      </c>
      <c r="F17" s="22"/>
      <c r="H17" s="24">
        <f t="shared" si="1"/>
        <v>1</v>
      </c>
      <c r="I17" s="22">
        <f t="shared" si="2"/>
        <v>3.7226805728518054E-3</v>
      </c>
      <c r="J17" s="24">
        <f t="shared" ref="J17:J25" si="17">IF(I$32&lt;=1+I131,I17,B17*H17+J$33*(I17-B17*H17))</f>
        <v>3.7226805728518054E-3</v>
      </c>
      <c r="K17" s="22">
        <f t="shared" si="4"/>
        <v>3.7226805728518054E-3</v>
      </c>
      <c r="L17" s="22">
        <f t="shared" si="5"/>
        <v>3.7226805728518054E-3</v>
      </c>
      <c r="M17" s="225">
        <f t="shared" si="6"/>
        <v>3.7226805728518054E-3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60360.159071047958</v>
      </c>
      <c r="S17" s="222">
        <f>IF($B$81=0,0,(SUMIF($N$6:$N$28,$U17,L$6:L$28)+SUMIF($N$91:$N$118,$U17,L$91:L$118))*$I$83*Poor!$B$81/$B$81)</f>
        <v>38695.009523809524</v>
      </c>
      <c r="T17" s="222">
        <f>IF($B$81=0,0,(SUMIF($N$6:$N$28,$U17,M$6:M$28)+SUMIF($N$91:$N$118,$U17,M$91:M$118))*$I$83*Poor!$B$81/$B$81)</f>
        <v>38695.009523809524</v>
      </c>
      <c r="U17" s="223">
        <v>11</v>
      </c>
      <c r="V17" s="56"/>
      <c r="W17" s="110"/>
      <c r="X17" s="118"/>
      <c r="Y17" s="183">
        <f t="shared" si="9"/>
        <v>1.4890722291407222E-2</v>
      </c>
      <c r="Z17" s="156">
        <f>Poor!Z17</f>
        <v>0.29409999999999997</v>
      </c>
      <c r="AA17" s="121">
        <f t="shared" si="16"/>
        <v>4.3793614259028633E-3</v>
      </c>
      <c r="AB17" s="156">
        <f>Poor!AB17</f>
        <v>0.17649999999999999</v>
      </c>
      <c r="AC17" s="121">
        <f t="shared" si="7"/>
        <v>2.6282124844333745E-3</v>
      </c>
      <c r="AD17" s="156">
        <f>Poor!AD17</f>
        <v>0.23530000000000001</v>
      </c>
      <c r="AE17" s="121">
        <f t="shared" si="8"/>
        <v>3.5037869551681196E-3</v>
      </c>
      <c r="AF17" s="122">
        <f t="shared" si="10"/>
        <v>0.29410000000000003</v>
      </c>
      <c r="AG17" s="121">
        <f t="shared" si="11"/>
        <v>4.3793614259028642E-3</v>
      </c>
      <c r="AH17" s="123">
        <f t="shared" si="12"/>
        <v>1</v>
      </c>
      <c r="AI17" s="183">
        <f t="shared" si="13"/>
        <v>3.7226805728518058E-3</v>
      </c>
      <c r="AJ17" s="120">
        <f t="shared" si="14"/>
        <v>3.5037869551681191E-3</v>
      </c>
      <c r="AK17" s="119">
        <f t="shared" si="15"/>
        <v>3.9415741905354917E-3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101">
        <v>1.8777241594022415E-2</v>
      </c>
      <c r="C18" s="102">
        <v>1.1266344956413451E-2</v>
      </c>
      <c r="D18" s="24">
        <f t="shared" ref="D18:D25" si="18">(B18+C18)</f>
        <v>3.0043586550435868E-2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3.0043586550435868E-2</v>
      </c>
      <c r="J18" s="24">
        <f t="shared" si="17"/>
        <v>1.9004071441415325E-2</v>
      </c>
      <c r="K18" s="22">
        <f t="shared" ref="K18:K25" si="21">B18</f>
        <v>1.8777241594022415E-2</v>
      </c>
      <c r="L18" s="22">
        <f t="shared" ref="L18:L25" si="22">IF(K18="","",K18*H18)</f>
        <v>1.8777241594022415E-2</v>
      </c>
      <c r="M18" s="225">
        <f t="shared" ref="M18:M25" si="23">J18</f>
        <v>1.9004071441415325E-2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101">
        <v>6.9096357409713571E-3</v>
      </c>
      <c r="C19" s="102">
        <v>9.1259339975093467E-4</v>
      </c>
      <c r="D19" s="24">
        <f t="shared" si="18"/>
        <v>7.8222291407222914E-3</v>
      </c>
      <c r="E19" s="75">
        <f>Poor!E19</f>
        <v>1</v>
      </c>
      <c r="F19" s="22"/>
      <c r="H19" s="24">
        <f t="shared" si="19"/>
        <v>1</v>
      </c>
      <c r="I19" s="22">
        <f t="shared" si="20"/>
        <v>7.8222291407222914E-3</v>
      </c>
      <c r="J19" s="24">
        <f t="shared" si="17"/>
        <v>6.928009350371577E-3</v>
      </c>
      <c r="K19" s="22">
        <f t="shared" si="21"/>
        <v>6.9096357409713571E-3</v>
      </c>
      <c r="L19" s="22">
        <f t="shared" si="22"/>
        <v>6.9096357409713571E-3</v>
      </c>
      <c r="M19" s="225">
        <f t="shared" si="23"/>
        <v>6.928009350371577E-3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47.648473426967655</v>
      </c>
      <c r="S19" s="222">
        <f>IF($B$81=0,0,(SUMIF($N$6:$N$28,$U19,L$6:L$28)+SUMIF($N$91:$N$118,$U19,L$91:L$118))*$I$83*Poor!$B$81/$B$81)</f>
        <v>53.390688745796396</v>
      </c>
      <c r="T19" s="222">
        <f>IF($B$81=0,0,(SUMIF($N$6:$N$28,$U19,M$6:M$28)+SUMIF($N$91:$N$118,$U19,M$91:M$118))*$I$83*Poor!$B$81/$B$81)</f>
        <v>53.390688745796396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2468.2592928681324</v>
      </c>
      <c r="S21" s="222">
        <f>IF($B$81=0,0,(SUMIF($N$6:$N$28,$U21,L$6:L$28)+SUMIF($N$91:$N$118,$U21,L$91:L$118))*$I$83*Poor!$B$81/$B$81)</f>
        <v>1860.5714285714291</v>
      </c>
      <c r="T21" s="222">
        <f>IF($B$81=0,0,(SUMIF($N$6:$N$28,$U21,M$6:M$28)+SUMIF($N$91:$N$118,$U21,M$91:M$118))*$I$83*Poor!$B$81/$B$81)</f>
        <v>1860.5714285714291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4712.1313772937074</v>
      </c>
      <c r="S22" s="222">
        <f>IF($B$81=0,0,(SUMIF($N$6:$N$28,$U22,L$6:L$28)+SUMIF($N$91:$N$118,$U22,L$91:L$118))*$I$83*Poor!$B$81/$B$81)</f>
        <v>3200</v>
      </c>
      <c r="T22" s="222">
        <f>IF($B$81=0,0,(SUMIF($N$6:$N$28,$U22,M$6:M$28)+SUMIF($N$91:$N$118,$U22,M$91:M$118))*$I$83*Poor!$B$81/$B$81)</f>
        <v>3200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176686.60518183949</v>
      </c>
      <c r="S23" s="179">
        <f>SUM(S7:S22)</f>
        <v>127024.76381587364</v>
      </c>
      <c r="T23" s="179">
        <f>SUM(T7:T22)</f>
        <v>127116.89132635189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101">
        <v>3.1457484433374846E-3</v>
      </c>
      <c r="C24" s="102">
        <v>0</v>
      </c>
      <c r="D24" s="24">
        <f t="shared" si="18"/>
        <v>3.1457484433374846E-3</v>
      </c>
      <c r="E24" s="75">
        <f>Poor!E24</f>
        <v>1</v>
      </c>
      <c r="F24" s="22"/>
      <c r="H24" s="24">
        <f t="shared" si="19"/>
        <v>1</v>
      </c>
      <c r="I24" s="22">
        <f t="shared" si="20"/>
        <v>3.1457484433374846E-3</v>
      </c>
      <c r="J24" s="24">
        <f t="shared" si="17"/>
        <v>3.1457484433374846E-3</v>
      </c>
      <c r="K24" s="22">
        <f t="shared" si="21"/>
        <v>3.1457484433374846E-3</v>
      </c>
      <c r="L24" s="22">
        <f t="shared" si="22"/>
        <v>3.1457484433374846E-3</v>
      </c>
      <c r="M24" s="225">
        <f t="shared" si="23"/>
        <v>3.1457484433374846E-3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Poor!E26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1.7232216064757163E-2</v>
      </c>
      <c r="C27" s="102">
        <v>-1.7232216064757163E-2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1.6885272938540759E-2</v>
      </c>
      <c r="K27" s="22">
        <f t="shared" si="4"/>
        <v>1.7232216064757163E-2</v>
      </c>
      <c r="L27" s="22">
        <f t="shared" si="5"/>
        <v>1.7232216064757163E-2</v>
      </c>
      <c r="M27" s="226">
        <f t="shared" si="6"/>
        <v>1.6885272938540759E-2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6.7541091754163035E-2</v>
      </c>
      <c r="Z27" s="156">
        <f>Poor!Z27</f>
        <v>0.25</v>
      </c>
      <c r="AA27" s="121">
        <f t="shared" si="16"/>
        <v>1.6885272938540759E-2</v>
      </c>
      <c r="AB27" s="156">
        <f>Poor!AB27</f>
        <v>0.25</v>
      </c>
      <c r="AC27" s="121">
        <f t="shared" si="7"/>
        <v>1.6885272938540759E-2</v>
      </c>
      <c r="AD27" s="156">
        <f>Poor!AD27</f>
        <v>0.25</v>
      </c>
      <c r="AE27" s="121">
        <f t="shared" si="8"/>
        <v>1.6885272938540759E-2</v>
      </c>
      <c r="AF27" s="122">
        <f t="shared" si="10"/>
        <v>0.25</v>
      </c>
      <c r="AG27" s="121">
        <f t="shared" si="11"/>
        <v>1.6885272938540759E-2</v>
      </c>
      <c r="AH27" s="123">
        <f t="shared" si="12"/>
        <v>1</v>
      </c>
      <c r="AI27" s="183">
        <f t="shared" si="13"/>
        <v>1.6885272938540759E-2</v>
      </c>
      <c r="AJ27" s="120">
        <f t="shared" si="14"/>
        <v>1.6885272938540759E-2</v>
      </c>
      <c r="AK27" s="119">
        <f t="shared" si="15"/>
        <v>1.6885272938540759E-2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3.441205479452055E-3</v>
      </c>
      <c r="C28" s="102">
        <v>-3.441205479452055E-3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3.3719223076007073E-3</v>
      </c>
      <c r="K28" s="22">
        <f t="shared" si="4"/>
        <v>3.441205479452055E-3</v>
      </c>
      <c r="L28" s="22">
        <f t="shared" si="5"/>
        <v>3.441205479452055E-3</v>
      </c>
      <c r="M28" s="224">
        <f t="shared" si="6"/>
        <v>3.3719223076007073E-3</v>
      </c>
      <c r="N28" s="229"/>
      <c r="O28" s="2"/>
      <c r="P28" s="22"/>
      <c r="V28" s="56"/>
      <c r="W28" s="110"/>
      <c r="X28" s="118"/>
      <c r="Y28" s="183">
        <f t="shared" si="9"/>
        <v>1.3487689230402829E-2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6.7438446152014147E-3</v>
      </c>
      <c r="AF28" s="122">
        <f t="shared" si="10"/>
        <v>0.5</v>
      </c>
      <c r="AG28" s="121">
        <f t="shared" si="11"/>
        <v>6.7438446152014147E-3</v>
      </c>
      <c r="AH28" s="123">
        <f t="shared" si="12"/>
        <v>1</v>
      </c>
      <c r="AI28" s="183">
        <f t="shared" si="13"/>
        <v>3.3719223076007073E-3</v>
      </c>
      <c r="AJ28" s="120">
        <f t="shared" si="14"/>
        <v>0</v>
      </c>
      <c r="AK28" s="119">
        <f t="shared" si="15"/>
        <v>6.7438446152014147E-3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0.2235339949875467</v>
      </c>
      <c r="C29" s="102">
        <v>1.102778954450397E-3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0.22355619767909518</v>
      </c>
      <c r="K29" s="22">
        <f t="shared" si="4"/>
        <v>0.2235339949875467</v>
      </c>
      <c r="L29" s="22">
        <f t="shared" si="5"/>
        <v>0.2235339949875467</v>
      </c>
      <c r="M29" s="224">
        <f t="shared" si="6"/>
        <v>0.22355619767909518</v>
      </c>
      <c r="N29" s="229"/>
      <c r="P29" s="22"/>
      <c r="V29" s="56"/>
      <c r="W29" s="110"/>
      <c r="X29" s="118"/>
      <c r="Y29" s="183">
        <f t="shared" si="9"/>
        <v>0.89422479071638072</v>
      </c>
      <c r="Z29" s="156">
        <f>Poor!Z29</f>
        <v>0.25</v>
      </c>
      <c r="AA29" s="121">
        <f t="shared" si="16"/>
        <v>0.22355619767909518</v>
      </c>
      <c r="AB29" s="156">
        <f>Poor!AB29</f>
        <v>0.25</v>
      </c>
      <c r="AC29" s="121">
        <f t="shared" si="7"/>
        <v>0.22355619767909518</v>
      </c>
      <c r="AD29" s="156">
        <f>Poor!AD29</f>
        <v>0.25</v>
      </c>
      <c r="AE29" s="121">
        <f t="shared" si="8"/>
        <v>0.22355619767909518</v>
      </c>
      <c r="AF29" s="122">
        <f t="shared" si="10"/>
        <v>0.25</v>
      </c>
      <c r="AG29" s="121">
        <f t="shared" si="11"/>
        <v>0.22355619767909518</v>
      </c>
      <c r="AH29" s="123">
        <f t="shared" si="12"/>
        <v>1</v>
      </c>
      <c r="AI29" s="183">
        <f t="shared" si="13"/>
        <v>0.22355619767909518</v>
      </c>
      <c r="AJ29" s="120">
        <f t="shared" si="14"/>
        <v>0.22355619767909518</v>
      </c>
      <c r="AK29" s="119">
        <f t="shared" si="15"/>
        <v>0.22355619767909518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0.6190340508094645</v>
      </c>
      <c r="C30" s="103"/>
      <c r="D30" s="24">
        <f>(D119-B124)</f>
        <v>9.0089255167483611</v>
      </c>
      <c r="E30" s="75">
        <f>Poor!E30</f>
        <v>1</v>
      </c>
      <c r="H30" s="96">
        <f>(E30*F$7/F$9)</f>
        <v>1</v>
      </c>
      <c r="I30" s="29">
        <f>IF(E30&gt;=1,I119-I124,MIN(I119-I124,B30*H30))</f>
        <v>5.0817630645872987</v>
      </c>
      <c r="J30" s="231">
        <f>IF(I$32&lt;=1,I30,1-SUM(J6:J29))</f>
        <v>0.23929737467343815</v>
      </c>
      <c r="K30" s="22">
        <f t="shared" si="4"/>
        <v>0.6190340508094645</v>
      </c>
      <c r="L30" s="22">
        <f>IF(L124=L119,0,IF(K30="",0,(L119-L124)/(B119-B124)*K30))</f>
        <v>0.35971425554894348</v>
      </c>
      <c r="M30" s="175">
        <f t="shared" si="6"/>
        <v>0.23929737467343815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0.95718949869375258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0.54282786277196937</v>
      </c>
      <c r="AE30" s="187">
        <f>IF(AE79*4/$I$84+SUM(AE6:AE29)&lt;1,AE79*4/$I$84,1-SUM(AE6:AE29))</f>
        <v>0.51958912984370254</v>
      </c>
      <c r="AF30" s="122">
        <f>IF($Y30=0,0,AG30/($Y$30))</f>
        <v>0.57868550224010418</v>
      </c>
      <c r="AG30" s="187">
        <f>IF(AG79*4/$I$84+SUM(AG6:AG29)&lt;1,AG79*4/$I$84,1-SUM(AG6:AG29))</f>
        <v>0.55391168579054773</v>
      </c>
      <c r="AH30" s="123">
        <f t="shared" si="12"/>
        <v>1.1215133650120737</v>
      </c>
      <c r="AI30" s="183">
        <f t="shared" si="13"/>
        <v>0.26837520390856257</v>
      </c>
      <c r="AJ30" s="120">
        <f t="shared" si="14"/>
        <v>0</v>
      </c>
      <c r="AK30" s="119">
        <f t="shared" si="15"/>
        <v>0.53675040781712513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-0.10959666778413224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1.3914851653926195</v>
      </c>
      <c r="C32" s="77">
        <f>SUM(C6:C31)</f>
        <v>0.49641828207930605</v>
      </c>
      <c r="D32" s="24">
        <f>SUM(D6:D30)</f>
        <v>10.277794913410823</v>
      </c>
      <c r="E32" s="2"/>
      <c r="F32" s="2"/>
      <c r="H32" s="17"/>
      <c r="I32" s="22">
        <f>SUM(I6:I30)</f>
        <v>6.3690714575319305</v>
      </c>
      <c r="J32" s="17"/>
      <c r="L32" s="22">
        <f>SUM(L6:L30)</f>
        <v>1.1095966677841322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3.8836886830595025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2.0133401584138913E-2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v>933.33333333333337</v>
      </c>
      <c r="C37" s="104">
        <v>0</v>
      </c>
      <c r="D37" s="38">
        <f t="shared" ref="D37:D64" si="25">B37+C37</f>
        <v>933.33333333333337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881.06666666666661</v>
      </c>
      <c r="J37" s="38">
        <f>J91*I$83</f>
        <v>881.06666666666672</v>
      </c>
      <c r="K37" s="40">
        <f>(B37/B$65)</f>
        <v>9.311482387996171E-3</v>
      </c>
      <c r="L37" s="22">
        <f t="shared" ref="L37" si="28">(K37*H37)</f>
        <v>8.7900393742683849E-3</v>
      </c>
      <c r="M37" s="24">
        <f>J37/B$65</f>
        <v>8.7900393742683849E-3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881.06666666666672</v>
      </c>
      <c r="AH37" s="123">
        <f>SUM(Z37,AB37,AD37,AF37)</f>
        <v>1</v>
      </c>
      <c r="AI37" s="112">
        <f>SUM(AA37,AC37,AE37,AG37)</f>
        <v>881.06666666666672</v>
      </c>
      <c r="AJ37" s="148">
        <f>(AA37+AC37)</f>
        <v>0</v>
      </c>
      <c r="AK37" s="147">
        <f>(AE37+AG37)</f>
        <v>881.06666666666672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v>7333.333333333333</v>
      </c>
      <c r="C38" s="104">
        <v>2166.6666666666665</v>
      </c>
      <c r="D38" s="38">
        <f t="shared" si="25"/>
        <v>9500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8968</v>
      </c>
      <c r="J38" s="38">
        <f t="shared" ref="J38:J64" si="32">J92*I$83</f>
        <v>6963.8461840400914</v>
      </c>
      <c r="K38" s="40">
        <f t="shared" ref="K38:K64" si="33">(B38/B$65)</f>
        <v>7.316164733425562E-2</v>
      </c>
      <c r="L38" s="22">
        <f t="shared" ref="L38:L64" si="34">(K38*H38)</f>
        <v>6.9064595083537295E-2</v>
      </c>
      <c r="M38" s="24">
        <f t="shared" ref="M38:M64" si="35">J38/B$65</f>
        <v>6.9475426173646757E-2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6963.8461840400914</v>
      </c>
      <c r="AH38" s="123">
        <f t="shared" ref="AH38:AI58" si="37">SUM(Z38,AB38,AD38,AF38)</f>
        <v>1</v>
      </c>
      <c r="AI38" s="112">
        <f t="shared" si="37"/>
        <v>6963.8461840400914</v>
      </c>
      <c r="AJ38" s="148">
        <f t="shared" ref="AJ38:AJ64" si="38">(AA38+AC38)</f>
        <v>0</v>
      </c>
      <c r="AK38" s="147">
        <f t="shared" ref="AK38:AK64" si="39">(AE38+AG38)</f>
        <v>6963.8461840400914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v>1973.3333333333333</v>
      </c>
      <c r="C39" s="104">
        <v>16.666666666666668</v>
      </c>
      <c r="D39" s="38">
        <f t="shared" si="25"/>
        <v>1990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1878.56</v>
      </c>
      <c r="J39" s="38">
        <f t="shared" si="32"/>
        <v>1863.143432184924</v>
      </c>
      <c r="K39" s="40">
        <f t="shared" si="33"/>
        <v>1.9687134191763329E-2</v>
      </c>
      <c r="L39" s="22">
        <f t="shared" si="34"/>
        <v>1.8584654677024581E-2</v>
      </c>
      <c r="M39" s="24">
        <f t="shared" si="35"/>
        <v>1.8587814916179276E-2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0.41347299670115167</v>
      </c>
      <c r="AA39" s="147">
        <f t="shared" ref="AA39:AA64" si="40">$J39*Z39</f>
        <v>770.35949818956954</v>
      </c>
      <c r="AB39" s="122">
        <f>AB8</f>
        <v>0.51262792840878169</v>
      </c>
      <c r="AC39" s="147">
        <f t="shared" ref="AC39:AC64" si="41">$J39*AB39</f>
        <v>955.09935796938498</v>
      </c>
      <c r="AD39" s="122">
        <f>AD8</f>
        <v>7.3899074890066613E-2</v>
      </c>
      <c r="AE39" s="147">
        <f t="shared" ref="AE39:AE64" si="42">$J39*AD39</f>
        <v>137.68457602596945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1863.1434321849238</v>
      </c>
      <c r="AJ39" s="148">
        <f t="shared" si="38"/>
        <v>1725.4588561589544</v>
      </c>
      <c r="AK39" s="147">
        <f t="shared" si="39"/>
        <v>137.68457602596945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350</v>
      </c>
      <c r="C40" s="104">
        <v>0</v>
      </c>
      <c r="D40" s="38">
        <f t="shared" si="25"/>
        <v>350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413</v>
      </c>
      <c r="J40" s="38">
        <f t="shared" si="32"/>
        <v>413</v>
      </c>
      <c r="K40" s="40">
        <f t="shared" si="33"/>
        <v>3.4918058954985635E-3</v>
      </c>
      <c r="L40" s="22">
        <f t="shared" si="34"/>
        <v>4.1203309566883043E-3</v>
      </c>
      <c r="M40" s="24">
        <f t="shared" si="35"/>
        <v>4.1203309566883051E-3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0.41347299670115167</v>
      </c>
      <c r="AA40" s="147">
        <f t="shared" si="40"/>
        <v>170.76434763757564</v>
      </c>
      <c r="AB40" s="122">
        <f>AB9</f>
        <v>0.5126279284087818</v>
      </c>
      <c r="AC40" s="147">
        <f t="shared" si="41"/>
        <v>211.71533443282689</v>
      </c>
      <c r="AD40" s="122">
        <f>AD9</f>
        <v>7.389907489006653E-2</v>
      </c>
      <c r="AE40" s="147">
        <f t="shared" si="42"/>
        <v>30.520317929597475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413</v>
      </c>
      <c r="AJ40" s="148">
        <f t="shared" si="38"/>
        <v>382.47968207040253</v>
      </c>
      <c r="AK40" s="147">
        <f t="shared" si="39"/>
        <v>30.520317929597475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Green maize sold: quantity</v>
      </c>
      <c r="B41" s="104">
        <v>8558.3333333333339</v>
      </c>
      <c r="C41" s="104">
        <v>0</v>
      </c>
      <c r="D41" s="38">
        <f t="shared" si="25"/>
        <v>8558.3333333333339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11981.666666666666</v>
      </c>
      <c r="J41" s="38">
        <f t="shared" si="32"/>
        <v>11981.666666666668</v>
      </c>
      <c r="K41" s="40">
        <f t="shared" si="33"/>
        <v>8.5382967968500603E-2</v>
      </c>
      <c r="L41" s="22">
        <f t="shared" si="34"/>
        <v>0.11953615515590084</v>
      </c>
      <c r="M41" s="24">
        <f t="shared" si="35"/>
        <v>0.11953615515590084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0.41347299670115173</v>
      </c>
      <c r="AA41" s="147">
        <f t="shared" si="40"/>
        <v>4954.095622140967</v>
      </c>
      <c r="AB41" s="122">
        <f>AB11</f>
        <v>0.5126279284087818</v>
      </c>
      <c r="AC41" s="147">
        <f t="shared" si="41"/>
        <v>6142.1369622178881</v>
      </c>
      <c r="AD41" s="122">
        <f>AD11</f>
        <v>7.3899074890066543E-2</v>
      </c>
      <c r="AE41" s="147">
        <f t="shared" si="42"/>
        <v>885.43408230781404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11981.66666666667</v>
      </c>
      <c r="AJ41" s="148">
        <f t="shared" si="38"/>
        <v>11096.232584358855</v>
      </c>
      <c r="AK41" s="147">
        <f t="shared" si="39"/>
        <v>885.43408230781404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v>2401.3333333333335</v>
      </c>
      <c r="C42" s="104">
        <v>-2401.3333333333335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3590.6571319438267</v>
      </c>
      <c r="K42" s="40">
        <f t="shared" si="33"/>
        <v>2.3957113972544433E-2</v>
      </c>
      <c r="L42" s="22">
        <f t="shared" si="34"/>
        <v>3.6558555922102803E-2</v>
      </c>
      <c r="M42" s="24">
        <f t="shared" si="35"/>
        <v>3.582250783438691E-2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897.66428298595667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1795.3285659719133</v>
      </c>
      <c r="AF42" s="122">
        <f t="shared" si="29"/>
        <v>0.25</v>
      </c>
      <c r="AG42" s="147">
        <f t="shared" si="36"/>
        <v>897.66428298595667</v>
      </c>
      <c r="AH42" s="123">
        <f t="shared" si="37"/>
        <v>1</v>
      </c>
      <c r="AI42" s="112">
        <f t="shared" si="37"/>
        <v>3590.6571319438267</v>
      </c>
      <c r="AJ42" s="148">
        <f t="shared" si="38"/>
        <v>897.66428298595667</v>
      </c>
      <c r="AK42" s="147">
        <f t="shared" si="39"/>
        <v>2692.9928489578701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149.5276429182604</v>
      </c>
      <c r="K43" s="40">
        <f t="shared" si="33"/>
        <v>9.9765882728530385E-4</v>
      </c>
      <c r="L43" s="22">
        <f t="shared" si="34"/>
        <v>1.5224273704373737E-3</v>
      </c>
      <c r="M43" s="24">
        <f t="shared" si="35"/>
        <v>1.4917757288056735E-3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37.381910729565099</v>
      </c>
      <c r="AB43" s="156">
        <f>Poor!AB43</f>
        <v>0.25</v>
      </c>
      <c r="AC43" s="147">
        <f t="shared" si="41"/>
        <v>37.381910729565099</v>
      </c>
      <c r="AD43" s="156">
        <f>Poor!AD43</f>
        <v>0.25</v>
      </c>
      <c r="AE43" s="147">
        <f t="shared" si="42"/>
        <v>37.381910729565099</v>
      </c>
      <c r="AF43" s="122">
        <f t="shared" si="29"/>
        <v>0.25</v>
      </c>
      <c r="AG43" s="147">
        <f t="shared" si="36"/>
        <v>37.381910729565099</v>
      </c>
      <c r="AH43" s="123">
        <f t="shared" si="37"/>
        <v>1</v>
      </c>
      <c r="AI43" s="112">
        <f t="shared" si="37"/>
        <v>149.5276429182604</v>
      </c>
      <c r="AJ43" s="148">
        <f t="shared" si="38"/>
        <v>74.763821459130199</v>
      </c>
      <c r="AK43" s="147">
        <f t="shared" si="39"/>
        <v>74.763821459130199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Beans: kg produced</v>
      </c>
      <c r="B44" s="104">
        <v>266.66666666666669</v>
      </c>
      <c r="C44" s="104">
        <v>-75</v>
      </c>
      <c r="D44" s="38">
        <f t="shared" si="25"/>
        <v>191.66666666666669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268.33333333333337</v>
      </c>
      <c r="J44" s="38">
        <f t="shared" si="32"/>
        <v>371.21932616699877</v>
      </c>
      <c r="K44" s="40">
        <f t="shared" si="33"/>
        <v>2.6604235394274774E-3</v>
      </c>
      <c r="L44" s="22">
        <f t="shared" si="34"/>
        <v>3.7245929551984682E-3</v>
      </c>
      <c r="M44" s="24">
        <f t="shared" si="35"/>
        <v>3.7035023760940873E-3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92.804831541749692</v>
      </c>
      <c r="AB44" s="156">
        <f>Poor!AB44</f>
        <v>0.25</v>
      </c>
      <c r="AC44" s="147">
        <f t="shared" si="41"/>
        <v>92.804831541749692</v>
      </c>
      <c r="AD44" s="156">
        <f>Poor!AD44</f>
        <v>0.25</v>
      </c>
      <c r="AE44" s="147">
        <f t="shared" si="42"/>
        <v>92.804831541749692</v>
      </c>
      <c r="AF44" s="122">
        <f t="shared" si="29"/>
        <v>0.25</v>
      </c>
      <c r="AG44" s="147">
        <f t="shared" si="36"/>
        <v>92.804831541749692</v>
      </c>
      <c r="AH44" s="123">
        <f t="shared" si="37"/>
        <v>1</v>
      </c>
      <c r="AI44" s="112">
        <f t="shared" si="37"/>
        <v>371.21932616699877</v>
      </c>
      <c r="AJ44" s="148">
        <f t="shared" si="38"/>
        <v>185.60966308349938</v>
      </c>
      <c r="AK44" s="147">
        <f t="shared" si="39"/>
        <v>185.60966308349938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Potato: kg produced</v>
      </c>
      <c r="B45" s="104">
        <v>240</v>
      </c>
      <c r="C45" s="104">
        <v>-240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329.2351770677293</v>
      </c>
      <c r="K45" s="40">
        <f t="shared" si="33"/>
        <v>2.3943811854847293E-3</v>
      </c>
      <c r="L45" s="22">
        <f t="shared" si="34"/>
        <v>3.352133659678621E-3</v>
      </c>
      <c r="M45" s="24">
        <f t="shared" si="35"/>
        <v>3.2846438065446018E-3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82.308794266932324</v>
      </c>
      <c r="AB45" s="156">
        <f>Poor!AB45</f>
        <v>0.25</v>
      </c>
      <c r="AC45" s="147">
        <f t="shared" si="41"/>
        <v>82.308794266932324</v>
      </c>
      <c r="AD45" s="156">
        <f>Poor!AD45</f>
        <v>0.25</v>
      </c>
      <c r="AE45" s="147">
        <f t="shared" si="42"/>
        <v>82.308794266932324</v>
      </c>
      <c r="AF45" s="122">
        <f t="shared" si="29"/>
        <v>0.25</v>
      </c>
      <c r="AG45" s="147">
        <f t="shared" si="36"/>
        <v>82.308794266932324</v>
      </c>
      <c r="AH45" s="123">
        <f t="shared" si="37"/>
        <v>1</v>
      </c>
      <c r="AI45" s="112">
        <f t="shared" si="37"/>
        <v>329.2351770677293</v>
      </c>
      <c r="AJ45" s="148">
        <f t="shared" si="38"/>
        <v>164.61758853386465</v>
      </c>
      <c r="AK45" s="147">
        <f t="shared" si="39"/>
        <v>164.61758853386465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Sweet potato: no. local meas</v>
      </c>
      <c r="B46" s="104">
        <v>1000</v>
      </c>
      <c r="C46" s="104">
        <v>-1000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1371.8132377822058</v>
      </c>
      <c r="K46" s="40">
        <f t="shared" si="33"/>
        <v>9.9765882728530385E-3</v>
      </c>
      <c r="L46" s="22">
        <f t="shared" si="34"/>
        <v>1.3967223581994252E-2</v>
      </c>
      <c r="M46" s="24">
        <f t="shared" si="35"/>
        <v>1.3686015860602512E-2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342.95330944555144</v>
      </c>
      <c r="AB46" s="156">
        <f>Poor!AB46</f>
        <v>0.25</v>
      </c>
      <c r="AC46" s="147">
        <f t="shared" si="41"/>
        <v>342.95330944555144</v>
      </c>
      <c r="AD46" s="156">
        <f>Poor!AD46</f>
        <v>0.25</v>
      </c>
      <c r="AE46" s="147">
        <f t="shared" si="42"/>
        <v>342.95330944555144</v>
      </c>
      <c r="AF46" s="122">
        <f t="shared" si="29"/>
        <v>0.25</v>
      </c>
      <c r="AG46" s="147">
        <f t="shared" si="36"/>
        <v>342.95330944555144</v>
      </c>
      <c r="AH46" s="123">
        <f t="shared" si="37"/>
        <v>1</v>
      </c>
      <c r="AI46" s="112">
        <f t="shared" si="37"/>
        <v>1371.8132377822058</v>
      </c>
      <c r="AJ46" s="148">
        <f t="shared" si="38"/>
        <v>685.90661889110288</v>
      </c>
      <c r="AK46" s="147">
        <f t="shared" si="39"/>
        <v>685.90661889110288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Groundnuts (dry): no. local meas</v>
      </c>
      <c r="B47" s="104">
        <v>300</v>
      </c>
      <c r="C47" s="104">
        <v>-300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411.54397133466165</v>
      </c>
      <c r="K47" s="40">
        <f t="shared" si="33"/>
        <v>2.9929764818559116E-3</v>
      </c>
      <c r="L47" s="22">
        <f t="shared" si="34"/>
        <v>4.1901670745982762E-3</v>
      </c>
      <c r="M47" s="24">
        <f t="shared" si="35"/>
        <v>4.1058047581807528E-3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102.88599283366541</v>
      </c>
      <c r="AB47" s="156">
        <f>Poor!AB47</f>
        <v>0.25</v>
      </c>
      <c r="AC47" s="147">
        <f t="shared" si="41"/>
        <v>102.88599283366541</v>
      </c>
      <c r="AD47" s="156">
        <f>Poor!AD47</f>
        <v>0.25</v>
      </c>
      <c r="AE47" s="147">
        <f t="shared" si="42"/>
        <v>102.88599283366541</v>
      </c>
      <c r="AF47" s="122">
        <f t="shared" si="29"/>
        <v>0.25</v>
      </c>
      <c r="AG47" s="147">
        <f t="shared" si="36"/>
        <v>102.88599283366541</v>
      </c>
      <c r="AH47" s="123">
        <f t="shared" si="37"/>
        <v>1</v>
      </c>
      <c r="AI47" s="112">
        <f t="shared" si="37"/>
        <v>411.54397133466165</v>
      </c>
      <c r="AJ47" s="148">
        <f t="shared" si="38"/>
        <v>205.77198566733082</v>
      </c>
      <c r="AK47" s="147">
        <f t="shared" si="39"/>
        <v>205.77198566733082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80.022438870628662</v>
      </c>
      <c r="K48" s="40">
        <f t="shared" si="33"/>
        <v>5.8196764924976069E-4</v>
      </c>
      <c r="L48" s="22">
        <f t="shared" si="34"/>
        <v>8.1475470894966492E-4</v>
      </c>
      <c r="M48" s="24">
        <f t="shared" si="35"/>
        <v>7.9835092520181314E-4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20.005609717657165</v>
      </c>
      <c r="AB48" s="156">
        <f>Poor!AB48</f>
        <v>0.25</v>
      </c>
      <c r="AC48" s="147">
        <f t="shared" si="41"/>
        <v>20.005609717657165</v>
      </c>
      <c r="AD48" s="156">
        <f>Poor!AD48</f>
        <v>0.25</v>
      </c>
      <c r="AE48" s="147">
        <f t="shared" si="42"/>
        <v>20.005609717657165</v>
      </c>
      <c r="AF48" s="122">
        <f t="shared" si="29"/>
        <v>0.25</v>
      </c>
      <c r="AG48" s="147">
        <f t="shared" si="36"/>
        <v>20.005609717657165</v>
      </c>
      <c r="AH48" s="123">
        <f t="shared" si="37"/>
        <v>1</v>
      </c>
      <c r="AI48" s="112">
        <f t="shared" si="37"/>
        <v>80.022438870628662</v>
      </c>
      <c r="AJ48" s="148">
        <f t="shared" si="38"/>
        <v>40.011219435314331</v>
      </c>
      <c r="AK48" s="147">
        <f t="shared" si="39"/>
        <v>40.011219435314331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373.33333333333331</v>
      </c>
      <c r="J49" s="38">
        <f t="shared" si="32"/>
        <v>373.33333333333337</v>
      </c>
      <c r="K49" s="40">
        <f t="shared" si="33"/>
        <v>2.6604235394274774E-3</v>
      </c>
      <c r="L49" s="22">
        <f t="shared" si="34"/>
        <v>3.7245929551984682E-3</v>
      </c>
      <c r="M49" s="24">
        <f t="shared" si="35"/>
        <v>3.7245929551984682E-3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93.333333333333343</v>
      </c>
      <c r="AB49" s="156">
        <f>Poor!AB49</f>
        <v>0.25</v>
      </c>
      <c r="AC49" s="147">
        <f t="shared" si="41"/>
        <v>93.333333333333343</v>
      </c>
      <c r="AD49" s="156">
        <f>Poor!AD49</f>
        <v>0.25</v>
      </c>
      <c r="AE49" s="147">
        <f t="shared" si="42"/>
        <v>93.333333333333343</v>
      </c>
      <c r="AF49" s="122">
        <f t="shared" si="29"/>
        <v>0.25</v>
      </c>
      <c r="AG49" s="147">
        <f t="shared" si="36"/>
        <v>93.333333333333343</v>
      </c>
      <c r="AH49" s="123">
        <f t="shared" si="37"/>
        <v>1</v>
      </c>
      <c r="AI49" s="112">
        <f t="shared" si="37"/>
        <v>373.33333333333337</v>
      </c>
      <c r="AJ49" s="148">
        <f t="shared" si="38"/>
        <v>186.66666666666669</v>
      </c>
      <c r="AK49" s="147">
        <f t="shared" si="39"/>
        <v>186.66666666666669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crop: Amadumbe</v>
      </c>
      <c r="B50" s="104">
        <v>166.66666666666666</v>
      </c>
      <c r="C50" s="104">
        <v>-166.66666666666666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228.63553963036762</v>
      </c>
      <c r="K50" s="40">
        <f t="shared" si="33"/>
        <v>1.6627647121421731E-3</v>
      </c>
      <c r="L50" s="22">
        <f t="shared" si="34"/>
        <v>2.3278705969990423E-3</v>
      </c>
      <c r="M50" s="24">
        <f t="shared" si="35"/>
        <v>2.2810026434337519E-3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57.158884907591904</v>
      </c>
      <c r="AB50" s="156">
        <f>Poor!AB55</f>
        <v>0.25</v>
      </c>
      <c r="AC50" s="147">
        <f t="shared" si="41"/>
        <v>57.158884907591904</v>
      </c>
      <c r="AD50" s="156">
        <f>Poor!AD55</f>
        <v>0.25</v>
      </c>
      <c r="AE50" s="147">
        <f t="shared" si="42"/>
        <v>57.158884907591904</v>
      </c>
      <c r="AF50" s="122">
        <f t="shared" si="29"/>
        <v>0.25</v>
      </c>
      <c r="AG50" s="147">
        <f t="shared" si="36"/>
        <v>57.158884907591904</v>
      </c>
      <c r="AH50" s="123">
        <f t="shared" si="37"/>
        <v>1</v>
      </c>
      <c r="AI50" s="112">
        <f t="shared" si="37"/>
        <v>228.63553963036762</v>
      </c>
      <c r="AJ50" s="148">
        <f t="shared" si="38"/>
        <v>114.31776981518381</v>
      </c>
      <c r="AK50" s="147">
        <f t="shared" si="39"/>
        <v>114.31776981518381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Labour migration(formal employment): no. people per HH</v>
      </c>
      <c r="B57" s="104">
        <v>14500</v>
      </c>
      <c r="C57" s="104">
        <v>0</v>
      </c>
      <c r="D57" s="38">
        <f t="shared" si="25"/>
        <v>14500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13688</v>
      </c>
      <c r="J57" s="38">
        <f t="shared" si="32"/>
        <v>13688</v>
      </c>
      <c r="K57" s="40">
        <f t="shared" si="33"/>
        <v>0.14466052995636908</v>
      </c>
      <c r="L57" s="22">
        <f t="shared" si="34"/>
        <v>0.1365595402788124</v>
      </c>
      <c r="M57" s="24">
        <f t="shared" si="35"/>
        <v>0.1365595402788124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(e.g. teachers, salaried staff, etc.)</v>
      </c>
      <c r="B58" s="104">
        <v>12000</v>
      </c>
      <c r="C58" s="104">
        <v>0</v>
      </c>
      <c r="D58" s="38">
        <f t="shared" si="25"/>
        <v>12000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11328</v>
      </c>
      <c r="J58" s="38">
        <f t="shared" si="32"/>
        <v>11328</v>
      </c>
      <c r="K58" s="40">
        <f t="shared" si="33"/>
        <v>0.11971905927423647</v>
      </c>
      <c r="L58" s="22">
        <f t="shared" si="34"/>
        <v>0.11301479195487922</v>
      </c>
      <c r="M58" s="24">
        <f t="shared" si="35"/>
        <v>0.11301479195487923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2832</v>
      </c>
      <c r="AB58" s="156">
        <f>Poor!AB58</f>
        <v>0.25</v>
      </c>
      <c r="AC58" s="147">
        <f t="shared" si="41"/>
        <v>2832</v>
      </c>
      <c r="AD58" s="156">
        <f>Poor!AD58</f>
        <v>0.25</v>
      </c>
      <c r="AE58" s="147">
        <f t="shared" si="42"/>
        <v>2832</v>
      </c>
      <c r="AF58" s="122">
        <f t="shared" si="29"/>
        <v>0.25</v>
      </c>
      <c r="AG58" s="147">
        <f t="shared" si="36"/>
        <v>2832</v>
      </c>
      <c r="AH58" s="123">
        <f t="shared" si="37"/>
        <v>1</v>
      </c>
      <c r="AI58" s="112">
        <f t="shared" si="37"/>
        <v>11328</v>
      </c>
      <c r="AJ58" s="148">
        <f t="shared" si="38"/>
        <v>5664</v>
      </c>
      <c r="AK58" s="147">
        <f t="shared" si="39"/>
        <v>5664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400</v>
      </c>
      <c r="C59" s="104">
        <v>80</v>
      </c>
      <c r="D59" s="38">
        <f t="shared" si="25"/>
        <v>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384</v>
      </c>
      <c r="J59" s="38">
        <f t="shared" si="32"/>
        <v>321.28853770138488</v>
      </c>
      <c r="K59" s="40">
        <f t="shared" si="33"/>
        <v>3.9906353091412154E-3</v>
      </c>
      <c r="L59" s="22">
        <f t="shared" si="34"/>
        <v>3.1925082473129723E-3</v>
      </c>
      <c r="M59" s="24">
        <f t="shared" si="35"/>
        <v>3.2053634574337382E-3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80.322134425346221</v>
      </c>
      <c r="AB59" s="156">
        <f>Poor!AB59</f>
        <v>0.25</v>
      </c>
      <c r="AC59" s="147">
        <f t="shared" si="41"/>
        <v>80.322134425346221</v>
      </c>
      <c r="AD59" s="156">
        <f>Poor!AD59</f>
        <v>0.25</v>
      </c>
      <c r="AE59" s="147">
        <f t="shared" si="42"/>
        <v>80.322134425346221</v>
      </c>
      <c r="AF59" s="122">
        <f t="shared" si="29"/>
        <v>0.25</v>
      </c>
      <c r="AG59" s="147">
        <f t="shared" si="36"/>
        <v>80.322134425346221</v>
      </c>
      <c r="AH59" s="123">
        <f t="shared" ref="AH59:AI64" si="43">SUM(Z59,AB59,AD59,AF59)</f>
        <v>1</v>
      </c>
      <c r="AI59" s="112">
        <f t="shared" si="43"/>
        <v>321.28853770138488</v>
      </c>
      <c r="AJ59" s="148">
        <f t="shared" si="38"/>
        <v>160.64426885069244</v>
      </c>
      <c r="AK59" s="147">
        <f t="shared" si="39"/>
        <v>160.64426885069244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35866.666666666664</v>
      </c>
      <c r="C60" s="104">
        <v>0</v>
      </c>
      <c r="D60" s="38">
        <f t="shared" si="25"/>
        <v>35866.666666666664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33858.133333333331</v>
      </c>
      <c r="J60" s="38">
        <f t="shared" si="32"/>
        <v>33858.133333333331</v>
      </c>
      <c r="K60" s="40">
        <f t="shared" si="33"/>
        <v>0.35782696605299563</v>
      </c>
      <c r="L60" s="22">
        <f t="shared" si="34"/>
        <v>0.33778865595402785</v>
      </c>
      <c r="M60" s="24">
        <f t="shared" si="35"/>
        <v>0.33778865595402791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8464.5333333333328</v>
      </c>
      <c r="AB60" s="156">
        <f>Poor!AB60</f>
        <v>0.25</v>
      </c>
      <c r="AC60" s="147">
        <f t="shared" si="41"/>
        <v>8464.5333333333328</v>
      </c>
      <c r="AD60" s="156">
        <f>Poor!AD60</f>
        <v>0.25</v>
      </c>
      <c r="AE60" s="147">
        <f t="shared" si="42"/>
        <v>8464.5333333333328</v>
      </c>
      <c r="AF60" s="122">
        <f t="shared" si="29"/>
        <v>0.25</v>
      </c>
      <c r="AG60" s="147">
        <f t="shared" si="36"/>
        <v>8464.5333333333328</v>
      </c>
      <c r="AH60" s="123">
        <f t="shared" si="43"/>
        <v>1</v>
      </c>
      <c r="AI60" s="112">
        <f t="shared" si="43"/>
        <v>33858.133333333331</v>
      </c>
      <c r="AJ60" s="148">
        <f t="shared" si="38"/>
        <v>16929.066666666666</v>
      </c>
      <c r="AK60" s="147">
        <f t="shared" si="39"/>
        <v>16929.066666666666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9345.6</v>
      </c>
      <c r="J61" s="38">
        <f t="shared" si="32"/>
        <v>9345.6</v>
      </c>
      <c r="K61" s="40">
        <f t="shared" si="33"/>
        <v>7.9014579120996076E-2</v>
      </c>
      <c r="L61" s="22">
        <f t="shared" si="34"/>
        <v>9.323720336277537E-2</v>
      </c>
      <c r="M61" s="24">
        <f t="shared" si="35"/>
        <v>9.323720336277537E-2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2336.4</v>
      </c>
      <c r="AB61" s="156">
        <f>Poor!AB61</f>
        <v>0.25</v>
      </c>
      <c r="AC61" s="147">
        <f t="shared" si="41"/>
        <v>2336.4</v>
      </c>
      <c r="AD61" s="156">
        <f>Poor!AD61</f>
        <v>0.25</v>
      </c>
      <c r="AE61" s="147">
        <f t="shared" si="42"/>
        <v>2336.4</v>
      </c>
      <c r="AF61" s="122">
        <f t="shared" si="29"/>
        <v>0.25</v>
      </c>
      <c r="AG61" s="147">
        <f t="shared" si="36"/>
        <v>2336.4</v>
      </c>
      <c r="AH61" s="123">
        <f t="shared" si="43"/>
        <v>1</v>
      </c>
      <c r="AI61" s="112">
        <f t="shared" si="43"/>
        <v>9345.6</v>
      </c>
      <c r="AJ61" s="148">
        <f t="shared" si="38"/>
        <v>4672.8</v>
      </c>
      <c r="AK61" s="147">
        <f t="shared" si="39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1333.3333333333333</v>
      </c>
      <c r="C62" s="104">
        <v>0</v>
      </c>
      <c r="D62" s="38">
        <f t="shared" si="25"/>
        <v>1333.3333333333333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1573.3333333333333</v>
      </c>
      <c r="J62" s="38">
        <f t="shared" si="32"/>
        <v>1573.3333333333335</v>
      </c>
      <c r="K62" s="40">
        <f t="shared" si="33"/>
        <v>1.3302117697137385E-2</v>
      </c>
      <c r="L62" s="22">
        <f t="shared" si="34"/>
        <v>1.5696498882622114E-2</v>
      </c>
      <c r="M62" s="24">
        <f t="shared" si="35"/>
        <v>1.5696498882622117E-2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393.33333333333337</v>
      </c>
      <c r="AB62" s="156">
        <f>Poor!AB62</f>
        <v>0.25</v>
      </c>
      <c r="AC62" s="147">
        <f t="shared" si="41"/>
        <v>393.33333333333337</v>
      </c>
      <c r="AD62" s="156">
        <f>Poor!AD62</f>
        <v>0.25</v>
      </c>
      <c r="AE62" s="147">
        <f t="shared" si="42"/>
        <v>393.33333333333337</v>
      </c>
      <c r="AF62" s="122">
        <f t="shared" si="29"/>
        <v>0.25</v>
      </c>
      <c r="AG62" s="147">
        <f t="shared" si="36"/>
        <v>393.33333333333337</v>
      </c>
      <c r="AH62" s="123">
        <f t="shared" si="43"/>
        <v>1</v>
      </c>
      <c r="AI62" s="112">
        <f t="shared" si="43"/>
        <v>1573.3333333333335</v>
      </c>
      <c r="AJ62" s="148">
        <f t="shared" si="38"/>
        <v>786.66666666666674</v>
      </c>
      <c r="AK62" s="147">
        <f t="shared" si="39"/>
        <v>786.66666666666674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2800</v>
      </c>
      <c r="C63" s="104">
        <v>0</v>
      </c>
      <c r="D63" s="38">
        <f t="shared" si="25"/>
        <v>2800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2800</v>
      </c>
      <c r="J63" s="38">
        <f t="shared" si="32"/>
        <v>2800</v>
      </c>
      <c r="K63" s="40">
        <f t="shared" si="33"/>
        <v>2.7934447163988508E-2</v>
      </c>
      <c r="L63" s="22">
        <f t="shared" si="34"/>
        <v>2.7934447163988508E-2</v>
      </c>
      <c r="M63" s="24">
        <f t="shared" si="35"/>
        <v>2.7934447163988508E-2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700</v>
      </c>
      <c r="AB63" s="156">
        <f>Poor!AB63</f>
        <v>0.25</v>
      </c>
      <c r="AC63" s="147">
        <f t="shared" si="41"/>
        <v>700</v>
      </c>
      <c r="AD63" s="156">
        <f>Poor!AD63</f>
        <v>0.25</v>
      </c>
      <c r="AE63" s="147">
        <f t="shared" si="42"/>
        <v>700</v>
      </c>
      <c r="AF63" s="122">
        <f t="shared" si="29"/>
        <v>0.25</v>
      </c>
      <c r="AG63" s="147">
        <f t="shared" si="36"/>
        <v>700</v>
      </c>
      <c r="AH63" s="123">
        <f t="shared" si="43"/>
        <v>1</v>
      </c>
      <c r="AI63" s="112">
        <f t="shared" si="43"/>
        <v>2800</v>
      </c>
      <c r="AJ63" s="148">
        <f t="shared" si="38"/>
        <v>1400</v>
      </c>
      <c r="AK63" s="147">
        <f t="shared" si="39"/>
        <v>1400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1466.6666666666667</v>
      </c>
      <c r="C64" s="104">
        <v>0</v>
      </c>
      <c r="D64" s="38">
        <f t="shared" si="25"/>
        <v>1466.6666666666667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1628.0000000000002</v>
      </c>
      <c r="J64" s="38">
        <f t="shared" si="32"/>
        <v>1628.0000000000005</v>
      </c>
      <c r="K64" s="40">
        <f t="shared" si="33"/>
        <v>1.4632329466851125E-2</v>
      </c>
      <c r="L64" s="22">
        <f t="shared" si="34"/>
        <v>1.6241885708204749E-2</v>
      </c>
      <c r="M64" s="24">
        <f t="shared" si="35"/>
        <v>1.6241885708204753E-2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407.00000000000011</v>
      </c>
      <c r="AB64" s="156">
        <f>Poor!AB64</f>
        <v>0.25</v>
      </c>
      <c r="AC64" s="149">
        <f t="shared" si="41"/>
        <v>407.00000000000011</v>
      </c>
      <c r="AD64" s="156">
        <f>Poor!AD64</f>
        <v>0.25</v>
      </c>
      <c r="AE64" s="149">
        <f t="shared" si="42"/>
        <v>407.00000000000011</v>
      </c>
      <c r="AF64" s="150">
        <f t="shared" si="29"/>
        <v>0.25</v>
      </c>
      <c r="AG64" s="149">
        <f t="shared" si="36"/>
        <v>407.00000000000011</v>
      </c>
      <c r="AH64" s="123">
        <f t="shared" si="43"/>
        <v>1</v>
      </c>
      <c r="AI64" s="112">
        <f t="shared" si="43"/>
        <v>1628.0000000000005</v>
      </c>
      <c r="AJ64" s="151">
        <f t="shared" si="38"/>
        <v>814.00000000000023</v>
      </c>
      <c r="AK64" s="149">
        <f t="shared" si="39"/>
        <v>814.00000000000023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100234.66666666666</v>
      </c>
      <c r="C65" s="39">
        <f>SUM(C37:C64)</f>
        <v>-2078.0000000000005</v>
      </c>
      <c r="D65" s="42">
        <f>SUM(D37:D64)</f>
        <v>98156.666666666657</v>
      </c>
      <c r="E65" s="32"/>
      <c r="F65" s="32"/>
      <c r="G65" s="32"/>
      <c r="H65" s="31"/>
      <c r="I65" s="39">
        <f>SUM(I37:I64)</f>
        <v>99369.026666666658</v>
      </c>
      <c r="J65" s="39">
        <f>SUM(J37:J64)</f>
        <v>103551.06595297442</v>
      </c>
      <c r="K65" s="40">
        <f>SUM(K37:K64)</f>
        <v>1.0000000000000002</v>
      </c>
      <c r="L65" s="22">
        <f>SUM(L37:L64)</f>
        <v>1.0339436256251995</v>
      </c>
      <c r="M65" s="24">
        <f>SUM(M37:M64)</f>
        <v>1.033086350227876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22835.30521882213</v>
      </c>
      <c r="AB65" s="137"/>
      <c r="AC65" s="153">
        <f>SUM(AC37:AC64)</f>
        <v>23351.373122488159</v>
      </c>
      <c r="AD65" s="137"/>
      <c r="AE65" s="153">
        <f>SUM(AE37:AE64)</f>
        <v>18891.389010103354</v>
      </c>
      <c r="AF65" s="137"/>
      <c r="AG65" s="153">
        <f>SUM(AG37:AG64)</f>
        <v>24784.998601560776</v>
      </c>
      <c r="AH65" s="137"/>
      <c r="AI65" s="153">
        <f>SUM(AI37:AI64)</f>
        <v>89863.065952974415</v>
      </c>
      <c r="AJ65" s="153">
        <f>SUM(AJ37:AJ64)</f>
        <v>46186.678341310289</v>
      </c>
      <c r="AK65" s="153">
        <f>SUM(AK37:AK64)</f>
        <v>43676.387611664126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23900.825512052812</v>
      </c>
      <c r="J70" s="51">
        <f t="shared" ref="J70:J77" si="44">J124*I$83</f>
        <v>23900.825512052812</v>
      </c>
      <c r="K70" s="40">
        <f>B70/B$76</f>
        <v>0.1703204967964663</v>
      </c>
      <c r="L70" s="22">
        <f t="shared" ref="L70:L75" si="45">(L124*G$37*F$9/F$7)/B$130</f>
        <v>0.23844869551505277</v>
      </c>
      <c r="M70" s="24">
        <f>J70/B$76</f>
        <v>0.23844869551505282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17008.257777777784</v>
      </c>
      <c r="J71" s="51">
        <f t="shared" si="44"/>
        <v>17008.257777777784</v>
      </c>
      <c r="K71" s="40">
        <f t="shared" ref="K71:K72" si="47">B71/B$76</f>
        <v>0.14380032634528755</v>
      </c>
      <c r="L71" s="22">
        <f t="shared" si="45"/>
        <v>0.1696843850874393</v>
      </c>
      <c r="M71" s="24">
        <f t="shared" ref="M71:M72" si="48">J71/B$76</f>
        <v>0.16968438508743933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30009.760000000002</v>
      </c>
      <c r="K72" s="40">
        <f t="shared" si="47"/>
        <v>0.2537245929551985</v>
      </c>
      <c r="L72" s="22">
        <f t="shared" si="45"/>
        <v>0.29939501968713417</v>
      </c>
      <c r="M72" s="24">
        <f t="shared" si="48"/>
        <v>0.29939501968713422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25445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29078.46736638981</v>
      </c>
      <c r="K73" s="40">
        <f>B73/B$76</f>
        <v>0.25385428860274556</v>
      </c>
      <c r="L73" s="22">
        <f t="shared" si="45"/>
        <v>0.27312017947899664</v>
      </c>
      <c r="M73" s="24">
        <f>J73/B$76</f>
        <v>0.29010389652006435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2702.2589999999996</v>
      </c>
      <c r="AB73" s="156">
        <f>Poor!AB73</f>
        <v>0.09</v>
      </c>
      <c r="AC73" s="147">
        <f>$H$73*$B$73*AB73</f>
        <v>2702.2589999999996</v>
      </c>
      <c r="AD73" s="156">
        <f>Poor!AD73</f>
        <v>0.23</v>
      </c>
      <c r="AE73" s="147">
        <f>$H$73*$B$73*AD73</f>
        <v>6905.7730000000001</v>
      </c>
      <c r="AF73" s="156">
        <f>Poor!AF73</f>
        <v>0.59</v>
      </c>
      <c r="AG73" s="147">
        <f>$H$73*$B$73*AF73</f>
        <v>17714.808999999997</v>
      </c>
      <c r="AH73" s="155">
        <f>SUM(Z73,AB73,AD73,AF73)</f>
        <v>1</v>
      </c>
      <c r="AI73" s="147">
        <f>SUM(AA73,AC73,AE73,AG73)</f>
        <v>30025.1</v>
      </c>
      <c r="AJ73" s="148">
        <f>(AA73+AC73)</f>
        <v>5404.5179999999991</v>
      </c>
      <c r="AK73" s="147">
        <f>(AE73+AG73)</f>
        <v>24620.581999999999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5571.6032163096679</v>
      </c>
      <c r="C74" s="39"/>
      <c r="D74" s="38"/>
      <c r="E74" s="32"/>
      <c r="F74" s="32"/>
      <c r="G74" s="32"/>
      <c r="H74" s="31"/>
      <c r="I74" s="39">
        <f>I128*I$83</f>
        <v>75468.201154613882</v>
      </c>
      <c r="J74" s="51">
        <f t="shared" si="44"/>
        <v>3553.7552967540164</v>
      </c>
      <c r="K74" s="40">
        <f>B74/B$76</f>
        <v>5.5585591308825309E-2</v>
      </c>
      <c r="L74" s="22">
        <f t="shared" si="45"/>
        <v>5.3295345856576824E-2</v>
      </c>
      <c r="M74" s="24">
        <f>J74/B$76</f>
        <v>3.5454353418185494E-2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4600.3879529927508</v>
      </c>
      <c r="AF74" s="156"/>
      <c r="AG74" s="147">
        <f>AG30*$I$84/4</f>
        <v>4904.2762828761779</v>
      </c>
      <c r="AH74" s="155"/>
      <c r="AI74" s="147">
        <f>SUM(AA74,AC74,AE74,AG74)</f>
        <v>9504.6642358689278</v>
      </c>
      <c r="AJ74" s="148">
        <f>(AA74+AC74)</f>
        <v>0</v>
      </c>
      <c r="AK74" s="147">
        <f>(AE74+AG74)</f>
        <v>9504.6642358689278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12300.267449684356</v>
      </c>
      <c r="C75" s="39"/>
      <c r="D75" s="38"/>
      <c r="E75" s="32"/>
      <c r="F75" s="32"/>
      <c r="G75" s="32"/>
      <c r="H75" s="31"/>
      <c r="I75" s="47"/>
      <c r="J75" s="51">
        <f t="shared" si="44"/>
        <v>1.3190152076592284E-11</v>
      </c>
      <c r="K75" s="40">
        <f>B75/B$76</f>
        <v>0.12271470399147691</v>
      </c>
      <c r="L75" s="22">
        <f t="shared" si="45"/>
        <v>0</v>
      </c>
      <c r="M75" s="24">
        <f>J75/B$76</f>
        <v>1.3159271652447874E-16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33613.384395615954</v>
      </c>
      <c r="AB75" s="158"/>
      <c r="AC75" s="149">
        <f>AA75+AC65-SUM(AC70,AC74)</f>
        <v>50989.551140090916</v>
      </c>
      <c r="AD75" s="158"/>
      <c r="AE75" s="149">
        <f>AC75+AE65-SUM(AE70,AE74)</f>
        <v>59305.345819188326</v>
      </c>
      <c r="AF75" s="158"/>
      <c r="AG75" s="149">
        <f>IF(SUM(AG6:AG29)+((AG65-AG70-$J$75)*4/I$83)&lt;1,0,AG65-AG70-$J$75-(1-SUM(AG6:AG29))*I$83/4)</f>
        <v>16753.285554807029</v>
      </c>
      <c r="AH75" s="134"/>
      <c r="AI75" s="149">
        <f>AI76-SUM(AI70,AI74)</f>
        <v>56457.576205052676</v>
      </c>
      <c r="AJ75" s="151">
        <f>AJ76-SUM(AJ70,AJ74)</f>
        <v>34236.26558528388</v>
      </c>
      <c r="AK75" s="149">
        <f>AJ75+AK76-SUM(AK70,AK74)</f>
        <v>56457.576205052683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100234.66666666666</v>
      </c>
      <c r="C76" s="39"/>
      <c r="D76" s="38"/>
      <c r="E76" s="32"/>
      <c r="F76" s="32"/>
      <c r="G76" s="32"/>
      <c r="H76" s="31"/>
      <c r="I76" s="39">
        <f>I130*I$83</f>
        <v>99369.026666666687</v>
      </c>
      <c r="J76" s="51">
        <f t="shared" si="44"/>
        <v>103551.06595297443</v>
      </c>
      <c r="K76" s="40">
        <f>SUM(K70:K75)</f>
        <v>1.0000000000000002</v>
      </c>
      <c r="L76" s="22">
        <f>SUM(L70:L75)</f>
        <v>1.0339436256251997</v>
      </c>
      <c r="M76" s="24">
        <f>SUM(M70:M75)</f>
        <v>1.0330863502278764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22835.30521882213</v>
      </c>
      <c r="AB76" s="137"/>
      <c r="AC76" s="153">
        <f>AC65</f>
        <v>23351.373122488159</v>
      </c>
      <c r="AD76" s="137"/>
      <c r="AE76" s="153">
        <f>AE65</f>
        <v>18891.389010103354</v>
      </c>
      <c r="AF76" s="137"/>
      <c r="AG76" s="153">
        <f>AG65</f>
        <v>24784.998601560776</v>
      </c>
      <c r="AH76" s="137"/>
      <c r="AI76" s="153">
        <f>SUM(AA76,AC76,AE76,AG76)</f>
        <v>89863.065952974415</v>
      </c>
      <c r="AJ76" s="154">
        <f>SUM(AA76,AC76)</f>
        <v>46186.678341310289</v>
      </c>
      <c r="AK76" s="154">
        <f>SUM(AE76,AG76)</f>
        <v>43676.387611664133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16753.285554807029</v>
      </c>
      <c r="AB78" s="112"/>
      <c r="AC78" s="112">
        <f>IF(AA75&lt;0,0,AA75)</f>
        <v>33613.384395615954</v>
      </c>
      <c r="AD78" s="112"/>
      <c r="AE78" s="112">
        <f>AC75</f>
        <v>50989.551140090916</v>
      </c>
      <c r="AF78" s="112"/>
      <c r="AG78" s="112">
        <f>AE75</f>
        <v>59305.345819188326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33613.384395615954</v>
      </c>
      <c r="AB79" s="112"/>
      <c r="AC79" s="112">
        <f>AA79-AA74+AC65-AC70</f>
        <v>50989.551140090916</v>
      </c>
      <c r="AD79" s="112"/>
      <c r="AE79" s="112">
        <f>AC79-AC74+AE65-AE70</f>
        <v>63905.733772181076</v>
      </c>
      <c r="AF79" s="112"/>
      <c r="AG79" s="112">
        <f>AE79-AE74+AG65-AG70</f>
        <v>78115.138042735896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8853.8956817218095</v>
      </c>
      <c r="AB83" s="112"/>
      <c r="AC83" s="165">
        <f>$I$84*AB82/4</f>
        <v>8853.8956817218095</v>
      </c>
      <c r="AD83" s="112"/>
      <c r="AE83" s="165">
        <f>$I$84*AD82/4</f>
        <v>8853.8956817218095</v>
      </c>
      <c r="AF83" s="112"/>
      <c r="AG83" s="165">
        <f>$I$84*AF82/4</f>
        <v>8853.8956817218095</v>
      </c>
      <c r="AH83" s="165">
        <f>SUM(AA83,AC83,AE83,AG83)</f>
        <v>35415.582726887238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0.10369818015711361</v>
      </c>
      <c r="C91" s="75">
        <f t="shared" si="50"/>
        <v>0</v>
      </c>
      <c r="D91" s="24">
        <f t="shared" ref="D91" si="51">(B91+C91)</f>
        <v>0.10369818015711361</v>
      </c>
      <c r="H91" s="24">
        <f>(E37*F37/G37*F$7/F$9)</f>
        <v>0.57212121212121214</v>
      </c>
      <c r="I91" s="22">
        <f t="shared" ref="I91" si="52">(D91*H91)</f>
        <v>5.9327928526251669E-2</v>
      </c>
      <c r="J91" s="24">
        <f>IF(I$32&lt;=1+I$131,I91,L91+J$33*(I91-L91))</f>
        <v>5.9327928526251669E-2</v>
      </c>
      <c r="K91" s="22">
        <f t="shared" ref="K91" si="53">(B91)</f>
        <v>0.10369818015711361</v>
      </c>
      <c r="L91" s="22">
        <f t="shared" ref="L91" si="54">(K91*H91)</f>
        <v>5.9327928526251669E-2</v>
      </c>
      <c r="M91" s="227">
        <f t="shared" si="49"/>
        <v>5.9327928526251669E-2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0.81477141552017829</v>
      </c>
      <c r="C92" s="75">
        <f t="shared" si="50"/>
        <v>0.24072791822187087</v>
      </c>
      <c r="D92" s="24">
        <f t="shared" ref="D92:D118" si="56">(B92+C92)</f>
        <v>1.0554993337420491</v>
      </c>
      <c r="H92" s="24">
        <f t="shared" ref="H92:H118" si="57">(E38*F38/G38*F$7/F$9)</f>
        <v>0.57212121212121214</v>
      </c>
      <c r="I92" s="22">
        <f t="shared" ref="I92:I118" si="58">(D92*H92)</f>
        <v>0.60387355821363298</v>
      </c>
      <c r="J92" s="24">
        <f t="shared" ref="J92:J118" si="59">IF(I$32&lt;=1+I$131,I92,L92+J$33*(I92-L92))</f>
        <v>0.4689208936227387</v>
      </c>
      <c r="K92" s="22">
        <f t="shared" ref="K92:K118" si="60">(B92)</f>
        <v>0.81477141552017829</v>
      </c>
      <c r="L92" s="22">
        <f t="shared" ref="L92:L118" si="61">(K92*H92)</f>
        <v>0.46614800984912019</v>
      </c>
      <c r="M92" s="227">
        <f t="shared" ref="M92:M118" si="62">(J92)</f>
        <v>0.4689208936227387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0.21924758090361163</v>
      </c>
      <c r="C93" s="75">
        <f t="shared" si="50"/>
        <v>1.8517532170913146E-3</v>
      </c>
      <c r="D93" s="24">
        <f t="shared" si="56"/>
        <v>0.22109933412070293</v>
      </c>
      <c r="H93" s="24">
        <f t="shared" si="57"/>
        <v>0.57212121212121214</v>
      </c>
      <c r="I93" s="22">
        <f t="shared" si="58"/>
        <v>0.12649561903632944</v>
      </c>
      <c r="J93" s="24">
        <f t="shared" si="59"/>
        <v>0.1254575216163995</v>
      </c>
      <c r="K93" s="22">
        <f t="shared" si="60"/>
        <v>0.21924758090361163</v>
      </c>
      <c r="L93" s="22">
        <f t="shared" si="61"/>
        <v>0.12543619174121781</v>
      </c>
      <c r="M93" s="227">
        <f t="shared" si="62"/>
        <v>0.1254575216163995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3.8886817558917604E-2</v>
      </c>
      <c r="C94" s="75">
        <f t="shared" si="50"/>
        <v>0</v>
      </c>
      <c r="D94" s="24">
        <f t="shared" si="56"/>
        <v>3.8886817558917604E-2</v>
      </c>
      <c r="H94" s="24">
        <f t="shared" si="57"/>
        <v>0.7151515151515152</v>
      </c>
      <c r="I94" s="22">
        <f t="shared" si="58"/>
        <v>2.780996649668047E-2</v>
      </c>
      <c r="J94" s="24">
        <f t="shared" si="59"/>
        <v>2.780996649668047E-2</v>
      </c>
      <c r="K94" s="22">
        <f t="shared" si="60"/>
        <v>3.8886817558917604E-2</v>
      </c>
      <c r="L94" s="22">
        <f t="shared" si="61"/>
        <v>2.780996649668047E-2</v>
      </c>
      <c r="M94" s="227">
        <f t="shared" si="62"/>
        <v>2.780996649668047E-2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si="50"/>
        <v>0.95087527697639007</v>
      </c>
      <c r="C95" s="75">
        <f t="shared" si="50"/>
        <v>0</v>
      </c>
      <c r="D95" s="24">
        <f t="shared" si="56"/>
        <v>0.95087527697639007</v>
      </c>
      <c r="H95" s="24">
        <f t="shared" si="57"/>
        <v>0.84848484848484851</v>
      </c>
      <c r="I95" s="22">
        <f t="shared" si="58"/>
        <v>0.80680326531330071</v>
      </c>
      <c r="J95" s="24">
        <f t="shared" si="59"/>
        <v>0.80680326531330071</v>
      </c>
      <c r="K95" s="22">
        <f t="shared" si="60"/>
        <v>0.95087527697639007</v>
      </c>
      <c r="L95" s="22">
        <f t="shared" si="61"/>
        <v>0.80680326531330071</v>
      </c>
      <c r="M95" s="227">
        <f t="shared" si="62"/>
        <v>0.80680326531330071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0.26680060351851659</v>
      </c>
      <c r="C96" s="75">
        <f t="shared" si="50"/>
        <v>-0.26680060351851659</v>
      </c>
      <c r="D96" s="24">
        <f t="shared" si="56"/>
        <v>0</v>
      </c>
      <c r="H96" s="24">
        <f t="shared" si="57"/>
        <v>0.92484848484848492</v>
      </c>
      <c r="I96" s="22">
        <f t="shared" si="58"/>
        <v>0</v>
      </c>
      <c r="J96" s="24">
        <f t="shared" si="59"/>
        <v>0.24178221438359468</v>
      </c>
      <c r="K96" s="22">
        <f t="shared" si="60"/>
        <v>0.26680060351851659</v>
      </c>
      <c r="L96" s="22">
        <f t="shared" si="61"/>
        <v>0.24675013392076142</v>
      </c>
      <c r="M96" s="227">
        <f t="shared" si="62"/>
        <v>0.24178221438359468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si="50"/>
        <v>1.1110519302547887E-2</v>
      </c>
      <c r="C97" s="75">
        <f t="shared" si="50"/>
        <v>-1.1110519302547887E-2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1.0068665229744363E-2</v>
      </c>
      <c r="K97" s="22">
        <f t="shared" si="60"/>
        <v>1.1110519302547887E-2</v>
      </c>
      <c r="L97" s="22">
        <f t="shared" si="61"/>
        <v>1.0275546942841258E-2</v>
      </c>
      <c r="M97" s="227">
        <f t="shared" si="62"/>
        <v>1.0068665229744363E-2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si="50"/>
        <v>2.9628051473461033E-2</v>
      </c>
      <c r="C98" s="75">
        <f t="shared" si="50"/>
        <v>-8.3328894769109148E-3</v>
      </c>
      <c r="D98" s="24">
        <f t="shared" si="56"/>
        <v>2.129516199655012E-2</v>
      </c>
      <c r="H98" s="24">
        <f t="shared" si="57"/>
        <v>0.84848484848484851</v>
      </c>
      <c r="I98" s="22">
        <f t="shared" si="58"/>
        <v>1.8068622300103133E-2</v>
      </c>
      <c r="J98" s="24">
        <f t="shared" si="59"/>
        <v>2.4996602962771272E-2</v>
      </c>
      <c r="K98" s="22">
        <f t="shared" si="60"/>
        <v>2.9628051473461033E-2</v>
      </c>
      <c r="L98" s="22">
        <f t="shared" si="61"/>
        <v>2.5138952765360878E-2</v>
      </c>
      <c r="M98" s="227">
        <f t="shared" si="62"/>
        <v>2.4996602962771272E-2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si="50"/>
        <v>2.6665246326114927E-2</v>
      </c>
      <c r="C99" s="75">
        <f t="shared" si="50"/>
        <v>-2.6665246326114927E-2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2.2169538120538047E-2</v>
      </c>
      <c r="K99" s="22">
        <f t="shared" si="60"/>
        <v>2.6665246326114927E-2</v>
      </c>
      <c r="L99" s="22">
        <f t="shared" si="61"/>
        <v>2.2625057488824787E-2</v>
      </c>
      <c r="M99" s="227">
        <f t="shared" si="62"/>
        <v>2.2169538120538047E-2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si="50"/>
        <v>0.11110519302547887</v>
      </c>
      <c r="C100" s="75">
        <f t="shared" si="50"/>
        <v>-0.11110519302547887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9.2373075502241886E-2</v>
      </c>
      <c r="K100" s="22">
        <f t="shared" si="60"/>
        <v>0.11110519302547887</v>
      </c>
      <c r="L100" s="22">
        <f t="shared" si="61"/>
        <v>9.4271072870103292E-2</v>
      </c>
      <c r="M100" s="227">
        <f t="shared" si="62"/>
        <v>9.2373075502241886E-2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si="50"/>
        <v>3.3331557907643659E-2</v>
      </c>
      <c r="C101" s="75">
        <f t="shared" si="50"/>
        <v>-3.3331557907643659E-2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2.7711922650672561E-2</v>
      </c>
      <c r="K101" s="22">
        <f t="shared" si="60"/>
        <v>3.3331557907643659E-2</v>
      </c>
      <c r="L101" s="22">
        <f t="shared" si="61"/>
        <v>2.8281321861030984E-2</v>
      </c>
      <c r="M101" s="227">
        <f t="shared" si="62"/>
        <v>2.7711922650672561E-2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si="50"/>
        <v>6.4811362598196009E-3</v>
      </c>
      <c r="C102" s="75">
        <f t="shared" si="50"/>
        <v>-6.4811362598196009E-3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5.3884294042974429E-3</v>
      </c>
      <c r="K102" s="22">
        <f t="shared" si="60"/>
        <v>6.4811362598196009E-3</v>
      </c>
      <c r="L102" s="22">
        <f t="shared" si="61"/>
        <v>5.4991459174226921E-3</v>
      </c>
      <c r="M102" s="227">
        <f t="shared" si="62"/>
        <v>5.3884294042974429E-3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si="50"/>
        <v>2.9628051473461033E-2</v>
      </c>
      <c r="C103" s="75">
        <f t="shared" si="50"/>
        <v>0</v>
      </c>
      <c r="D103" s="24">
        <f t="shared" si="56"/>
        <v>2.9628051473461033E-2</v>
      </c>
      <c r="H103" s="24">
        <f t="shared" si="57"/>
        <v>0.84848484848484851</v>
      </c>
      <c r="I103" s="22">
        <f t="shared" si="58"/>
        <v>2.5138952765360878E-2</v>
      </c>
      <c r="J103" s="24">
        <f t="shared" si="59"/>
        <v>2.5138952765360878E-2</v>
      </c>
      <c r="K103" s="22">
        <f t="shared" si="60"/>
        <v>2.9628051473461033E-2</v>
      </c>
      <c r="L103" s="22">
        <f t="shared" si="61"/>
        <v>2.5138952765360878E-2</v>
      </c>
      <c r="M103" s="227">
        <f t="shared" si="62"/>
        <v>2.5138952765360878E-2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si="50"/>
        <v>1.8517532170913144E-2</v>
      </c>
      <c r="C104" s="75">
        <f t="shared" si="50"/>
        <v>-1.8517532170913144E-2</v>
      </c>
      <c r="D104" s="24">
        <f t="shared" si="56"/>
        <v>0</v>
      </c>
      <c r="H104" s="24">
        <f t="shared" si="57"/>
        <v>0.84848484848484851</v>
      </c>
      <c r="I104" s="22">
        <f t="shared" si="58"/>
        <v>0</v>
      </c>
      <c r="J104" s="24">
        <f t="shared" si="59"/>
        <v>1.539551258370698E-2</v>
      </c>
      <c r="K104" s="22">
        <f t="shared" si="60"/>
        <v>1.8517532170913144E-2</v>
      </c>
      <c r="L104" s="22">
        <f t="shared" si="61"/>
        <v>1.5711845478350549E-2</v>
      </c>
      <c r="M104" s="227">
        <f t="shared" si="62"/>
        <v>1.539551258370698E-2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0.67272727272727284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0.67272727272727284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si="50"/>
        <v>1.6110252988694436</v>
      </c>
      <c r="C111" s="75">
        <f t="shared" si="50"/>
        <v>0</v>
      </c>
      <c r="D111" s="24">
        <f t="shared" si="56"/>
        <v>1.6110252988694436</v>
      </c>
      <c r="H111" s="24">
        <f t="shared" si="57"/>
        <v>0.57212121212121214</v>
      </c>
      <c r="I111" s="22">
        <f t="shared" si="58"/>
        <v>0.92170174674712413</v>
      </c>
      <c r="J111" s="24">
        <f t="shared" si="59"/>
        <v>0.92170174674712413</v>
      </c>
      <c r="K111" s="22">
        <f t="shared" si="60"/>
        <v>1.6110252988694436</v>
      </c>
      <c r="L111" s="22">
        <f t="shared" si="61"/>
        <v>0.92170174674712413</v>
      </c>
      <c r="M111" s="227">
        <f t="shared" si="62"/>
        <v>0.92170174674712413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si="50"/>
        <v>1.3332623163057464</v>
      </c>
      <c r="C112" s="75">
        <f t="shared" si="50"/>
        <v>0</v>
      </c>
      <c r="D112" s="24">
        <f t="shared" si="56"/>
        <v>1.3332623163057464</v>
      </c>
      <c r="H112" s="24">
        <f t="shared" si="57"/>
        <v>0.57212121212121214</v>
      </c>
      <c r="I112" s="22">
        <f t="shared" si="58"/>
        <v>0.76278765248037861</v>
      </c>
      <c r="J112" s="24">
        <f t="shared" si="59"/>
        <v>0.76278765248037861</v>
      </c>
      <c r="K112" s="22">
        <f t="shared" si="60"/>
        <v>1.3332623163057464</v>
      </c>
      <c r="L112" s="22">
        <f t="shared" si="61"/>
        <v>0.76278765248037861</v>
      </c>
      <c r="M112" s="227">
        <f t="shared" si="62"/>
        <v>0.76278765248037861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4.4442077210191548E-2</v>
      </c>
      <c r="C113" s="75">
        <f t="shared" si="50"/>
        <v>8.8884154420383089E-3</v>
      </c>
      <c r="D113" s="24">
        <f t="shared" si="56"/>
        <v>5.3330492652229861E-2</v>
      </c>
      <c r="H113" s="24">
        <f t="shared" si="57"/>
        <v>0.48484848484848486</v>
      </c>
      <c r="I113" s="22">
        <f t="shared" si="58"/>
        <v>2.5857208558656902E-2</v>
      </c>
      <c r="J113" s="24">
        <f t="shared" si="59"/>
        <v>2.1634439392840127E-2</v>
      </c>
      <c r="K113" s="22">
        <f t="shared" si="60"/>
        <v>4.4442077210191548E-2</v>
      </c>
      <c r="L113" s="22">
        <f t="shared" si="61"/>
        <v>2.154767379888075E-2</v>
      </c>
      <c r="M113" s="227">
        <f t="shared" si="62"/>
        <v>2.1634439392840127E-2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3.9849729231805084</v>
      </c>
      <c r="C114" s="75">
        <f t="shared" si="50"/>
        <v>0</v>
      </c>
      <c r="D114" s="24">
        <f t="shared" si="56"/>
        <v>3.9849729231805084</v>
      </c>
      <c r="H114" s="24">
        <f t="shared" si="57"/>
        <v>0.57212121212121214</v>
      </c>
      <c r="I114" s="22">
        <f t="shared" si="58"/>
        <v>2.2798875390802427</v>
      </c>
      <c r="J114" s="24">
        <f t="shared" si="59"/>
        <v>2.2798875390802427</v>
      </c>
      <c r="K114" s="22">
        <f t="shared" si="60"/>
        <v>3.9849729231805084</v>
      </c>
      <c r="L114" s="22">
        <f t="shared" si="61"/>
        <v>2.2798875390802427</v>
      </c>
      <c r="M114" s="227">
        <f t="shared" si="62"/>
        <v>2.2798875390802427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0.87995312876179266</v>
      </c>
      <c r="C115" s="75">
        <f t="shared" si="50"/>
        <v>0</v>
      </c>
      <c r="D115" s="24">
        <f t="shared" si="56"/>
        <v>0.87995312876179266</v>
      </c>
      <c r="H115" s="24">
        <f t="shared" si="57"/>
        <v>0.7151515151515152</v>
      </c>
      <c r="I115" s="22">
        <f t="shared" si="58"/>
        <v>0.62929981329631235</v>
      </c>
      <c r="J115" s="24">
        <f t="shared" si="59"/>
        <v>0.62929981329631235</v>
      </c>
      <c r="K115" s="22">
        <f t="shared" si="60"/>
        <v>0.87995312876179266</v>
      </c>
      <c r="L115" s="22">
        <f t="shared" si="61"/>
        <v>0.62929981329631235</v>
      </c>
      <c r="M115" s="227">
        <f t="shared" si="62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0.14814025736730516</v>
      </c>
      <c r="C116" s="75">
        <f t="shared" si="50"/>
        <v>0</v>
      </c>
      <c r="D116" s="24">
        <f t="shared" si="56"/>
        <v>0.14814025736730516</v>
      </c>
      <c r="H116" s="24">
        <f t="shared" si="57"/>
        <v>0.7151515151515152</v>
      </c>
      <c r="I116" s="22">
        <f t="shared" si="58"/>
        <v>0.10594272951116369</v>
      </c>
      <c r="J116" s="24">
        <f t="shared" si="59"/>
        <v>0.10594272951116369</v>
      </c>
      <c r="K116" s="22">
        <f t="shared" si="60"/>
        <v>0.14814025736730516</v>
      </c>
      <c r="L116" s="22">
        <f t="shared" si="61"/>
        <v>0.10594272951116369</v>
      </c>
      <c r="M116" s="227">
        <f t="shared" si="62"/>
        <v>0.10594272951116369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0.31109454047134083</v>
      </c>
      <c r="C117" s="75">
        <f t="shared" si="50"/>
        <v>0</v>
      </c>
      <c r="D117" s="24">
        <f t="shared" si="56"/>
        <v>0.31109454047134083</v>
      </c>
      <c r="H117" s="24">
        <f t="shared" si="57"/>
        <v>0.60606060606060608</v>
      </c>
      <c r="I117" s="22">
        <f t="shared" si="58"/>
        <v>0.18854214574020656</v>
      </c>
      <c r="J117" s="24">
        <f t="shared" si="59"/>
        <v>0.18854214574020656</v>
      </c>
      <c r="K117" s="22">
        <f t="shared" si="60"/>
        <v>0.31109454047134083</v>
      </c>
      <c r="L117" s="22">
        <f t="shared" si="61"/>
        <v>0.18854214574020656</v>
      </c>
      <c r="M117" s="227">
        <f t="shared" si="62"/>
        <v>0.18854214574020656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0.16295428310403567</v>
      </c>
      <c r="C118" s="75">
        <f t="shared" si="50"/>
        <v>0</v>
      </c>
      <c r="D118" s="24">
        <f t="shared" si="56"/>
        <v>0.16295428310403567</v>
      </c>
      <c r="H118" s="24">
        <f t="shared" si="57"/>
        <v>0.67272727272727284</v>
      </c>
      <c r="I118" s="22">
        <f t="shared" si="58"/>
        <v>0.10962379045180584</v>
      </c>
      <c r="J118" s="24">
        <f t="shared" si="59"/>
        <v>0.10962379045180584</v>
      </c>
      <c r="K118" s="22">
        <f t="shared" si="60"/>
        <v>0.16295428310403567</v>
      </c>
      <c r="L118" s="22">
        <f t="shared" si="61"/>
        <v>0.10962379045180584</v>
      </c>
      <c r="M118" s="227">
        <f t="shared" si="62"/>
        <v>0.10962379045180584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11.136591987844533</v>
      </c>
      <c r="C119" s="22">
        <f>SUM(C91:C118)</f>
        <v>-0.23087659110694514</v>
      </c>
      <c r="D119" s="24">
        <f>SUM(D91:D118)</f>
        <v>10.905715396737587</v>
      </c>
      <c r="E119" s="22"/>
      <c r="F119" s="2"/>
      <c r="G119" s="2"/>
      <c r="H119" s="31"/>
      <c r="I119" s="22">
        <f>SUM(I91:I118)</f>
        <v>6.6911605385175514</v>
      </c>
      <c r="J119" s="24">
        <f>SUM(J91:J118)</f>
        <v>6.9727643458783737</v>
      </c>
      <c r="K119" s="22">
        <f>SUM(K91:K118)</f>
        <v>11.136591987844533</v>
      </c>
      <c r="L119" s="22">
        <f>SUM(L91:L118)</f>
        <v>6.9785504830427429</v>
      </c>
      <c r="M119" s="57">
        <f t="shared" si="49"/>
        <v>6.9727643458783737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63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64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65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64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65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2.8270716365333097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1.9580416543198957</v>
      </c>
      <c r="K127" s="22">
        <f>(B127)</f>
        <v>2.8270716365333097</v>
      </c>
      <c r="L127" s="29">
        <f>IF(SUMPRODUCT($B$124:$B127,$H$124:$H127)&lt;(L$119-L$128),($B127*$H127),IF(SUMPRODUCT($B$124:$B126,$H$124:$H126)&lt;(L$119-L128),L$119-L$128-SUMPRODUCT($B$124:$B126,$H$124:$H126),0))</f>
        <v>1.8434109106087604</v>
      </c>
      <c r="M127" s="57">
        <f t="shared" si="63"/>
        <v>1.9580416543198957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0.6190340508094645</v>
      </c>
      <c r="C128" s="2"/>
      <c r="D128" s="31"/>
      <c r="E128" s="2"/>
      <c r="F128" s="2"/>
      <c r="G128" s="2"/>
      <c r="H128" s="24"/>
      <c r="I128" s="29">
        <f>(I30)</f>
        <v>5.0817630645872987</v>
      </c>
      <c r="J128" s="228">
        <f>(J30)</f>
        <v>0.23929737467343815</v>
      </c>
      <c r="K128" s="22">
        <f>(B128)</f>
        <v>0.6190340508094645</v>
      </c>
      <c r="L128" s="22">
        <f>IF(L124=L119,0,(L119-L124)/(B119-B124)*K128)</f>
        <v>0.35971425554894348</v>
      </c>
      <c r="M128" s="57">
        <f t="shared" si="63"/>
        <v>0.23929737467343815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1.366623589262195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8.8817841970012523E-16</v>
      </c>
      <c r="K129" s="29">
        <f>(B129)</f>
        <v>1.366623589262195</v>
      </c>
      <c r="L129" s="60">
        <f>IF(SUM(L124:L128)&gt;L130,0,L130-SUM(L124:L128))</f>
        <v>0</v>
      </c>
      <c r="M129" s="57">
        <f t="shared" si="63"/>
        <v>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11.136591987844533</v>
      </c>
      <c r="C130" s="2"/>
      <c r="D130" s="31"/>
      <c r="E130" s="2"/>
      <c r="F130" s="2"/>
      <c r="G130" s="2"/>
      <c r="H130" s="24"/>
      <c r="I130" s="29">
        <f>(I119)</f>
        <v>6.6911605385175514</v>
      </c>
      <c r="J130" s="228">
        <f>(J119)</f>
        <v>6.9727643458783737</v>
      </c>
      <c r="K130" s="22">
        <f>(B130)</f>
        <v>11.136591987844533</v>
      </c>
      <c r="L130" s="22">
        <f>(L119)</f>
        <v>6.9785504830427429</v>
      </c>
      <c r="M130" s="57">
        <f t="shared" si="63"/>
        <v>6.9727643458783737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:N118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1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8.7236793453122227E-2</v>
      </c>
      <c r="C6" s="102">
        <v>0</v>
      </c>
      <c r="D6" s="24">
        <f t="shared" ref="D6:D29" si="0">(B6+C6)</f>
        <v>8.7236793453122227E-2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4.3618396726561114E-2</v>
      </c>
      <c r="J6" s="24">
        <f t="shared" ref="J6:J13" si="3">IF(I$32&lt;=1+I$131,I6,B6*H6+J$33*(I6-B6*H6))</f>
        <v>4.3618396726561114E-2</v>
      </c>
      <c r="K6" s="22">
        <f t="shared" ref="K6:K31" si="4">B6</f>
        <v>8.7236793453122227E-2</v>
      </c>
      <c r="L6" s="22">
        <f t="shared" ref="L6:L29" si="5">IF(K6="","",K6*H6)</f>
        <v>4.3618396726561114E-2</v>
      </c>
      <c r="M6" s="177">
        <f t="shared" ref="M6:M31" si="6">J6</f>
        <v>4.3618396726561114E-2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0.17447358690624445</v>
      </c>
      <c r="Z6" s="156">
        <f>Poor!Z6</f>
        <v>0.17</v>
      </c>
      <c r="AA6" s="121">
        <f>$M6*Z6*4</f>
        <v>2.9660509774061559E-2</v>
      </c>
      <c r="AB6" s="156">
        <f>Poor!AB6</f>
        <v>0.17</v>
      </c>
      <c r="AC6" s="121">
        <f t="shared" ref="AC6:AC29" si="7">$M6*AB6*4</f>
        <v>2.9660509774061559E-2</v>
      </c>
      <c r="AD6" s="156">
        <f>Poor!AD6</f>
        <v>0.33</v>
      </c>
      <c r="AE6" s="121">
        <f t="shared" ref="AE6:AE29" si="8">$M6*AD6*4</f>
        <v>5.7576283679060675E-2</v>
      </c>
      <c r="AF6" s="122">
        <f>1-SUM(Z6,AB6,AD6)</f>
        <v>0.32999999999999996</v>
      </c>
      <c r="AG6" s="121">
        <f>$M6*AF6*4</f>
        <v>5.7576283679060661E-2</v>
      </c>
      <c r="AH6" s="123">
        <f>SUM(Z6,AB6,AD6,AF6)</f>
        <v>1</v>
      </c>
      <c r="AI6" s="183">
        <f>SUM(AA6,AC6,AE6,AG6)/4</f>
        <v>4.3618396726561114E-2</v>
      </c>
      <c r="AJ6" s="120">
        <f>(AA6+AC6)/2</f>
        <v>2.9660509774061559E-2</v>
      </c>
      <c r="AK6" s="119">
        <f>(AE6+AG6)/2</f>
        <v>5.7576283679060668E-2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2.1451670521259555E-2</v>
      </c>
      <c r="C7" s="102">
        <v>0</v>
      </c>
      <c r="D7" s="24">
        <f t="shared" si="0"/>
        <v>2.1451670521259555E-2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1.0725835260629778E-2</v>
      </c>
      <c r="J7" s="24">
        <f t="shared" si="3"/>
        <v>1.0725835260629778E-2</v>
      </c>
      <c r="K7" s="22">
        <f t="shared" si="4"/>
        <v>2.1451670521259555E-2</v>
      </c>
      <c r="L7" s="22">
        <f t="shared" si="5"/>
        <v>1.0725835260629778E-2</v>
      </c>
      <c r="M7" s="177">
        <f t="shared" si="6"/>
        <v>1.0725835260629778E-2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5853.1594742804473</v>
      </c>
      <c r="S7" s="222">
        <f>IF($B$81=0,0,(SUMIF($N$6:$N$28,$U7,L$6:L$28)+SUMIF($N$91:$N$118,$U7,L$91:L$118))*$I$83*Poor!$B$81/$B$81)</f>
        <v>6973.4948466549677</v>
      </c>
      <c r="T7" s="222">
        <f>IF($B$81=0,0,(SUMIF($N$6:$N$28,$U7,M$6:M$28)+SUMIF($N$91:$N$118,$U7,M$91:M$118))*$I$83*Poor!$B$81/$B$81)</f>
        <v>6422.4665318733305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4.2903341042519111E-2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4.2903341042519111E-2</v>
      </c>
      <c r="AH7" s="123">
        <f t="shared" ref="AH7:AH30" si="12">SUM(Z7,AB7,AD7,AF7)</f>
        <v>1</v>
      </c>
      <c r="AI7" s="183">
        <f t="shared" ref="AI7:AI30" si="13">SUM(AA7,AC7,AE7,AG7)/4</f>
        <v>1.0725835260629778E-2</v>
      </c>
      <c r="AJ7" s="120">
        <f t="shared" ref="AJ7:AJ31" si="14">(AA7+AC7)/2</f>
        <v>0</v>
      </c>
      <c r="AK7" s="119">
        <f t="shared" ref="AK7:AK31" si="15">(AE7+AG7)/2</f>
        <v>2.1451670521259555E-2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4.9989068374547828E-2</v>
      </c>
      <c r="C8" s="102">
        <v>0</v>
      </c>
      <c r="D8" s="24">
        <f t="shared" si="0"/>
        <v>4.9989068374547828E-2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2.4994534187273914E-2</v>
      </c>
      <c r="J8" s="24">
        <f t="shared" si="3"/>
        <v>2.4994534187273914E-2</v>
      </c>
      <c r="K8" s="22">
        <f t="shared" si="4"/>
        <v>4.9989068374547828E-2</v>
      </c>
      <c r="L8" s="22">
        <f t="shared" si="5"/>
        <v>2.4994534187273914E-2</v>
      </c>
      <c r="M8" s="224">
        <f t="shared" si="6"/>
        <v>2.4994534187273914E-2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36140.364759779412</v>
      </c>
      <c r="S8" s="222">
        <f>IF($B$81=0,0,(SUMIF($N$6:$N$28,$U8,L$6:L$28)+SUMIF($N$91:$N$118,$U8,L$91:L$118))*$I$83*Poor!$B$81/$B$81)</f>
        <v>35094.400000000001</v>
      </c>
      <c r="T8" s="222">
        <f>IF($B$81=0,0,(SUMIF($N$6:$N$28,$U8,M$6:M$28)+SUMIF($N$91:$N$118,$U8,M$91:M$118))*$I$83*Poor!$B$81/$B$81)</f>
        <v>35476.660518735203</v>
      </c>
      <c r="U8" s="223">
        <v>2</v>
      </c>
      <c r="V8" s="56"/>
      <c r="W8" s="115"/>
      <c r="X8" s="118">
        <f>Poor!X8</f>
        <v>1</v>
      </c>
      <c r="Y8" s="183">
        <f t="shared" si="9"/>
        <v>9.9978136749095656E-2</v>
      </c>
      <c r="Z8" s="125">
        <f>IF($Y8=0,0,AA8/$Y8)</f>
        <v>0.44940048003514976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4.4930222648063435E-2</v>
      </c>
      <c r="AB8" s="125">
        <f>IF($Y8=0,0,AC8/$Y8)</f>
        <v>0.52216042941085938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5.2204626816605405E-2</v>
      </c>
      <c r="AD8" s="125">
        <f>IF($Y8=0,0,AE8/$Y8)</f>
        <v>2.8439090553990885E-2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2.8432872844268153E-3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2.4994534187273914E-2</v>
      </c>
      <c r="AJ8" s="120">
        <f t="shared" si="14"/>
        <v>4.856742473233442E-2</v>
      </c>
      <c r="AK8" s="119">
        <f t="shared" si="15"/>
        <v>1.4216436422134077E-3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3.8888888888888892E-3</v>
      </c>
      <c r="J9" s="24">
        <f t="shared" si="3"/>
        <v>3.8888888888888892E-3</v>
      </c>
      <c r="K9" s="22">
        <f t="shared" si="4"/>
        <v>3.8888888888888892E-3</v>
      </c>
      <c r="L9" s="22">
        <f t="shared" si="5"/>
        <v>3.8888888888888892E-3</v>
      </c>
      <c r="M9" s="224">
        <f t="shared" si="6"/>
        <v>3.8888888888888892E-3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2403.4795915096111</v>
      </c>
      <c r="S9" s="222">
        <f>IF($B$81=0,0,(SUMIF($N$6:$N$28,$U9,L$6:L$28)+SUMIF($N$91:$N$118,$U9,L$91:L$118))*$I$83*Poor!$B$81/$B$81)</f>
        <v>1346.563924800749</v>
      </c>
      <c r="T9" s="222">
        <f>IF($B$81=0,0,(SUMIF($N$6:$N$28,$U9,M$6:M$28)+SUMIF($N$91:$N$118,$U9,M$91:M$118))*$I$83*Poor!$B$81/$B$81)</f>
        <v>1346.563924800749</v>
      </c>
      <c r="U9" s="223">
        <v>3</v>
      </c>
      <c r="V9" s="56"/>
      <c r="W9" s="115"/>
      <c r="X9" s="118">
        <f>Poor!X9</f>
        <v>1</v>
      </c>
      <c r="Y9" s="183">
        <f t="shared" si="9"/>
        <v>1.5555555555555557E-2</v>
      </c>
      <c r="Z9" s="125">
        <f>IF($Y9=0,0,AA9/$Y9)</f>
        <v>0.44940048003514982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6.9906741338801089E-3</v>
      </c>
      <c r="AB9" s="125">
        <f>IF($Y9=0,0,AC9/$Y9)</f>
        <v>0.52216042941085938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8.1224955686133686E-3</v>
      </c>
      <c r="AD9" s="125">
        <f>IF($Y9=0,0,AE9/$Y9)</f>
        <v>2.8439090553990812E-2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4.4238585306207931E-4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3.8888888888888892E-3</v>
      </c>
      <c r="AJ9" s="120">
        <f t="shared" si="14"/>
        <v>7.5565848512467388E-3</v>
      </c>
      <c r="AK9" s="119">
        <f t="shared" si="15"/>
        <v>2.2119292653103965E-4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Middle!E10</f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3.7777777777777778E-2</v>
      </c>
      <c r="Z10" s="125">
        <f>IF($Y10=0,0,AA10/$Y10)</f>
        <v>0.44940048003514971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1.6977351467994544E-2</v>
      </c>
      <c r="AB10" s="125">
        <f>IF($Y10=0,0,AC10/$Y10)</f>
        <v>0.52216042941085938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1.9726060666632465E-2</v>
      </c>
      <c r="AD10" s="125">
        <f>IF($Y10=0,0,AE10/$Y10)</f>
        <v>2.8439090553990957E-2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1.0743656431507695E-3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9.4444444444444445E-3</v>
      </c>
      <c r="AJ10" s="120">
        <f t="shared" si="14"/>
        <v>1.8351706067313504E-2</v>
      </c>
      <c r="AK10" s="119">
        <f t="shared" si="15"/>
        <v>5.3718282157538474E-4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Maize: kg produced</v>
      </c>
      <c r="B11" s="101">
        <v>0.25475845009784731</v>
      </c>
      <c r="C11" s="102">
        <v>1.1370999217221134</v>
      </c>
      <c r="D11" s="24">
        <f t="shared" si="0"/>
        <v>1.3918583718199606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1.5171256252837573</v>
      </c>
      <c r="J11" s="24">
        <f t="shared" si="3"/>
        <v>0.24975282108329047</v>
      </c>
      <c r="K11" s="22">
        <f t="shared" si="4"/>
        <v>0.25475845009784731</v>
      </c>
      <c r="L11" s="22">
        <f t="shared" si="5"/>
        <v>0.27768671060665356</v>
      </c>
      <c r="M11" s="224">
        <f t="shared" si="6"/>
        <v>0.24975282108329047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31091.652569821865</v>
      </c>
      <c r="S11" s="222">
        <f>IF($B$81=0,0,(SUMIF($N$6:$N$28,$U11,L$6:L$28)+SUMIF($N$91:$N$118,$U11,L$91:L$118))*$I$83*Poor!$B$81/$B$81)</f>
        <v>20154.399999999994</v>
      </c>
      <c r="T11" s="222">
        <f>IF($B$81=0,0,(SUMIF($N$6:$N$28,$U11,M$6:M$28)+SUMIF($N$91:$N$118,$U11,M$91:M$118))*$I$83*Poor!$B$81/$B$81)</f>
        <v>20149.131799116498</v>
      </c>
      <c r="U11" s="223">
        <v>5</v>
      </c>
      <c r="V11" s="56"/>
      <c r="W11" s="115"/>
      <c r="X11" s="118">
        <f>Poor!X11</f>
        <v>1</v>
      </c>
      <c r="Y11" s="183">
        <f t="shared" si="9"/>
        <v>0.99901128433316189</v>
      </c>
      <c r="Z11" s="125">
        <f>IF($Y11=0,0,AA11/$Y11)</f>
        <v>0.44940048003514976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0.44895615073985445</v>
      </c>
      <c r="AB11" s="125">
        <f>IF($Y11=0,0,AC11/$Y11)</f>
        <v>0.52216042941085938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0.52164416121369794</v>
      </c>
      <c r="AD11" s="125">
        <f>IF($Y11=0,0,AE11/$Y11)</f>
        <v>2.8439090553990902E-2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2.8410972379609545E-2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0.2497528210832905</v>
      </c>
      <c r="AJ11" s="120">
        <f t="shared" si="14"/>
        <v>0.48530015597677623</v>
      </c>
      <c r="AK11" s="119">
        <f t="shared" si="15"/>
        <v>1.4205486189804772E-2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Maize (irrigated): kg produced</v>
      </c>
      <c r="B12" s="101">
        <v>1.689877690802348E-2</v>
      </c>
      <c r="C12" s="102">
        <v>1.8025362035225052E-2</v>
      </c>
      <c r="D12" s="24">
        <f t="shared" si="0"/>
        <v>3.4924138943248528E-2</v>
      </c>
      <c r="E12" s="75">
        <f>Middle!E12</f>
        <v>1.0900000000000001</v>
      </c>
      <c r="H12" s="24">
        <f t="shared" si="1"/>
        <v>1.0900000000000001</v>
      </c>
      <c r="I12" s="22">
        <f t="shared" si="2"/>
        <v>3.8067311448140899E-2</v>
      </c>
      <c r="J12" s="24">
        <f t="shared" si="3"/>
        <v>1.7976857484593208E-2</v>
      </c>
      <c r="K12" s="22">
        <f t="shared" si="4"/>
        <v>1.689877690802348E-2</v>
      </c>
      <c r="L12" s="22">
        <f t="shared" si="5"/>
        <v>1.8419666829745596E-2</v>
      </c>
      <c r="M12" s="224">
        <f t="shared" si="6"/>
        <v>1.7976857484593208E-2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7.1907429938372833E-2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4.8177978058709804E-2</v>
      </c>
      <c r="AF12" s="122">
        <f>1-SUM(Z12,AB12,AD12)</f>
        <v>0.32999999999999996</v>
      </c>
      <c r="AG12" s="121">
        <f>$M12*AF12*4</f>
        <v>2.3729451879663032E-2</v>
      </c>
      <c r="AH12" s="123">
        <f t="shared" si="12"/>
        <v>1</v>
      </c>
      <c r="AI12" s="183">
        <f t="shared" si="13"/>
        <v>1.7976857484593208E-2</v>
      </c>
      <c r="AJ12" s="120">
        <f t="shared" si="14"/>
        <v>0</v>
      </c>
      <c r="AK12" s="119">
        <f t="shared" si="15"/>
        <v>3.5953714969186416E-2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v>3.1095404732254046E-2</v>
      </c>
      <c r="C13" s="102">
        <v>5.0500807685465221E-2</v>
      </c>
      <c r="D13" s="24">
        <f t="shared" si="0"/>
        <v>8.1596212417719263E-2</v>
      </c>
      <c r="E13" s="75">
        <f>Middle!E13</f>
        <v>1</v>
      </c>
      <c r="H13" s="24">
        <f t="shared" si="1"/>
        <v>1</v>
      </c>
      <c r="I13" s="22">
        <f t="shared" si="2"/>
        <v>8.1596212417719263E-2</v>
      </c>
      <c r="J13" s="24">
        <f t="shared" si="3"/>
        <v>2.9957241353630502E-2</v>
      </c>
      <c r="K13" s="22">
        <f t="shared" si="4"/>
        <v>3.1095404732254046E-2</v>
      </c>
      <c r="L13" s="22">
        <f t="shared" si="5"/>
        <v>3.1095404732254046E-2</v>
      </c>
      <c r="M13" s="225">
        <f t="shared" si="6"/>
        <v>2.9957241353630502E-2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0.11982896541452201</v>
      </c>
      <c r="Z13" s="156">
        <f>Poor!Z13</f>
        <v>1</v>
      </c>
      <c r="AA13" s="121">
        <f>$M13*Z13*4</f>
        <v>0.11982896541452201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2.9957241353630502E-2</v>
      </c>
      <c r="AJ13" s="120">
        <f t="shared" si="14"/>
        <v>5.9914482707261005E-2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Cowpeas: kg produced</v>
      </c>
      <c r="B14" s="101">
        <v>9.4968333036826186E-3</v>
      </c>
      <c r="C14" s="102">
        <v>0</v>
      </c>
      <c r="D14" s="24">
        <f t="shared" si="0"/>
        <v>9.4968333036826186E-3</v>
      </c>
      <c r="E14" s="75">
        <f>Middle!E14</f>
        <v>1</v>
      </c>
      <c r="F14" s="22"/>
      <c r="H14" s="24">
        <f t="shared" si="1"/>
        <v>1</v>
      </c>
      <c r="I14" s="22">
        <f t="shared" si="2"/>
        <v>9.4968333036826186E-3</v>
      </c>
      <c r="J14" s="24">
        <f>IF(I$32&lt;=1+I131,I14,B14*H14+J$33*(I14-B14*H14))</f>
        <v>9.4968333036826186E-3</v>
      </c>
      <c r="K14" s="22">
        <f t="shared" si="4"/>
        <v>9.4968333036826186E-3</v>
      </c>
      <c r="L14" s="22">
        <f t="shared" si="5"/>
        <v>9.4968333036826186E-3</v>
      </c>
      <c r="M14" s="225">
        <f t="shared" si="6"/>
        <v>9.4968333036826186E-3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212045.91197821681</v>
      </c>
      <c r="S14" s="222">
        <f>IF($B$81=0,0,(SUMIF($N$6:$N$28,$U14,L$6:L$28)+SUMIF($N$91:$N$118,$U14,L$91:L$118))*$I$83*Poor!$B$81/$B$81)</f>
        <v>135936</v>
      </c>
      <c r="T14" s="222">
        <f>IF($B$81=0,0,(SUMIF($N$6:$N$28,$U14,M$6:M$28)+SUMIF($N$91:$N$118,$U14,M$91:M$118))*$I$83*Poor!$B$81/$B$81)</f>
        <v>135936</v>
      </c>
      <c r="U14" s="223">
        <v>8</v>
      </c>
      <c r="V14" s="56"/>
      <c r="W14" s="110"/>
      <c r="X14" s="118"/>
      <c r="Y14" s="183">
        <f>M14*4</f>
        <v>3.7987333214730475E-2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3.7987333214730475E-2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9.4968333036826186E-3</v>
      </c>
      <c r="AJ14" s="120">
        <f t="shared" si="14"/>
        <v>1.8993666607365237E-2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Potato: kg produced</v>
      </c>
      <c r="B15" s="101">
        <v>3.6206817028734835E-3</v>
      </c>
      <c r="C15" s="102">
        <v>1.4482726811493934E-2</v>
      </c>
      <c r="D15" s="24">
        <f t="shared" si="0"/>
        <v>1.8103408514367418E-2</v>
      </c>
      <c r="E15" s="75">
        <f>Middle!E15</f>
        <v>1</v>
      </c>
      <c r="F15" s="22"/>
      <c r="H15" s="24">
        <f t="shared" si="1"/>
        <v>1</v>
      </c>
      <c r="I15" s="22">
        <f t="shared" si="2"/>
        <v>1.8103408514367418E-2</v>
      </c>
      <c r="J15" s="24">
        <f>IF(I$32&lt;=1+I131,I15,B15*H15+J$33*(I15-B15*H15))</f>
        <v>3.2942768385767103E-3</v>
      </c>
      <c r="K15" s="22">
        <f t="shared" si="4"/>
        <v>3.6206817028734835E-3</v>
      </c>
      <c r="L15" s="22">
        <f t="shared" si="5"/>
        <v>3.6206817028734835E-3</v>
      </c>
      <c r="M15" s="226">
        <f t="shared" si="6"/>
        <v>3.2942768385767103E-3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1.3177107354306841E-2</v>
      </c>
      <c r="Z15" s="156">
        <f>Poor!Z15</f>
        <v>0.25</v>
      </c>
      <c r="AA15" s="121">
        <f t="shared" si="16"/>
        <v>3.2942768385767103E-3</v>
      </c>
      <c r="AB15" s="156">
        <f>Poor!AB15</f>
        <v>0.25</v>
      </c>
      <c r="AC15" s="121">
        <f t="shared" si="7"/>
        <v>3.2942768385767103E-3</v>
      </c>
      <c r="AD15" s="156">
        <f>Poor!AD15</f>
        <v>0.25</v>
      </c>
      <c r="AE15" s="121">
        <f t="shared" si="8"/>
        <v>3.2942768385767103E-3</v>
      </c>
      <c r="AF15" s="122">
        <f t="shared" si="10"/>
        <v>0.25</v>
      </c>
      <c r="AG15" s="121">
        <f t="shared" si="11"/>
        <v>3.2942768385767103E-3</v>
      </c>
      <c r="AH15" s="123">
        <f t="shared" si="12"/>
        <v>1</v>
      </c>
      <c r="AI15" s="183">
        <f t="shared" si="13"/>
        <v>3.2942768385767103E-3</v>
      </c>
      <c r="AJ15" s="120">
        <f t="shared" si="14"/>
        <v>3.2942768385767103E-3</v>
      </c>
      <c r="AK15" s="119">
        <f t="shared" si="15"/>
        <v>3.2942768385767103E-3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potato: no. local meas</v>
      </c>
      <c r="B16" s="101">
        <v>2.7902662634169489E-2</v>
      </c>
      <c r="C16" s="102">
        <v>9.8261756508331854E-2</v>
      </c>
      <c r="D16" s="24">
        <f t="shared" si="0"/>
        <v>0.12616441914250134</v>
      </c>
      <c r="E16" s="75">
        <f>Middle!E16</f>
        <v>1</v>
      </c>
      <c r="F16" s="22"/>
      <c r="H16" s="24">
        <f t="shared" si="1"/>
        <v>1</v>
      </c>
      <c r="I16" s="22">
        <f t="shared" si="2"/>
        <v>0.12616441914250134</v>
      </c>
      <c r="J16" s="24">
        <f>IF(I$32&lt;=1+I131,I16,B16*H16+J$33*(I16-B16*H16))</f>
        <v>2.5688085523372203E-2</v>
      </c>
      <c r="K16" s="22">
        <f t="shared" si="4"/>
        <v>2.7902662634169489E-2</v>
      </c>
      <c r="L16" s="22">
        <f t="shared" si="5"/>
        <v>2.7902662634169489E-2</v>
      </c>
      <c r="M16" s="224">
        <f t="shared" si="6"/>
        <v>2.5688085523372203E-2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0.10275234209348881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0.10275234209348881</v>
      </c>
      <c r="AH16" s="123">
        <f t="shared" si="12"/>
        <v>1</v>
      </c>
      <c r="AI16" s="183">
        <f t="shared" si="13"/>
        <v>2.5688085523372203E-2</v>
      </c>
      <c r="AJ16" s="120">
        <f t="shared" si="14"/>
        <v>0</v>
      </c>
      <c r="AK16" s="119">
        <f t="shared" si="15"/>
        <v>5.1376171046744405E-2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Water melon: no. local meas</v>
      </c>
      <c r="B17" s="101">
        <v>4.2544920832592072E-3</v>
      </c>
      <c r="C17" s="102">
        <v>0</v>
      </c>
      <c r="D17" s="24">
        <f t="shared" si="0"/>
        <v>4.2544920832592072E-3</v>
      </c>
      <c r="E17" s="75">
        <f>Middle!E17</f>
        <v>1</v>
      </c>
      <c r="F17" s="22"/>
      <c r="H17" s="24">
        <f t="shared" si="1"/>
        <v>1</v>
      </c>
      <c r="I17" s="22">
        <f t="shared" si="2"/>
        <v>4.2544920832592072E-3</v>
      </c>
      <c r="J17" s="24">
        <f t="shared" ref="J17:J25" si="17">IF(I$32&lt;=1+I131,I17,B17*H17+J$33*(I17-B17*H17))</f>
        <v>4.2544920832592072E-3</v>
      </c>
      <c r="K17" s="22">
        <f t="shared" si="4"/>
        <v>4.2544920832592072E-3</v>
      </c>
      <c r="L17" s="22">
        <f t="shared" si="5"/>
        <v>4.2544920832592072E-3</v>
      </c>
      <c r="M17" s="225">
        <f t="shared" si="6"/>
        <v>4.2544920832592072E-3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56619.624306310536</v>
      </c>
      <c r="S17" s="222">
        <f>IF($B$81=0,0,(SUMIF($N$6:$N$28,$U17,L$6:L$28)+SUMIF($N$91:$N$118,$U17,L$91:L$118))*$I$83*Poor!$B$81/$B$81)</f>
        <v>36297.069714285717</v>
      </c>
      <c r="T17" s="222">
        <f>IF($B$81=0,0,(SUMIF($N$6:$N$28,$U17,M$6:M$28)+SUMIF($N$91:$N$118,$U17,M$91:M$118))*$I$83*Poor!$B$81/$B$81)</f>
        <v>36297.069714285717</v>
      </c>
      <c r="U17" s="223">
        <v>11</v>
      </c>
      <c r="V17" s="56"/>
      <c r="W17" s="110"/>
      <c r="X17" s="118"/>
      <c r="Y17" s="183">
        <f t="shared" si="9"/>
        <v>1.7017968333036829E-2</v>
      </c>
      <c r="Z17" s="156">
        <f>Poor!Z17</f>
        <v>0.29409999999999997</v>
      </c>
      <c r="AA17" s="121">
        <f t="shared" si="16"/>
        <v>5.0049844867461309E-3</v>
      </c>
      <c r="AB17" s="156">
        <f>Poor!AB17</f>
        <v>0.17649999999999999</v>
      </c>
      <c r="AC17" s="121">
        <f t="shared" si="7"/>
        <v>3.0036714107810002E-3</v>
      </c>
      <c r="AD17" s="156">
        <f>Poor!AD17</f>
        <v>0.23530000000000001</v>
      </c>
      <c r="AE17" s="121">
        <f t="shared" si="8"/>
        <v>4.0043279487635662E-3</v>
      </c>
      <c r="AF17" s="122">
        <f t="shared" si="10"/>
        <v>0.29410000000000003</v>
      </c>
      <c r="AG17" s="121">
        <f t="shared" si="11"/>
        <v>5.0049844867461318E-3</v>
      </c>
      <c r="AH17" s="123">
        <f t="shared" si="12"/>
        <v>1</v>
      </c>
      <c r="AI17" s="183">
        <f t="shared" si="13"/>
        <v>4.2544920832592072E-3</v>
      </c>
      <c r="AJ17" s="120">
        <f t="shared" si="14"/>
        <v>4.0043279487635653E-3</v>
      </c>
      <c r="AK17" s="119">
        <f t="shared" si="15"/>
        <v>4.504656217754849E-3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Groundnuts (dry): no. local meas</v>
      </c>
      <c r="B18" s="101">
        <v>1.7167763743106208E-2</v>
      </c>
      <c r="C18" s="102">
        <v>1.7167763743106208E-2</v>
      </c>
      <c r="D18" s="24">
        <f t="shared" ref="D18:D25" si="18">(B18+C18)</f>
        <v>3.4335527486212415E-2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3.4335527486212415E-2</v>
      </c>
      <c r="J18" s="24">
        <f t="shared" si="17"/>
        <v>1.6780844783176617E-2</v>
      </c>
      <c r="K18" s="22">
        <f t="shared" ref="K18:K25" si="21">B18</f>
        <v>1.7167763743106208E-2</v>
      </c>
      <c r="L18" s="22">
        <f t="shared" ref="L18:L25" si="22">IF(K18="","",K18*H18)</f>
        <v>1.7167763743106208E-2</v>
      </c>
      <c r="M18" s="225">
        <f t="shared" ref="M18:M25" si="23">J18</f>
        <v>1.6780844783176617E-2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Rape</v>
      </c>
      <c r="B19" s="101">
        <v>7.8967265611101234E-3</v>
      </c>
      <c r="C19" s="102">
        <v>1.0429638854296379E-3</v>
      </c>
      <c r="D19" s="24">
        <f t="shared" si="18"/>
        <v>8.9396904465397619E-3</v>
      </c>
      <c r="E19" s="75">
        <f>Middle!E19</f>
        <v>1</v>
      </c>
      <c r="F19" s="22"/>
      <c r="H19" s="24">
        <f t="shared" si="19"/>
        <v>1</v>
      </c>
      <c r="I19" s="22">
        <f t="shared" si="20"/>
        <v>8.9396904465397619E-3</v>
      </c>
      <c r="J19" s="24">
        <f t="shared" si="17"/>
        <v>7.8732207331040378E-3</v>
      </c>
      <c r="K19" s="22">
        <f t="shared" si="21"/>
        <v>7.8967265611101234E-3</v>
      </c>
      <c r="L19" s="22">
        <f t="shared" si="22"/>
        <v>7.8967265611101234E-3</v>
      </c>
      <c r="M19" s="225">
        <f t="shared" si="23"/>
        <v>7.8732207331040378E-3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6731.6162532767248</v>
      </c>
      <c r="S21" s="222">
        <f>IF($B$81=0,0,(SUMIF($N$6:$N$28,$U21,L$6:L$28)+SUMIF($N$91:$N$118,$U21,L$91:L$118))*$I$83*Poor!$B$81/$B$81)</f>
        <v>5074.2857142857156</v>
      </c>
      <c r="T21" s="222">
        <f>IF($B$81=0,0,(SUMIF($N$6:$N$28,$U21,M$6:M$28)+SUMIF($N$91:$N$118,$U21,M$91:M$118))*$I$83*Poor!$B$81/$B$81)</f>
        <v>5074.2857142857156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3635.0727767694311</v>
      </c>
      <c r="S22" s="222">
        <f>IF($B$81=0,0,(SUMIF($N$6:$N$28,$U22,L$6:L$28)+SUMIF($N$91:$N$118,$U22,L$91:L$118))*$I$83*Poor!$B$81/$B$81)</f>
        <v>2468.5714285714284</v>
      </c>
      <c r="T22" s="222">
        <f>IF($B$81=0,0,(SUMIF($N$6:$N$28,$U22,M$6:M$28)+SUMIF($N$91:$N$118,$U22,M$91:M$118))*$I$83*Poor!$B$81/$B$81)</f>
        <v>2468.5714285714284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368517.33653598721</v>
      </c>
      <c r="S23" s="179">
        <f>SUM(S7:S22)</f>
        <v>254773.81052123022</v>
      </c>
      <c r="T23" s="179">
        <f>SUM(T7:T22)</f>
        <v>254599.7745243003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cereal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Middle!E26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1.148905888631916E-2</v>
      </c>
      <c r="C27" s="102">
        <v>-1.148905888631916E-2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1.1747993875254424E-2</v>
      </c>
      <c r="K27" s="22">
        <f t="shared" si="4"/>
        <v>1.148905888631916E-2</v>
      </c>
      <c r="L27" s="22">
        <f t="shared" si="5"/>
        <v>1.148905888631916E-2</v>
      </c>
      <c r="M27" s="226">
        <f t="shared" si="6"/>
        <v>1.1747993875254424E-2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4.6991975501017698E-2</v>
      </c>
      <c r="Z27" s="156">
        <f>Poor!Z27</f>
        <v>0.25</v>
      </c>
      <c r="AA27" s="121">
        <f t="shared" si="16"/>
        <v>1.1747993875254424E-2</v>
      </c>
      <c r="AB27" s="156">
        <f>Poor!AB27</f>
        <v>0.25</v>
      </c>
      <c r="AC27" s="121">
        <f t="shared" si="7"/>
        <v>1.1747993875254424E-2</v>
      </c>
      <c r="AD27" s="156">
        <f>Poor!AD27</f>
        <v>0.25</v>
      </c>
      <c r="AE27" s="121">
        <f t="shared" si="8"/>
        <v>1.1747993875254424E-2</v>
      </c>
      <c r="AF27" s="122">
        <f t="shared" si="10"/>
        <v>0.25</v>
      </c>
      <c r="AG27" s="121">
        <f t="shared" si="11"/>
        <v>1.1747993875254424E-2</v>
      </c>
      <c r="AH27" s="123">
        <f t="shared" si="12"/>
        <v>1</v>
      </c>
      <c r="AI27" s="183">
        <f t="shared" si="13"/>
        <v>1.1747993875254424E-2</v>
      </c>
      <c r="AJ27" s="120">
        <f t="shared" si="14"/>
        <v>1.1747993875254424E-2</v>
      </c>
      <c r="AK27" s="119">
        <f t="shared" si="15"/>
        <v>1.1747993875254424E-2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6.88241095890411E-3</v>
      </c>
      <c r="C28" s="102">
        <v>-6.88241095890411E-3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7.0375234901501509E-3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7.0375234901501509E-3</v>
      </c>
      <c r="N28" s="229"/>
      <c r="O28" s="2"/>
      <c r="P28" s="22"/>
      <c r="V28" s="56"/>
      <c r="W28" s="110"/>
      <c r="X28" s="118"/>
      <c r="Y28" s="183">
        <f t="shared" si="9"/>
        <v>2.8150093960600604E-2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1.4075046980300302E-2</v>
      </c>
      <c r="AF28" s="122">
        <f t="shared" si="10"/>
        <v>0.5</v>
      </c>
      <c r="AG28" s="121">
        <f t="shared" si="11"/>
        <v>1.4075046980300302E-2</v>
      </c>
      <c r="AH28" s="123">
        <f t="shared" si="12"/>
        <v>1</v>
      </c>
      <c r="AI28" s="183">
        <f t="shared" si="13"/>
        <v>7.0375234901501509E-3</v>
      </c>
      <c r="AJ28" s="120">
        <f t="shared" si="14"/>
        <v>0</v>
      </c>
      <c r="AK28" s="119">
        <f t="shared" si="15"/>
        <v>1.4075046980300302E-2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0.26755000177904287</v>
      </c>
      <c r="C29" s="102">
        <v>-4.2913227837045792E-2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0.26851715986266916</v>
      </c>
      <c r="K29" s="22">
        <f t="shared" si="4"/>
        <v>0.26755000177904287</v>
      </c>
      <c r="L29" s="22">
        <f t="shared" si="5"/>
        <v>0.26755000177904287</v>
      </c>
      <c r="M29" s="175">
        <f t="shared" si="6"/>
        <v>0.26851715986266916</v>
      </c>
      <c r="N29" s="229"/>
      <c r="P29" s="22"/>
      <c r="V29" s="56"/>
      <c r="W29" s="110"/>
      <c r="X29" s="118"/>
      <c r="Y29" s="183">
        <f t="shared" si="9"/>
        <v>1.0740686394506767</v>
      </c>
      <c r="Z29" s="156">
        <f>Poor!Z29</f>
        <v>0.25</v>
      </c>
      <c r="AA29" s="121">
        <f t="shared" si="16"/>
        <v>0.26851715986266916</v>
      </c>
      <c r="AB29" s="156">
        <f>Poor!AB29</f>
        <v>0.25</v>
      </c>
      <c r="AC29" s="121">
        <f t="shared" si="7"/>
        <v>0.26851715986266916</v>
      </c>
      <c r="AD29" s="156">
        <f>Poor!AD29</f>
        <v>0.25</v>
      </c>
      <c r="AE29" s="121">
        <f t="shared" si="8"/>
        <v>0.26851715986266916</v>
      </c>
      <c r="AF29" s="122">
        <f t="shared" si="10"/>
        <v>0.25</v>
      </c>
      <c r="AG29" s="121">
        <f t="shared" si="11"/>
        <v>0.26851715986266916</v>
      </c>
      <c r="AH29" s="123">
        <f t="shared" si="12"/>
        <v>1</v>
      </c>
      <c r="AI29" s="183">
        <f t="shared" si="13"/>
        <v>0.26851715986266916</v>
      </c>
      <c r="AJ29" s="120">
        <f t="shared" si="14"/>
        <v>0.26851715986266916</v>
      </c>
      <c r="AK29" s="119">
        <f t="shared" si="15"/>
        <v>0.26851715986266916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0.65368818174702015</v>
      </c>
      <c r="C30" s="65"/>
      <c r="D30" s="24">
        <f>(D119-B124)</f>
        <v>20.740782093759062</v>
      </c>
      <c r="E30" s="75">
        <f>Middle!E30</f>
        <v>1</v>
      </c>
      <c r="H30" s="96">
        <f>(E30*F$7/F$9)</f>
        <v>1</v>
      </c>
      <c r="I30" s="29">
        <f>IF(E30&gt;=1,I119-I124,MIN(I119-I124,B30*H30))</f>
        <v>11.881859394288648</v>
      </c>
      <c r="J30" s="231">
        <f>IF(I$32&lt;=1,I30,1-SUM(J6:J29))</f>
        <v>0.21085883931906513</v>
      </c>
      <c r="K30" s="22">
        <f t="shared" si="4"/>
        <v>0.65368818174702015</v>
      </c>
      <c r="L30" s="22">
        <f>IF(L124=L119,0,IF(K30="",0,(L119-L124)/(B119-B124)*K30))</f>
        <v>0.38507024728175898</v>
      </c>
      <c r="M30" s="175">
        <f t="shared" si="6"/>
        <v>0.21085883931906513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0.84343535727626051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0.61148042513127743</v>
      </c>
      <c r="AE30" s="187">
        <f>IF(AE79*4/$I$83+SUM(AE6:AE29)&lt;1,AE79*4/$I$83,1-SUM(AE6:AE29))</f>
        <v>0.51574421083803867</v>
      </c>
      <c r="AF30" s="122">
        <f>IF($Y30=0,0,AG30/($Y$30))</f>
        <v>0.50544170910742448</v>
      </c>
      <c r="AG30" s="187">
        <f>IF(AG79*4/$I$83+SUM(AG6:AG29)&lt;1,AG79*4/$I$83,1-SUM(AG6:AG29))</f>
        <v>0.42630740850334425</v>
      </c>
      <c r="AH30" s="123">
        <f t="shared" si="12"/>
        <v>1.1169221342387019</v>
      </c>
      <c r="AI30" s="183">
        <f t="shared" si="13"/>
        <v>0.23551290483534573</v>
      </c>
      <c r="AJ30" s="120">
        <f t="shared" si="14"/>
        <v>0</v>
      </c>
      <c r="AK30" s="119">
        <f t="shared" si="15"/>
        <v>0.47102580967069146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-0.20529647136905504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1.5288040215782526</v>
      </c>
      <c r="C32" s="29">
        <f>SUM(C6:C31)</f>
        <v>1.2752966047088963</v>
      </c>
      <c r="D32" s="24">
        <f>SUM(D6:D30)</f>
        <v>22.891194538299192</v>
      </c>
      <c r="E32" s="2"/>
      <c r="F32" s="2"/>
      <c r="H32" s="17"/>
      <c r="I32" s="22">
        <f>SUM(I6:I30)</f>
        <v>14.081343498623001</v>
      </c>
      <c r="J32" s="17"/>
      <c r="L32" s="22">
        <f>SUM(L6:L30)</f>
        <v>1.205296471369055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3.9013837379348777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-2.2537528225536133E-2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v>1633.3333333333333</v>
      </c>
      <c r="C37" s="104">
        <v>0</v>
      </c>
      <c r="D37" s="38">
        <f t="shared" ref="D37:D64" si="25">B37+C37</f>
        <v>1633.3333333333333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1541.8666666666666</v>
      </c>
      <c r="J37" s="38">
        <f>J91*I$83</f>
        <v>1541.8666666666668</v>
      </c>
      <c r="K37" s="40">
        <f t="shared" ref="K37:K52" si="28">(B37/B$65)</f>
        <v>7.6440434181666147E-3</v>
      </c>
      <c r="L37" s="22">
        <f t="shared" ref="L37:L52" si="29">(K37*H37)</f>
        <v>7.2159769867492837E-3</v>
      </c>
      <c r="M37" s="24">
        <f t="shared" ref="M37:M52" si="30">J37/B$65</f>
        <v>7.2159769867492854E-3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1541.8666666666668</v>
      </c>
      <c r="AH37" s="123">
        <f>SUM(Z37,AB37,AD37,AF37)</f>
        <v>1</v>
      </c>
      <c r="AI37" s="112">
        <f>SUM(AA37,AC37,AE37,AG37)</f>
        <v>1541.8666666666668</v>
      </c>
      <c r="AJ37" s="148">
        <f>(AA37+AC37)</f>
        <v>0</v>
      </c>
      <c r="AK37" s="147">
        <f>(AE37+AG37)</f>
        <v>1541.8666666666668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v>12666.666666666666</v>
      </c>
      <c r="C38" s="104">
        <v>1000</v>
      </c>
      <c r="D38" s="38">
        <f t="shared" si="25"/>
        <v>13666.666666666666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12901.333333333332</v>
      </c>
      <c r="J38" s="38">
        <f t="shared" ref="J38:J64" si="33">J92*I$83</f>
        <v>11936.057906688426</v>
      </c>
      <c r="K38" s="40">
        <f t="shared" si="28"/>
        <v>5.9280336712312524E-2</v>
      </c>
      <c r="L38" s="22">
        <f t="shared" si="29"/>
        <v>5.5960637856423023E-2</v>
      </c>
      <c r="M38" s="24">
        <f t="shared" si="30"/>
        <v>5.5861068294169744E-2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11936.057906688426</v>
      </c>
      <c r="AH38" s="123">
        <f t="shared" ref="AH38:AI58" si="35">SUM(Z38,AB38,AD38,AF38)</f>
        <v>1</v>
      </c>
      <c r="AI38" s="112">
        <f t="shared" si="35"/>
        <v>11936.057906688426</v>
      </c>
      <c r="AJ38" s="148">
        <f t="shared" ref="AJ38:AJ64" si="36">(AA38+AC38)</f>
        <v>0</v>
      </c>
      <c r="AK38" s="147">
        <f t="shared" ref="AK38:AK64" si="37">(AE38+AG38)</f>
        <v>11936.057906688426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v>3350</v>
      </c>
      <c r="C39" s="104">
        <v>-783.33333333333337</v>
      </c>
      <c r="D39" s="38">
        <f t="shared" si="25"/>
        <v>2566.6666666666665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2422.9333333333329</v>
      </c>
      <c r="J39" s="38">
        <f t="shared" si="33"/>
        <v>3179.0657508718432</v>
      </c>
      <c r="K39" s="40">
        <f t="shared" si="28"/>
        <v>1.5678089051545812E-2</v>
      </c>
      <c r="L39" s="22">
        <f t="shared" si="29"/>
        <v>1.4800116064659245E-2</v>
      </c>
      <c r="M39" s="24">
        <f t="shared" si="30"/>
        <v>1.4878112221757646E-2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0.44940048003514976</v>
      </c>
      <c r="AA39" s="147">
        <f>$J39*Z39</f>
        <v>1428.6736745051101</v>
      </c>
      <c r="AB39" s="122">
        <f>AB8</f>
        <v>0.52216042941085938</v>
      </c>
      <c r="AC39" s="147">
        <f>$J39*AB39</f>
        <v>1659.9823376005977</v>
      </c>
      <c r="AD39" s="122">
        <f>AD8</f>
        <v>2.8439090553990885E-2</v>
      </c>
      <c r="AE39" s="147">
        <f>$J39*AD39</f>
        <v>90.409738766135376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3179.0657508718432</v>
      </c>
      <c r="AJ39" s="148">
        <f t="shared" si="36"/>
        <v>3088.6560121057078</v>
      </c>
      <c r="AK39" s="147">
        <f t="shared" si="37"/>
        <v>90.409738766135376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825</v>
      </c>
      <c r="C40" s="104">
        <v>0</v>
      </c>
      <c r="D40" s="38">
        <f t="shared" si="25"/>
        <v>825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973.5</v>
      </c>
      <c r="J40" s="38">
        <f t="shared" si="33"/>
        <v>973.49999999999989</v>
      </c>
      <c r="K40" s="40">
        <f t="shared" si="28"/>
        <v>3.8610219306045657E-3</v>
      </c>
      <c r="L40" s="22">
        <f t="shared" si="29"/>
        <v>4.5560058781133877E-3</v>
      </c>
      <c r="M40" s="24">
        <f t="shared" si="30"/>
        <v>4.5560058781133868E-3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0.44940048003514982</v>
      </c>
      <c r="AA40" s="147">
        <f>$J40*Z40</f>
        <v>437.49136731421828</v>
      </c>
      <c r="AB40" s="122">
        <f>AB9</f>
        <v>0.52216042941085938</v>
      </c>
      <c r="AC40" s="147">
        <f>$J40*AB40</f>
        <v>508.32317803147157</v>
      </c>
      <c r="AD40" s="122">
        <f>AD9</f>
        <v>2.8439090553990812E-2</v>
      </c>
      <c r="AE40" s="147">
        <f>$J40*AD40</f>
        <v>27.685454654310053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973.49999999999989</v>
      </c>
      <c r="AJ40" s="148">
        <f t="shared" si="36"/>
        <v>945.81454534568979</v>
      </c>
      <c r="AK40" s="147">
        <f t="shared" si="37"/>
        <v>27.685454654310053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Green maize sold: quantity</v>
      </c>
      <c r="B41" s="104">
        <v>10000</v>
      </c>
      <c r="C41" s="104">
        <v>0</v>
      </c>
      <c r="D41" s="38">
        <f t="shared" si="25"/>
        <v>10000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14000</v>
      </c>
      <c r="J41" s="38">
        <f t="shared" si="33"/>
        <v>14000.000000000002</v>
      </c>
      <c r="K41" s="40">
        <f t="shared" si="28"/>
        <v>4.680026582550989E-2</v>
      </c>
      <c r="L41" s="22">
        <f t="shared" si="29"/>
        <v>6.5520372155713838E-2</v>
      </c>
      <c r="M41" s="24">
        <f t="shared" si="30"/>
        <v>6.5520372155713852E-2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0.44940048003514976</v>
      </c>
      <c r="AA41" s="147">
        <f>$J41*Z41</f>
        <v>6291.6067204920973</v>
      </c>
      <c r="AB41" s="122">
        <f>AB11</f>
        <v>0.52216042941085938</v>
      </c>
      <c r="AC41" s="147">
        <f>$J41*AB41</f>
        <v>7310.2460117520322</v>
      </c>
      <c r="AD41" s="122">
        <f>AD11</f>
        <v>2.8439090553990902E-2</v>
      </c>
      <c r="AE41" s="147">
        <f>$J41*AD41</f>
        <v>398.14726775587269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14000.000000000002</v>
      </c>
      <c r="AJ41" s="148">
        <f t="shared" si="36"/>
        <v>13601.85273224413</v>
      </c>
      <c r="AK41" s="147">
        <f t="shared" si="37"/>
        <v>398.14726775587269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v>5000</v>
      </c>
      <c r="C42" s="104">
        <v>-5000</v>
      </c>
      <c r="D42" s="38">
        <f t="shared" si="25"/>
        <v>0</v>
      </c>
      <c r="E42" s="75">
        <f>Middle!E42</f>
        <v>1.0900000000000001</v>
      </c>
      <c r="F42" s="75">
        <f>Middle!F42</f>
        <v>1.4</v>
      </c>
      <c r="G42" s="22">
        <f t="shared" si="32"/>
        <v>1.65</v>
      </c>
      <c r="H42" s="24">
        <f t="shared" si="26"/>
        <v>1.526</v>
      </c>
      <c r="I42" s="39">
        <f t="shared" si="27"/>
        <v>0</v>
      </c>
      <c r="J42" s="38">
        <f t="shared" si="33"/>
        <v>7801.9613403608409</v>
      </c>
      <c r="K42" s="40">
        <f t="shared" si="28"/>
        <v>2.3400132912754945E-2</v>
      </c>
      <c r="L42" s="22">
        <f t="shared" si="29"/>
        <v>3.5708602824864044E-2</v>
      </c>
      <c r="M42" s="24">
        <f t="shared" si="30"/>
        <v>3.6513386468923881E-2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1950.4903350902102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3900.9806701804205</v>
      </c>
      <c r="AF42" s="122">
        <f t="shared" si="31"/>
        <v>0.25</v>
      </c>
      <c r="AG42" s="147">
        <f t="shared" si="34"/>
        <v>1950.4903350902102</v>
      </c>
      <c r="AH42" s="123">
        <f t="shared" si="35"/>
        <v>1</v>
      </c>
      <c r="AI42" s="112">
        <f t="shared" si="35"/>
        <v>7801.9613403608409</v>
      </c>
      <c r="AJ42" s="148">
        <f t="shared" si="36"/>
        <v>1950.4903350902102</v>
      </c>
      <c r="AK42" s="147">
        <f t="shared" si="37"/>
        <v>5851.4710052706305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156.03922680721683</v>
      </c>
      <c r="K43" s="40">
        <f t="shared" si="28"/>
        <v>4.6800265825509889E-4</v>
      </c>
      <c r="L43" s="22">
        <f t="shared" si="29"/>
        <v>7.1417205649728093E-4</v>
      </c>
      <c r="M43" s="24">
        <f t="shared" si="30"/>
        <v>7.3026772937847769E-4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39.009806701804209</v>
      </c>
      <c r="AB43" s="156">
        <f>Poor!AB43</f>
        <v>0.25</v>
      </c>
      <c r="AC43" s="147">
        <f t="shared" si="39"/>
        <v>39.009806701804209</v>
      </c>
      <c r="AD43" s="156">
        <f>Poor!AD43</f>
        <v>0.25</v>
      </c>
      <c r="AE43" s="147">
        <f t="shared" si="40"/>
        <v>39.009806701804209</v>
      </c>
      <c r="AF43" s="122">
        <f t="shared" si="31"/>
        <v>0.25</v>
      </c>
      <c r="AG43" s="147">
        <f t="shared" si="34"/>
        <v>39.009806701804209</v>
      </c>
      <c r="AH43" s="123">
        <f t="shared" si="35"/>
        <v>1</v>
      </c>
      <c r="AI43" s="112">
        <f t="shared" si="35"/>
        <v>156.03922680721683</v>
      </c>
      <c r="AJ43" s="148">
        <f t="shared" si="36"/>
        <v>78.019613403608417</v>
      </c>
      <c r="AK43" s="147">
        <f t="shared" si="37"/>
        <v>78.019613403608417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Beans: kg produced</v>
      </c>
      <c r="B44" s="104">
        <v>1866.6666666666667</v>
      </c>
      <c r="C44" s="104">
        <v>-800</v>
      </c>
      <c r="D44" s="38">
        <f t="shared" si="25"/>
        <v>1066.6666666666667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1493.3333333333333</v>
      </c>
      <c r="J44" s="38">
        <f t="shared" si="33"/>
        <v>2638.5753649459339</v>
      </c>
      <c r="K44" s="40">
        <f t="shared" si="28"/>
        <v>8.7360496207618456E-3</v>
      </c>
      <c r="L44" s="22">
        <f t="shared" si="29"/>
        <v>1.2230469469066583E-2</v>
      </c>
      <c r="M44" s="24">
        <f t="shared" si="30"/>
        <v>1.2348602848011148E-2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659.64384123648347</v>
      </c>
      <c r="AB44" s="156">
        <f>Poor!AB44</f>
        <v>0.25</v>
      </c>
      <c r="AC44" s="147">
        <f t="shared" si="39"/>
        <v>659.64384123648347</v>
      </c>
      <c r="AD44" s="156">
        <f>Poor!AD44</f>
        <v>0.25</v>
      </c>
      <c r="AE44" s="147">
        <f t="shared" si="40"/>
        <v>659.64384123648347</v>
      </c>
      <c r="AF44" s="122">
        <f t="shared" si="31"/>
        <v>0.25</v>
      </c>
      <c r="AG44" s="147">
        <f t="shared" si="34"/>
        <v>659.64384123648347</v>
      </c>
      <c r="AH44" s="123">
        <f t="shared" si="35"/>
        <v>1</v>
      </c>
      <c r="AI44" s="112">
        <f t="shared" si="35"/>
        <v>2638.5753649459339</v>
      </c>
      <c r="AJ44" s="148">
        <f t="shared" si="36"/>
        <v>1319.2876824729669</v>
      </c>
      <c r="AK44" s="147">
        <f t="shared" si="37"/>
        <v>1319.2876824729669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Potato: kg produced</v>
      </c>
      <c r="B45" s="104">
        <v>1200</v>
      </c>
      <c r="C45" s="104">
        <v>-1200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1717.8630474189006</v>
      </c>
      <c r="K45" s="40">
        <f t="shared" si="28"/>
        <v>5.6160318990611862E-3</v>
      </c>
      <c r="L45" s="22">
        <f t="shared" si="29"/>
        <v>7.8624446586856595E-3</v>
      </c>
      <c r="M45" s="24">
        <f t="shared" si="30"/>
        <v>8.0396447271025052E-3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429.46576185472514</v>
      </c>
      <c r="AB45" s="156">
        <f>Poor!AB45</f>
        <v>0.25</v>
      </c>
      <c r="AC45" s="147">
        <f t="shared" si="39"/>
        <v>429.46576185472514</v>
      </c>
      <c r="AD45" s="156">
        <f>Poor!AD45</f>
        <v>0.25</v>
      </c>
      <c r="AE45" s="147">
        <f t="shared" si="40"/>
        <v>429.46576185472514</v>
      </c>
      <c r="AF45" s="122">
        <f t="shared" si="31"/>
        <v>0.25</v>
      </c>
      <c r="AG45" s="147">
        <f t="shared" si="34"/>
        <v>429.46576185472514</v>
      </c>
      <c r="AH45" s="123">
        <f t="shared" si="35"/>
        <v>1</v>
      </c>
      <c r="AI45" s="112">
        <f t="shared" si="35"/>
        <v>1717.8630474189006</v>
      </c>
      <c r="AJ45" s="148">
        <f t="shared" si="36"/>
        <v>858.93152370945029</v>
      </c>
      <c r="AK45" s="147">
        <f t="shared" si="37"/>
        <v>858.93152370945029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Sweet potato: no. local meas</v>
      </c>
      <c r="B46" s="104">
        <v>2166.6666666666665</v>
      </c>
      <c r="C46" s="104">
        <v>-2166.6666666666665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3101.6971689507927</v>
      </c>
      <c r="K46" s="40">
        <f t="shared" si="28"/>
        <v>1.0140057595527142E-2</v>
      </c>
      <c r="L46" s="22">
        <f t="shared" si="29"/>
        <v>1.4196080633737998E-2</v>
      </c>
      <c r="M46" s="24">
        <f t="shared" si="30"/>
        <v>1.4516025201712855E-2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775.42429223769818</v>
      </c>
      <c r="AB46" s="156">
        <f>Poor!AB46</f>
        <v>0.25</v>
      </c>
      <c r="AC46" s="147">
        <f t="shared" si="39"/>
        <v>775.42429223769818</v>
      </c>
      <c r="AD46" s="156">
        <f>Poor!AD46</f>
        <v>0.25</v>
      </c>
      <c r="AE46" s="147">
        <f t="shared" si="40"/>
        <v>775.42429223769818</v>
      </c>
      <c r="AF46" s="122">
        <f t="shared" si="31"/>
        <v>0.25</v>
      </c>
      <c r="AG46" s="147">
        <f t="shared" si="34"/>
        <v>775.42429223769818</v>
      </c>
      <c r="AH46" s="123">
        <f t="shared" si="35"/>
        <v>1</v>
      </c>
      <c r="AI46" s="112">
        <f t="shared" si="35"/>
        <v>3101.6971689507927</v>
      </c>
      <c r="AJ46" s="148">
        <f t="shared" si="36"/>
        <v>1550.8485844753964</v>
      </c>
      <c r="AK46" s="147">
        <f t="shared" si="37"/>
        <v>1550.8485844753964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Groundnuts (dry): no. local meas</v>
      </c>
      <c r="B47" s="104">
        <v>400</v>
      </c>
      <c r="C47" s="104">
        <v>-400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572.62101580630031</v>
      </c>
      <c r="K47" s="40">
        <f t="shared" si="28"/>
        <v>1.8720106330203956E-3</v>
      </c>
      <c r="L47" s="22">
        <f t="shared" si="29"/>
        <v>2.6208148862285536E-3</v>
      </c>
      <c r="M47" s="24">
        <f t="shared" si="30"/>
        <v>2.6798815757008354E-3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143.15525395157508</v>
      </c>
      <c r="AB47" s="156">
        <f>Poor!AB47</f>
        <v>0.25</v>
      </c>
      <c r="AC47" s="147">
        <f t="shared" si="39"/>
        <v>143.15525395157508</v>
      </c>
      <c r="AD47" s="156">
        <f>Poor!AD47</f>
        <v>0.25</v>
      </c>
      <c r="AE47" s="147">
        <f t="shared" si="40"/>
        <v>143.15525395157508</v>
      </c>
      <c r="AF47" s="122">
        <f t="shared" si="31"/>
        <v>0.25</v>
      </c>
      <c r="AG47" s="147">
        <f t="shared" si="34"/>
        <v>143.15525395157508</v>
      </c>
      <c r="AH47" s="123">
        <f t="shared" si="35"/>
        <v>1</v>
      </c>
      <c r="AI47" s="112">
        <f t="shared" si="35"/>
        <v>572.62101580630031</v>
      </c>
      <c r="AJ47" s="148">
        <f t="shared" si="36"/>
        <v>286.31050790315015</v>
      </c>
      <c r="AK47" s="147">
        <f t="shared" si="37"/>
        <v>286.31050790315015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0</v>
      </c>
      <c r="J48" s="38">
        <f t="shared" si="33"/>
        <v>83.507231471752121</v>
      </c>
      <c r="K48" s="40">
        <f t="shared" si="28"/>
        <v>2.7300155064880768E-4</v>
      </c>
      <c r="L48" s="22">
        <f t="shared" si="29"/>
        <v>3.8220217090833073E-4</v>
      </c>
      <c r="M48" s="24">
        <f t="shared" si="30"/>
        <v>3.9081606312303847E-4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20.87680786793803</v>
      </c>
      <c r="AB48" s="156">
        <f>Poor!AB48</f>
        <v>0.25</v>
      </c>
      <c r="AC48" s="147">
        <f t="shared" si="39"/>
        <v>20.87680786793803</v>
      </c>
      <c r="AD48" s="156">
        <f>Poor!AD48</f>
        <v>0.25</v>
      </c>
      <c r="AE48" s="147">
        <f t="shared" si="40"/>
        <v>20.87680786793803</v>
      </c>
      <c r="AF48" s="122">
        <f t="shared" si="31"/>
        <v>0.25</v>
      </c>
      <c r="AG48" s="147">
        <f t="shared" si="34"/>
        <v>20.87680786793803</v>
      </c>
      <c r="AH48" s="123">
        <f t="shared" si="35"/>
        <v>1</v>
      </c>
      <c r="AI48" s="112">
        <f t="shared" si="35"/>
        <v>83.507231471752121</v>
      </c>
      <c r="AJ48" s="148">
        <f t="shared" si="36"/>
        <v>41.75361573587606</v>
      </c>
      <c r="AK48" s="147">
        <f t="shared" si="37"/>
        <v>41.75361573587606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373.33333333333331</v>
      </c>
      <c r="J49" s="38">
        <f t="shared" si="33"/>
        <v>373.33333333333337</v>
      </c>
      <c r="K49" s="40">
        <f t="shared" si="28"/>
        <v>1.2480070886802638E-3</v>
      </c>
      <c r="L49" s="22">
        <f t="shared" si="29"/>
        <v>1.7472099241523692E-3</v>
      </c>
      <c r="M49" s="24">
        <f t="shared" si="30"/>
        <v>1.7472099241523694E-3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93.333333333333343</v>
      </c>
      <c r="AB49" s="156">
        <f>Poor!AB49</f>
        <v>0.25</v>
      </c>
      <c r="AC49" s="147">
        <f t="shared" si="39"/>
        <v>93.333333333333343</v>
      </c>
      <c r="AD49" s="156">
        <f>Poor!AD49</f>
        <v>0.25</v>
      </c>
      <c r="AE49" s="147">
        <f t="shared" si="40"/>
        <v>93.333333333333343</v>
      </c>
      <c r="AF49" s="122">
        <f t="shared" si="31"/>
        <v>0.25</v>
      </c>
      <c r="AG49" s="147">
        <f t="shared" si="34"/>
        <v>93.333333333333343</v>
      </c>
      <c r="AH49" s="123">
        <f t="shared" si="35"/>
        <v>1</v>
      </c>
      <c r="AI49" s="112">
        <f t="shared" si="35"/>
        <v>373.33333333333337</v>
      </c>
      <c r="AJ49" s="148">
        <f t="shared" si="36"/>
        <v>186.66666666666669</v>
      </c>
      <c r="AK49" s="147">
        <f t="shared" si="37"/>
        <v>186.66666666666669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crop: Amadumbe</v>
      </c>
      <c r="B50" s="104">
        <v>416.66666666666669</v>
      </c>
      <c r="C50" s="104">
        <v>-416.66666666666669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596.48022479822941</v>
      </c>
      <c r="K50" s="40">
        <f t="shared" si="28"/>
        <v>1.950011076062912E-3</v>
      </c>
      <c r="L50" s="22">
        <f t="shared" si="29"/>
        <v>2.7300155064880769E-3</v>
      </c>
      <c r="M50" s="24">
        <f t="shared" si="30"/>
        <v>2.7915433080217033E-3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149.12005619955735</v>
      </c>
      <c r="AB50" s="156">
        <f>Poor!AB55</f>
        <v>0.25</v>
      </c>
      <c r="AC50" s="147">
        <f t="shared" si="39"/>
        <v>149.12005619955735</v>
      </c>
      <c r="AD50" s="156">
        <f>Poor!AD55</f>
        <v>0.25</v>
      </c>
      <c r="AE50" s="147">
        <f t="shared" si="40"/>
        <v>149.12005619955735</v>
      </c>
      <c r="AF50" s="122">
        <f t="shared" si="31"/>
        <v>0.25</v>
      </c>
      <c r="AG50" s="147">
        <f t="shared" si="34"/>
        <v>149.12005619955735</v>
      </c>
      <c r="AH50" s="123">
        <f t="shared" si="35"/>
        <v>1</v>
      </c>
      <c r="AI50" s="112">
        <f t="shared" si="35"/>
        <v>596.48022479822941</v>
      </c>
      <c r="AJ50" s="148">
        <f t="shared" si="36"/>
        <v>298.24011239911471</v>
      </c>
      <c r="AK50" s="147">
        <f t="shared" si="37"/>
        <v>298.24011239911471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1.1100000000000001</v>
      </c>
      <c r="G54" s="22">
        <f t="shared" si="32"/>
        <v>1.65</v>
      </c>
      <c r="H54" s="24">
        <f t="shared" si="41"/>
        <v>1.1100000000000001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Labour migration(formal employment): no. people per HH</v>
      </c>
      <c r="B57" s="104">
        <v>22000</v>
      </c>
      <c r="C57" s="104">
        <v>0</v>
      </c>
      <c r="D57" s="38">
        <f t="shared" si="25"/>
        <v>22000</v>
      </c>
      <c r="E57" s="75">
        <f>Middle!E57</f>
        <v>0.8</v>
      </c>
      <c r="F57" s="75">
        <f>Middle!F57</f>
        <v>1.18</v>
      </c>
      <c r="G57" s="22">
        <f t="shared" si="32"/>
        <v>1.65</v>
      </c>
      <c r="H57" s="24">
        <f t="shared" si="41"/>
        <v>0.94399999999999995</v>
      </c>
      <c r="I57" s="39">
        <f t="shared" si="42"/>
        <v>20768</v>
      </c>
      <c r="J57" s="38">
        <f t="shared" si="33"/>
        <v>20767.999999999996</v>
      </c>
      <c r="K57" s="40">
        <f t="shared" si="43"/>
        <v>0.10296058481612176</v>
      </c>
      <c r="L57" s="22">
        <f t="shared" si="44"/>
        <v>9.7194792066418942E-2</v>
      </c>
      <c r="M57" s="24">
        <f t="shared" si="45"/>
        <v>9.7194792066418914E-2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(e.g. teachers, salaried staff, etc.)</v>
      </c>
      <c r="B58" s="104">
        <v>104000</v>
      </c>
      <c r="C58" s="104">
        <v>0</v>
      </c>
      <c r="D58" s="38">
        <f t="shared" si="25"/>
        <v>104000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98176</v>
      </c>
      <c r="J58" s="38">
        <f t="shared" si="33"/>
        <v>98176</v>
      </c>
      <c r="K58" s="40">
        <f t="shared" si="43"/>
        <v>0.48672276458530284</v>
      </c>
      <c r="L58" s="22">
        <f t="shared" si="44"/>
        <v>0.45946628976852583</v>
      </c>
      <c r="M58" s="24">
        <f t="shared" si="45"/>
        <v>0.45946628976852588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24544</v>
      </c>
      <c r="AB58" s="156">
        <f>Poor!AB58</f>
        <v>0.25</v>
      </c>
      <c r="AC58" s="147">
        <f t="shared" si="39"/>
        <v>24544</v>
      </c>
      <c r="AD58" s="156">
        <f>Poor!AD58</f>
        <v>0.25</v>
      </c>
      <c r="AE58" s="147">
        <f t="shared" si="40"/>
        <v>24544</v>
      </c>
      <c r="AF58" s="122">
        <f t="shared" si="31"/>
        <v>0.25</v>
      </c>
      <c r="AG58" s="147">
        <f t="shared" si="34"/>
        <v>24544</v>
      </c>
      <c r="AH58" s="123">
        <f t="shared" si="35"/>
        <v>1</v>
      </c>
      <c r="AI58" s="112">
        <f t="shared" si="35"/>
        <v>98176</v>
      </c>
      <c r="AJ58" s="148">
        <f t="shared" si="36"/>
        <v>49088</v>
      </c>
      <c r="AK58" s="147">
        <f t="shared" si="37"/>
        <v>49088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0</v>
      </c>
      <c r="C59" s="104"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33644</v>
      </c>
      <c r="C60" s="104">
        <v>0</v>
      </c>
      <c r="D60" s="38">
        <f t="shared" si="25"/>
        <v>33644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31759.935999999998</v>
      </c>
      <c r="J60" s="38">
        <f t="shared" si="33"/>
        <v>31759.936000000002</v>
      </c>
      <c r="K60" s="40">
        <f t="shared" si="43"/>
        <v>0.15745481434334546</v>
      </c>
      <c r="L60" s="22">
        <f t="shared" si="44"/>
        <v>0.14863734474011811</v>
      </c>
      <c r="M60" s="24">
        <f t="shared" si="45"/>
        <v>0.14863734474011814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7939.9840000000004</v>
      </c>
      <c r="AB60" s="156">
        <f>Poor!AB60</f>
        <v>0.25</v>
      </c>
      <c r="AC60" s="147">
        <f t="shared" si="39"/>
        <v>7939.9840000000004</v>
      </c>
      <c r="AD60" s="156">
        <f>Poor!AD60</f>
        <v>0.25</v>
      </c>
      <c r="AE60" s="147">
        <f t="shared" si="40"/>
        <v>7939.9840000000004</v>
      </c>
      <c r="AF60" s="122">
        <f t="shared" si="31"/>
        <v>0.25</v>
      </c>
      <c r="AG60" s="147">
        <f t="shared" si="34"/>
        <v>7939.9840000000004</v>
      </c>
      <c r="AH60" s="123">
        <f t="shared" si="46"/>
        <v>1</v>
      </c>
      <c r="AI60" s="112">
        <f t="shared" si="46"/>
        <v>31759.936000000002</v>
      </c>
      <c r="AJ60" s="148">
        <f t="shared" si="36"/>
        <v>15879.968000000001</v>
      </c>
      <c r="AK60" s="147">
        <f t="shared" si="37"/>
        <v>15879.968000000001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9345.6</v>
      </c>
      <c r="J61" s="38">
        <f t="shared" si="33"/>
        <v>9345.6</v>
      </c>
      <c r="K61" s="40">
        <f t="shared" si="43"/>
        <v>3.7065810533803832E-2</v>
      </c>
      <c r="L61" s="22">
        <f t="shared" si="44"/>
        <v>4.373765642988852E-2</v>
      </c>
      <c r="M61" s="24">
        <f t="shared" si="45"/>
        <v>4.373765642988852E-2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2336.4</v>
      </c>
      <c r="AB61" s="156">
        <f>Poor!AB61</f>
        <v>0.25</v>
      </c>
      <c r="AC61" s="147">
        <f t="shared" si="39"/>
        <v>2336.4</v>
      </c>
      <c r="AD61" s="156">
        <f>Poor!AD61</f>
        <v>0.25</v>
      </c>
      <c r="AE61" s="147">
        <f t="shared" si="40"/>
        <v>2336.4</v>
      </c>
      <c r="AF61" s="122">
        <f t="shared" si="31"/>
        <v>0.25</v>
      </c>
      <c r="AG61" s="147">
        <f t="shared" si="34"/>
        <v>2336.4</v>
      </c>
      <c r="AH61" s="123">
        <f t="shared" si="46"/>
        <v>1</v>
      </c>
      <c r="AI61" s="112">
        <f t="shared" si="46"/>
        <v>9345.6</v>
      </c>
      <c r="AJ61" s="148">
        <f t="shared" si="36"/>
        <v>4672.8</v>
      </c>
      <c r="AK61" s="147">
        <f t="shared" si="37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2160</v>
      </c>
      <c r="C63" s="104">
        <v>0</v>
      </c>
      <c r="D63" s="38">
        <f t="shared" si="25"/>
        <v>2160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2160</v>
      </c>
      <c r="J63" s="38">
        <f t="shared" si="33"/>
        <v>2160</v>
      </c>
      <c r="K63" s="40">
        <f t="shared" si="43"/>
        <v>1.0108857418310135E-2</v>
      </c>
      <c r="L63" s="22">
        <f t="shared" si="44"/>
        <v>1.0108857418310135E-2</v>
      </c>
      <c r="M63" s="24">
        <f t="shared" si="45"/>
        <v>1.0108857418310135E-2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540</v>
      </c>
      <c r="AB63" s="156">
        <f>Poor!AB63</f>
        <v>0.25</v>
      </c>
      <c r="AC63" s="147">
        <f t="shared" si="39"/>
        <v>540</v>
      </c>
      <c r="AD63" s="156">
        <f>Poor!AD63</f>
        <v>0.25</v>
      </c>
      <c r="AE63" s="147">
        <f t="shared" si="40"/>
        <v>540</v>
      </c>
      <c r="AF63" s="122">
        <f t="shared" si="31"/>
        <v>0.25</v>
      </c>
      <c r="AG63" s="147">
        <f t="shared" si="34"/>
        <v>540</v>
      </c>
      <c r="AH63" s="123">
        <f t="shared" si="46"/>
        <v>1</v>
      </c>
      <c r="AI63" s="112">
        <f t="shared" si="46"/>
        <v>2160</v>
      </c>
      <c r="AJ63" s="148">
        <f t="shared" si="36"/>
        <v>1080</v>
      </c>
      <c r="AK63" s="147">
        <f t="shared" si="37"/>
        <v>1080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4000</v>
      </c>
      <c r="C64" s="104">
        <v>0</v>
      </c>
      <c r="D64" s="38">
        <f t="shared" si="25"/>
        <v>4000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4440</v>
      </c>
      <c r="J64" s="38">
        <f t="shared" si="33"/>
        <v>4440.0000000000009</v>
      </c>
      <c r="K64" s="40">
        <f t="shared" si="43"/>
        <v>1.8720106330203955E-2</v>
      </c>
      <c r="L64" s="22">
        <f t="shared" si="44"/>
        <v>2.077931802652639E-2</v>
      </c>
      <c r="M64" s="24">
        <f t="shared" si="45"/>
        <v>2.0779318026526394E-2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1110.0000000000002</v>
      </c>
      <c r="AB64" s="156">
        <f>Poor!AB64</f>
        <v>0.25</v>
      </c>
      <c r="AC64" s="149">
        <f t="shared" si="39"/>
        <v>1110.0000000000002</v>
      </c>
      <c r="AD64" s="156">
        <f>Poor!AD64</f>
        <v>0.25</v>
      </c>
      <c r="AE64" s="149">
        <f t="shared" si="40"/>
        <v>1110.0000000000002</v>
      </c>
      <c r="AF64" s="150">
        <f t="shared" si="31"/>
        <v>0.25</v>
      </c>
      <c r="AG64" s="149">
        <f t="shared" si="34"/>
        <v>1110.0000000000002</v>
      </c>
      <c r="AH64" s="123">
        <f t="shared" si="46"/>
        <v>1</v>
      </c>
      <c r="AI64" s="112">
        <f t="shared" si="46"/>
        <v>4440.0000000000009</v>
      </c>
      <c r="AJ64" s="151">
        <f t="shared" si="36"/>
        <v>2220.0000000000005</v>
      </c>
      <c r="AK64" s="149">
        <f t="shared" si="37"/>
        <v>2220.0000000000005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213674</v>
      </c>
      <c r="C65" s="39">
        <f>SUM(C37:C64)</f>
        <v>-9925</v>
      </c>
      <c r="D65" s="42">
        <f>SUM(D37:D64)</f>
        <v>203749</v>
      </c>
      <c r="E65" s="32"/>
      <c r="F65" s="32"/>
      <c r="G65" s="32"/>
      <c r="H65" s="31"/>
      <c r="I65" s="39">
        <f>SUM(I37:I64)</f>
        <v>200355.83599999998</v>
      </c>
      <c r="J65" s="39">
        <f>SUM(J37:J64)</f>
        <v>215322.10427812024</v>
      </c>
      <c r="K65" s="40">
        <f>SUM(K37:K64)</f>
        <v>1</v>
      </c>
      <c r="L65" s="22">
        <f>SUM(L37:L64)</f>
        <v>1.0061693795220756</v>
      </c>
      <c r="M65" s="24">
        <f>SUM(M37:M64)</f>
        <v>1.0077131718324186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48888.675250784749</v>
      </c>
      <c r="AB65" s="137"/>
      <c r="AC65" s="153">
        <f>SUM(AC37:AC64)</f>
        <v>48258.964680767218</v>
      </c>
      <c r="AD65" s="137"/>
      <c r="AE65" s="153">
        <f>SUM(AE37:AE64)</f>
        <v>43197.636284739856</v>
      </c>
      <c r="AF65" s="137"/>
      <c r="AG65" s="153">
        <f>SUM(AG37:AG64)</f>
        <v>54208.828061828412</v>
      </c>
      <c r="AH65" s="137"/>
      <c r="AI65" s="153">
        <f>SUM(AI37:AI64)</f>
        <v>194554.10427812024</v>
      </c>
      <c r="AJ65" s="153">
        <f>SUM(AJ37:AJ64)</f>
        <v>97147.639931551981</v>
      </c>
      <c r="AK65" s="153">
        <f>SUM(AK37:AK64)</f>
        <v>97406.46434656826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23900.825512052812</v>
      </c>
      <c r="J70" s="51">
        <f>J124*I$83</f>
        <v>23900.825512052812</v>
      </c>
      <c r="K70" s="40">
        <f>B70/B$76</f>
        <v>7.9897499100942862E-2</v>
      </c>
      <c r="L70" s="22">
        <f>(L124*G$37*F$9/F$7)/B$130</f>
        <v>0.11185649874132002</v>
      </c>
      <c r="M70" s="24">
        <f>J70/B$76</f>
        <v>0.11185649874132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17008.257777777784</v>
      </c>
      <c r="J71" s="51">
        <f t="shared" ref="J71:J72" si="49">J125*I$83</f>
        <v>17008.257777777784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30009.760000000002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47408.666666666664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55942.226666666669</v>
      </c>
      <c r="K73" s="40">
        <f>B73/B$76</f>
        <v>0.22187382024329896</v>
      </c>
      <c r="L73" s="22">
        <f>(L127*G$37*F$9/F$7)/B$130</f>
        <v>0.26181110788709283</v>
      </c>
      <c r="M73" s="24">
        <f>J73/B$76</f>
        <v>0.26181110788709283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5034.8003999999992</v>
      </c>
      <c r="AB73" s="156">
        <f>Poor!AB73</f>
        <v>0.09</v>
      </c>
      <c r="AC73" s="147">
        <f>$H$73*$B$73*AB73</f>
        <v>5034.8003999999992</v>
      </c>
      <c r="AD73" s="156">
        <f>Poor!AD73</f>
        <v>0.23</v>
      </c>
      <c r="AE73" s="147">
        <f>$H$73*$B$73*AD73</f>
        <v>12866.712133333333</v>
      </c>
      <c r="AF73" s="156">
        <f>Poor!AF73</f>
        <v>0.59</v>
      </c>
      <c r="AG73" s="147">
        <f>$H$73*$B$73*AF73</f>
        <v>33005.913733333327</v>
      </c>
      <c r="AH73" s="155">
        <f>SUM(Z73,AB73,AD73,AF73)</f>
        <v>1</v>
      </c>
      <c r="AI73" s="147">
        <f>SUM(AA73,AC73,AE73,AG73)</f>
        <v>55942.226666666655</v>
      </c>
      <c r="AJ73" s="148">
        <f>(AA73+AC73)</f>
        <v>10069.600799999998</v>
      </c>
      <c r="AK73" s="147">
        <f>(AE73+AG73)</f>
        <v>45872.625866666662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5883.5070076077818</v>
      </c>
      <c r="C74" s="39"/>
      <c r="D74" s="38"/>
      <c r="E74" s="32"/>
      <c r="F74" s="32"/>
      <c r="G74" s="32"/>
      <c r="H74" s="31"/>
      <c r="I74" s="39">
        <f>I128*I$83</f>
        <v>176455.01048794718</v>
      </c>
      <c r="J74" s="51">
        <f>J128*I$83</f>
        <v>3131.4205520229139</v>
      </c>
      <c r="K74" s="40">
        <f>B74/B$76</f>
        <v>2.7534969194229441E-2</v>
      </c>
      <c r="L74" s="22">
        <f>(L128*G$37*F$9/F$7)/B$130</f>
        <v>2.6763189534034598E-2</v>
      </c>
      <c r="M74" s="24">
        <f>J74/B$76</f>
        <v>1.4655131424613728E-2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1914.8023704157911</v>
      </c>
      <c r="AF74" s="156"/>
      <c r="AG74" s="147">
        <f>AG30*$I$83/4</f>
        <v>1582.7505557485761</v>
      </c>
      <c r="AH74" s="155"/>
      <c r="AI74" s="147">
        <f>SUM(AA74,AC74,AE74,AG74)</f>
        <v>3497.5529261643669</v>
      </c>
      <c r="AJ74" s="148">
        <f>(AA74+AC74)</f>
        <v>0</v>
      </c>
      <c r="AK74" s="147">
        <f>(AE74+AG74)</f>
        <v>3497.5529261643669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103464.03032505285</v>
      </c>
      <c r="C75" s="39"/>
      <c r="D75" s="38"/>
      <c r="E75" s="32"/>
      <c r="F75" s="32"/>
      <c r="G75" s="32"/>
      <c r="H75" s="31"/>
      <c r="I75" s="47"/>
      <c r="J75" s="51">
        <f>J129*I$83</f>
        <v>85329.613769600022</v>
      </c>
      <c r="K75" s="40">
        <f>B75/B$76</f>
        <v>0.48421441225910899</v>
      </c>
      <c r="L75" s="22">
        <f>(L129*G$37*F$9/F$7)/B$130</f>
        <v>0.38569301030077319</v>
      </c>
      <c r="M75" s="24">
        <f>J75/B$76</f>
        <v>0.39934486072053699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42913.468872771547</v>
      </c>
      <c r="AB75" s="158"/>
      <c r="AC75" s="149">
        <f>AA75+AC65-SUM(AC70,AC74)</f>
        <v>85197.227175525564</v>
      </c>
      <c r="AD75" s="158"/>
      <c r="AE75" s="149">
        <f>AC75+AE65-SUM(AE70,AE74)</f>
        <v>120504.85471183642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167155.72583990305</v>
      </c>
      <c r="AJ75" s="151">
        <f>AJ76-SUM(AJ70,AJ74)</f>
        <v>85197.227175525564</v>
      </c>
      <c r="AK75" s="149">
        <f>AJ75+AK76-SUM(AK70,AK74)</f>
        <v>167155.72583990305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213674</v>
      </c>
      <c r="C76" s="39"/>
      <c r="D76" s="38"/>
      <c r="E76" s="32"/>
      <c r="F76" s="32"/>
      <c r="G76" s="32"/>
      <c r="H76" s="31"/>
      <c r="I76" s="39">
        <f>I130*I$83</f>
        <v>200355.83599999998</v>
      </c>
      <c r="J76" s="51">
        <f>J130*I$83</f>
        <v>215322.10427812021</v>
      </c>
      <c r="K76" s="40">
        <f>SUM(K70:K75)</f>
        <v>0.81352070079758021</v>
      </c>
      <c r="L76" s="22">
        <f>SUM(L70:L75)</f>
        <v>0.78612380646322066</v>
      </c>
      <c r="M76" s="24">
        <f>SUM(M70:M75)</f>
        <v>0.78766759877356352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48888.675250784749</v>
      </c>
      <c r="AB76" s="137"/>
      <c r="AC76" s="153">
        <f>AC65</f>
        <v>48258.964680767218</v>
      </c>
      <c r="AD76" s="137"/>
      <c r="AE76" s="153">
        <f>AE65</f>
        <v>43197.636284739856</v>
      </c>
      <c r="AF76" s="137"/>
      <c r="AG76" s="153">
        <f>AG65</f>
        <v>54208.828061828412</v>
      </c>
      <c r="AH76" s="137"/>
      <c r="AI76" s="153">
        <f>SUM(AA76,AC76,AE76,AG76)</f>
        <v>194554.10427812024</v>
      </c>
      <c r="AJ76" s="154">
        <f>SUM(AA76,AC76)</f>
        <v>97147.639931551967</v>
      </c>
      <c r="AK76" s="154">
        <f>SUM(AE76,AG76)</f>
        <v>97406.464346568275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42913.468872771547</v>
      </c>
      <c r="AD78" s="112"/>
      <c r="AE78" s="112">
        <f>AC75</f>
        <v>85197.227175525564</v>
      </c>
      <c r="AF78" s="112"/>
      <c r="AG78" s="112">
        <f>AE75</f>
        <v>120504.85471183642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42913.468872771547</v>
      </c>
      <c r="AB79" s="112"/>
      <c r="AC79" s="112">
        <f>AA79-AA74+AC65-AC70</f>
        <v>85197.227175525564</v>
      </c>
      <c r="AD79" s="112"/>
      <c r="AE79" s="112">
        <f>AC79-AC74+AE65-AE70</f>
        <v>122419.65708225222</v>
      </c>
      <c r="AF79" s="112"/>
      <c r="AG79" s="112">
        <f>AE79-AE74+AG65-AG70</f>
        <v>168738.47639565161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3712.697748568824</v>
      </c>
      <c r="AB83" s="112"/>
      <c r="AC83" s="165">
        <f>$I$83*AB82/4</f>
        <v>3712.697748568824</v>
      </c>
      <c r="AD83" s="112"/>
      <c r="AE83" s="165">
        <f>$I$83*AD82/4</f>
        <v>3712.697748568824</v>
      </c>
      <c r="AF83" s="112"/>
      <c r="AG83" s="165">
        <f>$I$83*AF82/4</f>
        <v>3712.697748568824</v>
      </c>
      <c r="AH83" s="165">
        <f>SUM(AA83,AC83,AE83,AG83)</f>
        <v>14850.790994275296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0.18147181527494882</v>
      </c>
      <c r="C91" s="75">
        <f>(C37/$B$83)</f>
        <v>0</v>
      </c>
      <c r="D91" s="24">
        <f t="shared" ref="D91" si="51">(B91+C91)</f>
        <v>0.18147181527494882</v>
      </c>
      <c r="H91" s="24">
        <f>(E37*F37/G37*F$7/F$9)</f>
        <v>0.57212121212121214</v>
      </c>
      <c r="I91" s="22">
        <f t="shared" ref="I91" si="52">(D91*H91)</f>
        <v>0.10382387492094042</v>
      </c>
      <c r="J91" s="24">
        <f>IF(I$32&lt;=1+I$131,I91,L91+J$33*(I91-L91))</f>
        <v>0.10382387492094042</v>
      </c>
      <c r="K91" s="22">
        <f t="shared" ref="K91" si="53">(B91)</f>
        <v>0.18147181527494882</v>
      </c>
      <c r="L91" s="22">
        <f t="shared" ref="L91" si="54">(K91*H91)</f>
        <v>0.10382387492094042</v>
      </c>
      <c r="M91" s="227">
        <f t="shared" si="50"/>
        <v>0.10382387492094042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1.4073324449893989</v>
      </c>
      <c r="C92" s="75">
        <f t="shared" si="56"/>
        <v>0.11110519302547887</v>
      </c>
      <c r="D92" s="24">
        <f t="shared" ref="D92:D118" si="57">(B92+C92)</f>
        <v>1.5184376380148779</v>
      </c>
      <c r="H92" s="24">
        <f t="shared" ref="H92:H118" si="58">(E38*F38/G38*F$7/F$9)</f>
        <v>0.57212121212121214</v>
      </c>
      <c r="I92" s="22">
        <f t="shared" ref="I92:I118" si="59">(D92*H92)</f>
        <v>0.86873038199154229</v>
      </c>
      <c r="J92" s="24">
        <f t="shared" ref="J92:J118" si="60">IF(I$32&lt;=1+I$131,I92,L92+J$33*(I92-L92))</f>
        <v>0.80373213193085502</v>
      </c>
      <c r="K92" s="22">
        <f t="shared" ref="K92:K118" si="61">(B92)</f>
        <v>1.4073324449893989</v>
      </c>
      <c r="L92" s="22">
        <f t="shared" ref="L92:L118" si="62">(K92*H92)</f>
        <v>0.80516474428484397</v>
      </c>
      <c r="M92" s="227">
        <f t="shared" ref="M92:M118" si="63">(J92)</f>
        <v>0.80373213193085502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0.3722023966353542</v>
      </c>
      <c r="C93" s="75">
        <f t="shared" si="64"/>
        <v>-8.7032401203291782E-2</v>
      </c>
      <c r="D93" s="24">
        <f t="shared" si="57"/>
        <v>0.28516999543206245</v>
      </c>
      <c r="H93" s="24">
        <f t="shared" si="58"/>
        <v>0.57212121212121214</v>
      </c>
      <c r="I93" s="22">
        <f t="shared" si="59"/>
        <v>0.1631518034471921</v>
      </c>
      <c r="J93" s="24">
        <f t="shared" si="60"/>
        <v>0.21406709932806367</v>
      </c>
      <c r="K93" s="22">
        <f t="shared" si="61"/>
        <v>0.3722023966353542</v>
      </c>
      <c r="L93" s="22">
        <f t="shared" si="62"/>
        <v>0.21294488631743902</v>
      </c>
      <c r="M93" s="227">
        <f t="shared" si="63"/>
        <v>0.21406709932806367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9.1661784246020062E-2</v>
      </c>
      <c r="C94" s="75">
        <f t="shared" si="65"/>
        <v>0</v>
      </c>
      <c r="D94" s="24">
        <f t="shared" si="57"/>
        <v>9.1661784246020062E-2</v>
      </c>
      <c r="H94" s="24">
        <f t="shared" si="58"/>
        <v>0.7151515151515152</v>
      </c>
      <c r="I94" s="22">
        <f t="shared" si="59"/>
        <v>6.5552063885032527E-2</v>
      </c>
      <c r="J94" s="24">
        <f t="shared" si="60"/>
        <v>6.5552063885032527E-2</v>
      </c>
      <c r="K94" s="22">
        <f t="shared" si="61"/>
        <v>9.1661784246020062E-2</v>
      </c>
      <c r="L94" s="22">
        <f t="shared" si="62"/>
        <v>6.5552063885032527E-2</v>
      </c>
      <c r="M94" s="227">
        <f t="shared" si="63"/>
        <v>6.5552063885032527E-2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ref="B95:C95" si="66">(B41/$B$83)</f>
        <v>1.1110519302547888</v>
      </c>
      <c r="C95" s="75">
        <f t="shared" si="66"/>
        <v>0</v>
      </c>
      <c r="D95" s="24">
        <f t="shared" si="57"/>
        <v>1.1110519302547888</v>
      </c>
      <c r="H95" s="24">
        <f t="shared" si="58"/>
        <v>0.84848484848484851</v>
      </c>
      <c r="I95" s="22">
        <f t="shared" si="59"/>
        <v>0.9427107287010329</v>
      </c>
      <c r="J95" s="24">
        <f t="shared" si="60"/>
        <v>0.9427107287010329</v>
      </c>
      <c r="K95" s="22">
        <f t="shared" si="61"/>
        <v>1.1110519302547888</v>
      </c>
      <c r="L95" s="22">
        <f t="shared" si="62"/>
        <v>0.9427107287010329</v>
      </c>
      <c r="M95" s="227">
        <f t="shared" si="63"/>
        <v>0.9427107287010329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0.55552596512739438</v>
      </c>
      <c r="C96" s="75">
        <f t="shared" si="67"/>
        <v>-0.55552596512739438</v>
      </c>
      <c r="D96" s="24">
        <f t="shared" si="57"/>
        <v>0</v>
      </c>
      <c r="H96" s="24">
        <f t="shared" si="58"/>
        <v>0.92484848484848492</v>
      </c>
      <c r="I96" s="22">
        <f t="shared" si="59"/>
        <v>0</v>
      </c>
      <c r="J96" s="24">
        <f t="shared" si="60"/>
        <v>0.52535661860491822</v>
      </c>
      <c r="K96" s="22">
        <f t="shared" si="61"/>
        <v>0.55552596512739438</v>
      </c>
      <c r="L96" s="22">
        <f t="shared" si="62"/>
        <v>0.51377734714206291</v>
      </c>
      <c r="M96" s="227">
        <f t="shared" si="63"/>
        <v>0.52535661860491822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ref="B97:C97" si="68">(B43/$B$83)</f>
        <v>1.1110519302547887E-2</v>
      </c>
      <c r="C97" s="75">
        <f t="shared" si="68"/>
        <v>-1.1110519302547887E-2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1.0507132372098365E-2</v>
      </c>
      <c r="K97" s="22">
        <f t="shared" si="61"/>
        <v>1.1110519302547887E-2</v>
      </c>
      <c r="L97" s="22">
        <f t="shared" si="62"/>
        <v>1.0275546942841258E-2</v>
      </c>
      <c r="M97" s="227">
        <f t="shared" si="63"/>
        <v>1.0507132372098365E-2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ref="B98:C98" si="69">(B44/$B$83)</f>
        <v>0.20739636031422723</v>
      </c>
      <c r="C98" s="75">
        <f t="shared" si="69"/>
        <v>-8.8884154420383096E-2</v>
      </c>
      <c r="D98" s="24">
        <f t="shared" si="57"/>
        <v>0.11851220589384413</v>
      </c>
      <c r="H98" s="24">
        <f t="shared" si="58"/>
        <v>0.84848484848484851</v>
      </c>
      <c r="I98" s="22">
        <f t="shared" si="59"/>
        <v>0.10055581106144351</v>
      </c>
      <c r="J98" s="24">
        <f t="shared" si="60"/>
        <v>0.17767237893005536</v>
      </c>
      <c r="K98" s="22">
        <f t="shared" si="61"/>
        <v>0.20739636031422723</v>
      </c>
      <c r="L98" s="22">
        <f t="shared" si="62"/>
        <v>0.17597266935752615</v>
      </c>
      <c r="M98" s="227">
        <f t="shared" si="63"/>
        <v>0.17767237893005536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ref="B99:C99" si="70">(B45/$B$83)</f>
        <v>0.13332623163057464</v>
      </c>
      <c r="C99" s="75">
        <f t="shared" si="70"/>
        <v>-0.13332623163057464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0.11567485180291777</v>
      </c>
      <c r="K99" s="22">
        <f t="shared" si="61"/>
        <v>0.13332623163057464</v>
      </c>
      <c r="L99" s="22">
        <f t="shared" si="62"/>
        <v>0.11312528744412394</v>
      </c>
      <c r="M99" s="227">
        <f t="shared" si="63"/>
        <v>0.11567485180291777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ref="B100:C100" si="71">(B46/$B$83)</f>
        <v>0.24072791822187087</v>
      </c>
      <c r="C100" s="75">
        <f t="shared" si="71"/>
        <v>-0.24072791822187087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0.20885737131082374</v>
      </c>
      <c r="K100" s="22">
        <f t="shared" si="61"/>
        <v>0.24072791822187087</v>
      </c>
      <c r="L100" s="22">
        <f t="shared" si="62"/>
        <v>0.20425399121855711</v>
      </c>
      <c r="M100" s="227">
        <f t="shared" si="63"/>
        <v>0.20885737131082374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ref="B101:C101" si="72">(B47/$B$83)</f>
        <v>4.4442077210191548E-2</v>
      </c>
      <c r="C101" s="75">
        <f t="shared" si="72"/>
        <v>-4.4442077210191548E-2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3.855828393430593E-2</v>
      </c>
      <c r="K101" s="22">
        <f t="shared" si="61"/>
        <v>4.4442077210191548E-2</v>
      </c>
      <c r="L101" s="22">
        <f t="shared" si="62"/>
        <v>3.7708429148041317E-2</v>
      </c>
      <c r="M101" s="227">
        <f t="shared" si="63"/>
        <v>3.855828393430593E-2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ref="B102:C102" si="73">(B48/$B$83)</f>
        <v>6.4811362598196009E-3</v>
      </c>
      <c r="C102" s="75">
        <f t="shared" si="73"/>
        <v>-6.4811362598196009E-3</v>
      </c>
      <c r="D102" s="24">
        <f t="shared" si="57"/>
        <v>0</v>
      </c>
      <c r="H102" s="24">
        <f t="shared" si="58"/>
        <v>0.84848484848484851</v>
      </c>
      <c r="I102" s="22">
        <f t="shared" si="59"/>
        <v>0</v>
      </c>
      <c r="J102" s="24">
        <f t="shared" si="60"/>
        <v>5.6230830737529474E-3</v>
      </c>
      <c r="K102" s="22">
        <f t="shared" si="61"/>
        <v>6.4811362598196009E-3</v>
      </c>
      <c r="L102" s="22">
        <f t="shared" si="62"/>
        <v>5.4991459174226921E-3</v>
      </c>
      <c r="M102" s="227">
        <f t="shared" si="63"/>
        <v>5.6230830737529474E-3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ref="B103:C103" si="74">(B49/$B$83)</f>
        <v>2.9628051473461033E-2</v>
      </c>
      <c r="C103" s="75">
        <f t="shared" si="74"/>
        <v>0</v>
      </c>
      <c r="D103" s="24">
        <f t="shared" si="57"/>
        <v>2.9628051473461033E-2</v>
      </c>
      <c r="H103" s="24">
        <f t="shared" si="58"/>
        <v>0.84848484848484851</v>
      </c>
      <c r="I103" s="22">
        <f t="shared" si="59"/>
        <v>2.5138952765360878E-2</v>
      </c>
      <c r="J103" s="24">
        <f t="shared" si="60"/>
        <v>2.5138952765360878E-2</v>
      </c>
      <c r="K103" s="22">
        <f t="shared" si="61"/>
        <v>2.9628051473461033E-2</v>
      </c>
      <c r="L103" s="22">
        <f t="shared" si="62"/>
        <v>2.5138952765360878E-2</v>
      </c>
      <c r="M103" s="227">
        <f t="shared" si="63"/>
        <v>2.5138952765360878E-2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ref="B104:C104" si="75">(B50/$B$83)</f>
        <v>4.6293830427282863E-2</v>
      </c>
      <c r="C104" s="75">
        <f t="shared" si="75"/>
        <v>-4.6293830427282863E-2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4.0164879098235337E-2</v>
      </c>
      <c r="K104" s="22">
        <f t="shared" si="61"/>
        <v>4.6293830427282863E-2</v>
      </c>
      <c r="L104" s="22">
        <f t="shared" si="62"/>
        <v>3.9279613695876368E-2</v>
      </c>
      <c r="M104" s="227">
        <f t="shared" si="63"/>
        <v>4.0164879098235337E-2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0.7151515151515152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0.67272727272727284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ref="B111:C111" si="82">(B57/$B$83)</f>
        <v>2.444314246560535</v>
      </c>
      <c r="C111" s="75">
        <f t="shared" si="82"/>
        <v>0</v>
      </c>
      <c r="D111" s="24">
        <f t="shared" si="57"/>
        <v>2.444314246560535</v>
      </c>
      <c r="H111" s="24">
        <f t="shared" si="58"/>
        <v>0.57212121212121214</v>
      </c>
      <c r="I111" s="22">
        <f t="shared" si="59"/>
        <v>1.3984440295473606</v>
      </c>
      <c r="J111" s="24">
        <f t="shared" si="60"/>
        <v>1.3984440295473606</v>
      </c>
      <c r="K111" s="22">
        <f t="shared" si="61"/>
        <v>2.444314246560535</v>
      </c>
      <c r="L111" s="22">
        <f t="shared" si="62"/>
        <v>1.3984440295473606</v>
      </c>
      <c r="M111" s="227">
        <f t="shared" si="63"/>
        <v>1.3984440295473606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ref="B112:C112" si="83">(B58/$B$83)</f>
        <v>11.554940074649803</v>
      </c>
      <c r="C112" s="75">
        <f t="shared" si="83"/>
        <v>0</v>
      </c>
      <c r="D112" s="24">
        <f t="shared" si="57"/>
        <v>11.554940074649803</v>
      </c>
      <c r="H112" s="24">
        <f t="shared" si="58"/>
        <v>0.57212121212121214</v>
      </c>
      <c r="I112" s="22">
        <f t="shared" si="59"/>
        <v>6.6108263214966145</v>
      </c>
      <c r="J112" s="24">
        <f t="shared" si="60"/>
        <v>6.6108263214966145</v>
      </c>
      <c r="K112" s="22">
        <f t="shared" si="61"/>
        <v>11.554940074649803</v>
      </c>
      <c r="L112" s="22">
        <f t="shared" si="62"/>
        <v>6.6108263214966145</v>
      </c>
      <c r="M112" s="227">
        <f t="shared" si="63"/>
        <v>6.6108263214966145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3.7380231141492111</v>
      </c>
      <c r="C114" s="75">
        <f t="shared" si="85"/>
        <v>0</v>
      </c>
      <c r="D114" s="24">
        <f t="shared" si="57"/>
        <v>3.7380231141492111</v>
      </c>
      <c r="H114" s="24">
        <f t="shared" si="58"/>
        <v>0.57212121212121214</v>
      </c>
      <c r="I114" s="22">
        <f t="shared" si="59"/>
        <v>2.1386023150041549</v>
      </c>
      <c r="J114" s="24">
        <f t="shared" si="60"/>
        <v>2.1386023150041549</v>
      </c>
      <c r="K114" s="22">
        <f t="shared" si="61"/>
        <v>3.7380231141492111</v>
      </c>
      <c r="L114" s="22">
        <f t="shared" si="62"/>
        <v>2.1386023150041549</v>
      </c>
      <c r="M114" s="227">
        <f t="shared" si="63"/>
        <v>2.1386023150041549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0.87995312876179266</v>
      </c>
      <c r="C115" s="75">
        <f t="shared" si="86"/>
        <v>0</v>
      </c>
      <c r="D115" s="24">
        <f t="shared" si="57"/>
        <v>0.87995312876179266</v>
      </c>
      <c r="H115" s="24">
        <f t="shared" si="58"/>
        <v>0.7151515151515152</v>
      </c>
      <c r="I115" s="22">
        <f t="shared" si="59"/>
        <v>0.62929981329631235</v>
      </c>
      <c r="J115" s="24">
        <f t="shared" si="60"/>
        <v>0.62929981329631235</v>
      </c>
      <c r="K115" s="22">
        <f t="shared" si="61"/>
        <v>0.87995312876179266</v>
      </c>
      <c r="L115" s="22">
        <f t="shared" si="62"/>
        <v>0.62929981329631235</v>
      </c>
      <c r="M115" s="227">
        <f t="shared" si="63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0.23998721693503436</v>
      </c>
      <c r="C117" s="75">
        <f t="shared" si="88"/>
        <v>0</v>
      </c>
      <c r="D117" s="24">
        <f t="shared" si="57"/>
        <v>0.23998721693503436</v>
      </c>
      <c r="H117" s="24">
        <f t="shared" si="58"/>
        <v>0.60606060606060608</v>
      </c>
      <c r="I117" s="22">
        <f t="shared" si="59"/>
        <v>0.14544679814244507</v>
      </c>
      <c r="J117" s="24">
        <f t="shared" si="60"/>
        <v>0.14544679814244507</v>
      </c>
      <c r="K117" s="22">
        <f t="shared" si="61"/>
        <v>0.23998721693503436</v>
      </c>
      <c r="L117" s="22">
        <f t="shared" si="62"/>
        <v>0.14544679814244507</v>
      </c>
      <c r="M117" s="227">
        <f t="shared" si="63"/>
        <v>0.14544679814244507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0.4444207721019155</v>
      </c>
      <c r="C118" s="75">
        <f t="shared" si="89"/>
        <v>0</v>
      </c>
      <c r="D118" s="24">
        <f t="shared" si="57"/>
        <v>0.4444207721019155</v>
      </c>
      <c r="H118" s="24">
        <f t="shared" si="58"/>
        <v>0.67272727272727284</v>
      </c>
      <c r="I118" s="22">
        <f t="shared" si="59"/>
        <v>0.29897397395947045</v>
      </c>
      <c r="J118" s="24">
        <f t="shared" si="60"/>
        <v>0.29897397395947045</v>
      </c>
      <c r="K118" s="22">
        <f t="shared" si="61"/>
        <v>0.4444207721019155</v>
      </c>
      <c r="L118" s="22">
        <f t="shared" si="62"/>
        <v>0.29897397395947045</v>
      </c>
      <c r="M118" s="227">
        <f t="shared" si="63"/>
        <v>0.29897397395947045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23.740291014526168</v>
      </c>
      <c r="C119" s="22">
        <f>SUM(C91:C118)</f>
        <v>-1.1027190407778777</v>
      </c>
      <c r="D119" s="24">
        <f>SUM(D91:D118)</f>
        <v>22.63757197374829</v>
      </c>
      <c r="E119" s="22"/>
      <c r="F119" s="2"/>
      <c r="G119" s="2"/>
      <c r="H119" s="31"/>
      <c r="I119" s="22">
        <f>SUM(I91:I118)</f>
        <v>13.491256868218901</v>
      </c>
      <c r="J119" s="24">
        <f>SUM(J91:J118)</f>
        <v>14.499032702104749</v>
      </c>
      <c r="K119" s="22">
        <f>SUM(K91:K118)</f>
        <v>23.740291014526168</v>
      </c>
      <c r="L119" s="22">
        <f>SUM(L91:L118)</f>
        <v>14.476820533187457</v>
      </c>
      <c r="M119" s="57">
        <f t="shared" si="50"/>
        <v>14.499032702104749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90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91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92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91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92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5.2673490610805853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3.7669526618636917</v>
      </c>
      <c r="K127" s="22">
        <f>(B127)</f>
        <v>5.2673490610805853</v>
      </c>
      <c r="L127" s="29">
        <f>IF(SUMPRODUCT($B$124:$B127,$H$124:$H127)&lt;(L$119-L$128),($B127*$H127),IF(SUMPRODUCT($B$124:$B126,$H$124:$H126)&lt;(L$119-L128),L$119-L$128-SUMPRODUCT($B$124:$B126,$H$124:$H126),0))</f>
        <v>3.7669526618636917</v>
      </c>
      <c r="M127" s="57">
        <f t="shared" si="90"/>
        <v>3.7669526618636917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0.65368818174702015</v>
      </c>
      <c r="C128" s="2"/>
      <c r="D128" s="31"/>
      <c r="E128" s="2"/>
      <c r="F128" s="2"/>
      <c r="G128" s="2"/>
      <c r="H128" s="24"/>
      <c r="I128" s="29">
        <f>(I30)</f>
        <v>11.881859394288648</v>
      </c>
      <c r="J128" s="228">
        <f>(J30)</f>
        <v>0.21085883931906513</v>
      </c>
      <c r="K128" s="22">
        <f>(B128)</f>
        <v>0.65368818174702015</v>
      </c>
      <c r="L128" s="22">
        <f>IF(L124=L119,0,(L119-L124)/(B119-B124)*K128)</f>
        <v>0.38507024728175898</v>
      </c>
      <c r="M128" s="57">
        <f t="shared" si="90"/>
        <v>0.21085883931906513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11.495391060458996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5.7457958840369514</v>
      </c>
      <c r="K129" s="29">
        <f>(B129)</f>
        <v>11.495391060458996</v>
      </c>
      <c r="L129" s="60">
        <f>IF(SUM(L124:L128)&gt;L130,0,L130-SUM(L124:L128))</f>
        <v>5.5493723071569665</v>
      </c>
      <c r="M129" s="57">
        <f t="shared" si="90"/>
        <v>5.7457958840369514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23.740291014526168</v>
      </c>
      <c r="C130" s="2"/>
      <c r="D130" s="31"/>
      <c r="E130" s="2"/>
      <c r="F130" s="2"/>
      <c r="G130" s="2"/>
      <c r="H130" s="24"/>
      <c r="I130" s="29">
        <f>(I119)</f>
        <v>13.491256868218901</v>
      </c>
      <c r="J130" s="228">
        <f>(J119)</f>
        <v>14.499032702104749</v>
      </c>
      <c r="K130" s="22">
        <f>(B130)</f>
        <v>23.740291014526168</v>
      </c>
      <c r="L130" s="22">
        <f>(L119)</f>
        <v>14.476820533187457</v>
      </c>
      <c r="M130" s="57">
        <f t="shared" si="90"/>
        <v>14.499032702104749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6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ZA3XX: 59300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3455.8792739655614</v>
      </c>
      <c r="C72" s="109">
        <f>Poor!R7</f>
        <v>5518.8805377167355</v>
      </c>
      <c r="D72" s="109">
        <f>Middle!R7</f>
        <v>5826.549801134769</v>
      </c>
      <c r="E72" s="109">
        <f>Rich!R7</f>
        <v>5853.1594742804473</v>
      </c>
      <c r="F72" s="109">
        <f>V.Poor!T7</f>
        <v>4428.0583206496067</v>
      </c>
      <c r="G72" s="109">
        <f>Poor!T7</f>
        <v>6828.7166016675446</v>
      </c>
      <c r="H72" s="109">
        <f>Middle!T7</f>
        <v>7153.5467962378925</v>
      </c>
      <c r="I72" s="109">
        <f>Rich!T7</f>
        <v>6422.4665318733305</v>
      </c>
    </row>
    <row r="73" spans="1:9">
      <c r="A73" t="str">
        <f>V.Poor!Q8</f>
        <v>Own crops sold</v>
      </c>
      <c r="B73" s="109">
        <f>V.Poor!R8</f>
        <v>1172.1426801018094</v>
      </c>
      <c r="C73" s="109">
        <f>Poor!R8</f>
        <v>2245.6251094915315</v>
      </c>
      <c r="D73" s="109">
        <f>Middle!R8</f>
        <v>22480.232477817626</v>
      </c>
      <c r="E73" s="109">
        <f>Rich!R8</f>
        <v>36140.364759779412</v>
      </c>
      <c r="F73" s="109">
        <f>V.Poor!T8</f>
        <v>0</v>
      </c>
      <c r="G73" s="109">
        <f>Poor!T8</f>
        <v>1828.8848941054662</v>
      </c>
      <c r="H73" s="109">
        <f>Middle!T8</f>
        <v>21585.890817959636</v>
      </c>
      <c r="I73" s="109">
        <f>Rich!T8</f>
        <v>35476.660518735203</v>
      </c>
    </row>
    <row r="74" spans="1:9">
      <c r="A74" t="str">
        <f>V.Poor!Q9</f>
        <v>Animal products consumed</v>
      </c>
      <c r="B74" s="109">
        <f>V.Poor!R9</f>
        <v>573.66831497016756</v>
      </c>
      <c r="C74" s="109">
        <f>Poor!R9</f>
        <v>1129.676859632458</v>
      </c>
      <c r="D74" s="109">
        <f>Middle!R9</f>
        <v>1459.2244439662368</v>
      </c>
      <c r="E74" s="109">
        <f>Rich!R9</f>
        <v>2403.4795915096111</v>
      </c>
      <c r="F74" s="109">
        <f>V.Poor!T9</f>
        <v>321.40113045639407</v>
      </c>
      <c r="G74" s="109">
        <f>Poor!T9</f>
        <v>632.90826817789718</v>
      </c>
      <c r="H74" s="109">
        <f>Middle!T9</f>
        <v>817.53928819432997</v>
      </c>
      <c r="I74" s="109">
        <f>Rich!T9</f>
        <v>1346.563924800749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5786.8409242296002</v>
      </c>
      <c r="D76" s="109">
        <f>Middle!R11</f>
        <v>17821.954030550129</v>
      </c>
      <c r="E76" s="109">
        <f>Rich!R11</f>
        <v>31091.652569821865</v>
      </c>
      <c r="F76" s="109">
        <f>V.Poor!T11</f>
        <v>0</v>
      </c>
      <c r="G76" s="109">
        <f>Poor!T11</f>
        <v>3585.6988145039445</v>
      </c>
      <c r="H76" s="109">
        <f>Middle!T11</f>
        <v>11566.921466161921</v>
      </c>
      <c r="I76" s="109">
        <f>Rich!T11</f>
        <v>20149.131799116498</v>
      </c>
    </row>
    <row r="77" spans="1:9">
      <c r="A77" t="str">
        <f>V.Poor!Q12</f>
        <v>Wild foods consumed and sold</v>
      </c>
      <c r="B77" s="109">
        <f>V.Poor!R12</f>
        <v>657.73500474724642</v>
      </c>
      <c r="C77" s="109">
        <f>Poor!R12</f>
        <v>1143.6735530306601</v>
      </c>
      <c r="D77" s="109">
        <f>Middle!R12</f>
        <v>0</v>
      </c>
      <c r="E77" s="109">
        <f>Rich!R12</f>
        <v>0</v>
      </c>
      <c r="F77" s="109">
        <f>V.Poor!T12</f>
        <v>787.17828263197282</v>
      </c>
      <c r="G77" s="109">
        <f>Poor!T12</f>
        <v>1056.7148486443818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8001.6947213180993</v>
      </c>
      <c r="C78" s="109">
        <f>Poor!R13</f>
        <v>14295.536306671656</v>
      </c>
      <c r="D78" s="109">
        <f>Middle!R13</f>
        <v>0</v>
      </c>
      <c r="E78" s="109">
        <f>Rich!R13</f>
        <v>0</v>
      </c>
      <c r="F78" s="109">
        <f>V.Poor!T13</f>
        <v>6316.3953735891346</v>
      </c>
      <c r="G78" s="109">
        <f>Poor!T13</f>
        <v>11039.776030431731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12958.361287557693</v>
      </c>
      <c r="D79" s="109">
        <f>Middle!R14</f>
        <v>44596.9576779583</v>
      </c>
      <c r="E79" s="109">
        <f>Rich!R14</f>
        <v>212045.91197821681</v>
      </c>
      <c r="F79" s="109">
        <f>V.Poor!T14</f>
        <v>0</v>
      </c>
      <c r="G79" s="109">
        <f>Poor!T14</f>
        <v>8307.1999999999989</v>
      </c>
      <c r="H79" s="109">
        <f>Middle!T14</f>
        <v>28589.714285714286</v>
      </c>
      <c r="I79" s="109">
        <f>Rich!T14</f>
        <v>135936</v>
      </c>
    </row>
    <row r="80" spans="1:9">
      <c r="A80" t="str">
        <f>V.Poor!Q15</f>
        <v>Labour - public works</v>
      </c>
      <c r="B80" s="109">
        <f>V.Poor!R15</f>
        <v>5094.9920516988204</v>
      </c>
      <c r="C80" s="109">
        <f>Poor!R15</f>
        <v>4025.4363984568422</v>
      </c>
      <c r="D80" s="109">
        <f>Middle!R15</f>
        <v>2243.8720844255745</v>
      </c>
      <c r="E80" s="109">
        <f>Rich!R15</f>
        <v>0</v>
      </c>
      <c r="F80" s="109">
        <f>V.Poor!T15</f>
        <v>4082.8</v>
      </c>
      <c r="G80" s="109">
        <f>Poor!T15</f>
        <v>3225.7266666666665</v>
      </c>
      <c r="H80" s="109">
        <f>Middle!T15</f>
        <v>1798.0952380952383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1125.0213663288723</v>
      </c>
      <c r="C81" s="109">
        <f>Poor!R16</f>
        <v>6238.6656047294809</v>
      </c>
      <c r="D81" s="109">
        <f>Middle!R16</f>
        <v>673.16162532767248</v>
      </c>
      <c r="E81" s="109">
        <f>Rich!R16</f>
        <v>0</v>
      </c>
      <c r="F81" s="109">
        <f>V.Poor!T16</f>
        <v>708.01125728894465</v>
      </c>
      <c r="G81" s="109">
        <f>Poor!T16</f>
        <v>3498.8247446890282</v>
      </c>
      <c r="H81" s="109">
        <f>Middle!T16</f>
        <v>367.18690023015415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1413.639413188112</v>
      </c>
      <c r="D82" s="109">
        <f>Middle!R17</f>
        <v>60360.159071047958</v>
      </c>
      <c r="E82" s="109">
        <f>Rich!R17</f>
        <v>56619.624306310536</v>
      </c>
      <c r="F82" s="109">
        <f>V.Poor!T17</f>
        <v>0</v>
      </c>
      <c r="G82" s="109">
        <f>Poor!T17</f>
        <v>906.2399999999999</v>
      </c>
      <c r="H82" s="109">
        <f>Middle!T17</f>
        <v>38695.009523809524</v>
      </c>
      <c r="I82" s="109">
        <f>Rich!T17</f>
        <v>36297.069714285717</v>
      </c>
    </row>
    <row r="83" spans="1:9">
      <c r="A83" t="str">
        <f>V.Poor!Q18</f>
        <v>Food transfer - official</v>
      </c>
      <c r="B83" s="109">
        <f>V.Poor!R18</f>
        <v>1674.9399602351389</v>
      </c>
      <c r="C83" s="109">
        <f>Poor!R18</f>
        <v>1577.6493338294108</v>
      </c>
      <c r="D83" s="109">
        <f>Middle!R18</f>
        <v>667.85464453449299</v>
      </c>
      <c r="E83" s="109">
        <f>Rich!R18</f>
        <v>667.85464453449299</v>
      </c>
      <c r="F83" s="109">
        <f>V.Poor!T18</f>
        <v>1876.7904122233276</v>
      </c>
      <c r="G83" s="109">
        <f>Poor!T18</f>
        <v>1767.7750927656448</v>
      </c>
      <c r="H83" s="109">
        <f>Middle!T18</f>
        <v>748.33917834594592</v>
      </c>
      <c r="I83" s="109">
        <f>Rich!T18</f>
        <v>748.33917834594592</v>
      </c>
    </row>
    <row r="84" spans="1:9">
      <c r="A84" t="str">
        <f>V.Poor!Q19</f>
        <v>Food transfer - gifts</v>
      </c>
      <c r="B84" s="109">
        <f>V.Poor!R19</f>
        <v>151.40236618610371</v>
      </c>
      <c r="C84" s="109">
        <f>Poor!R19</f>
        <v>83.384828497193368</v>
      </c>
      <c r="D84" s="109">
        <f>Middle!R19</f>
        <v>47.648473426967655</v>
      </c>
      <c r="E84" s="109">
        <f>Rich!R19</f>
        <v>0</v>
      </c>
      <c r="F84" s="109">
        <f>V.Poor!T19</f>
        <v>169.64817604931577</v>
      </c>
      <c r="G84" s="109">
        <f>Poor!T19</f>
        <v>93.433705305143675</v>
      </c>
      <c r="H84" s="109">
        <f>Middle!T19</f>
        <v>53.390688745796396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31983.591723381032</v>
      </c>
      <c r="C85" s="109">
        <f>Poor!R20</f>
        <v>31983.591723381032</v>
      </c>
      <c r="D85" s="109">
        <f>Middle!R20</f>
        <v>13328.600181487915</v>
      </c>
      <c r="E85" s="109">
        <f>Rich!R20</f>
        <v>13328.600181487915</v>
      </c>
      <c r="F85" s="109">
        <f>V.Poor!T20</f>
        <v>25629.600000000002</v>
      </c>
      <c r="G85" s="109">
        <f>Poor!T20</f>
        <v>25629.600000000002</v>
      </c>
      <c r="H85" s="109">
        <f>Middle!T20</f>
        <v>10680.685714285715</v>
      </c>
      <c r="I85" s="109">
        <f>Rich!T20</f>
        <v>10680.685714285715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3092.3362163489946</v>
      </c>
      <c r="D86" s="109">
        <f>Middle!R21</f>
        <v>2468.2592928681324</v>
      </c>
      <c r="E86" s="109">
        <f>Rich!R21</f>
        <v>6731.6162532767248</v>
      </c>
      <c r="F86" s="109">
        <f>V.Poor!T21</f>
        <v>0</v>
      </c>
      <c r="G86" s="109">
        <f>Poor!T21</f>
        <v>2331</v>
      </c>
      <c r="H86" s="109">
        <f>Middle!T21</f>
        <v>1860.5714285714291</v>
      </c>
      <c r="I86" s="109">
        <f>Rich!T21</f>
        <v>5074.2857142857156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4712.1313772937074</v>
      </c>
      <c r="E87" s="109">
        <f>Rich!R22</f>
        <v>3635.0727767694311</v>
      </c>
      <c r="F87" s="109">
        <f>V.Poor!T22</f>
        <v>0</v>
      </c>
      <c r="G87" s="109">
        <f>Poor!T22</f>
        <v>0</v>
      </c>
      <c r="H87" s="109">
        <f>Middle!T22</f>
        <v>3200</v>
      </c>
      <c r="I87" s="109">
        <f>Rich!T22</f>
        <v>2468.5714285714284</v>
      </c>
    </row>
    <row r="88" spans="1:9">
      <c r="A88" t="str">
        <f>V.Poor!Q23</f>
        <v>TOTAL</v>
      </c>
      <c r="B88" s="109">
        <f>V.Poor!R23</f>
        <v>53891.067462932857</v>
      </c>
      <c r="C88" s="109">
        <f>Poor!R23</f>
        <v>91493.298096761384</v>
      </c>
      <c r="D88" s="109">
        <f>Middle!R23</f>
        <v>176686.60518183949</v>
      </c>
      <c r="E88" s="109">
        <f>Rich!R23</f>
        <v>368517.33653598721</v>
      </c>
      <c r="F88" s="109">
        <f>V.Poor!T23</f>
        <v>44319.8829528887</v>
      </c>
      <c r="G88" s="109">
        <f>Poor!T23</f>
        <v>70732.499666957447</v>
      </c>
      <c r="H88" s="109">
        <f>Middle!T23</f>
        <v>127116.89132635189</v>
      </c>
      <c r="I88" s="109">
        <f>Rich!T23</f>
        <v>254599.7745243003</v>
      </c>
    </row>
    <row r="89" spans="1:9">
      <c r="A89" t="str">
        <f>V.Poor!Q24</f>
        <v>Food Poverty line</v>
      </c>
      <c r="B89" s="109">
        <f>V.Poor!R24</f>
        <v>40474.951687871187</v>
      </c>
      <c r="C89" s="109">
        <f>Poor!R24</f>
        <v>40474.951687871187</v>
      </c>
      <c r="D89" s="109">
        <f>Middle!R24</f>
        <v>40474.951687871129</v>
      </c>
      <c r="E89" s="109">
        <f>Rich!R24</f>
        <v>40474.951687871129</v>
      </c>
      <c r="F89" s="109">
        <f>V.Poor!T24</f>
        <v>40474.951687871187</v>
      </c>
      <c r="G89" s="109">
        <f>Poor!T24</f>
        <v>40474.951687871187</v>
      </c>
      <c r="H89" s="109">
        <f>Middle!T24</f>
        <v>40474.951687871129</v>
      </c>
      <c r="I89" s="109">
        <f>Rich!T24</f>
        <v>40474.951687871129</v>
      </c>
    </row>
    <row r="90" spans="1:9">
      <c r="A90" s="108" t="str">
        <f>V.Poor!Q25</f>
        <v>Lower Bound Poverty line</v>
      </c>
      <c r="B90" s="109">
        <f>V.Poor!R25</f>
        <v>59912.96057676011</v>
      </c>
      <c r="C90" s="109">
        <f>Poor!R25</f>
        <v>59912.96057676011</v>
      </c>
      <c r="D90" s="109">
        <f>Middle!R25</f>
        <v>59912.960576760015</v>
      </c>
      <c r="E90" s="109">
        <f>Rich!R25</f>
        <v>59912.960576760015</v>
      </c>
      <c r="F90" s="109">
        <f>V.Poor!T25</f>
        <v>59912.96057676011</v>
      </c>
      <c r="G90" s="109">
        <f>Poor!T25</f>
        <v>59912.96057676011</v>
      </c>
      <c r="H90" s="109">
        <f>Middle!T25</f>
        <v>59912.960576760015</v>
      </c>
      <c r="I90" s="109">
        <f>Rich!T25</f>
        <v>59912.960576760015</v>
      </c>
    </row>
    <row r="91" spans="1:9">
      <c r="A91" s="108" t="str">
        <f>V.Poor!Q26</f>
        <v>Upper Bound Poverty line</v>
      </c>
      <c r="B91" s="109">
        <f>V.Poor!R26</f>
        <v>94209.829148188684</v>
      </c>
      <c r="C91" s="109">
        <f>Poor!R26</f>
        <v>94209.829148188684</v>
      </c>
      <c r="D91" s="109">
        <f>Middle!R26</f>
        <v>94209.829148188597</v>
      </c>
      <c r="E91" s="109">
        <f>Rich!R26</f>
        <v>94209.829148188597</v>
      </c>
      <c r="F91" s="109">
        <f>V.Poor!T26</f>
        <v>94209.829148188684</v>
      </c>
      <c r="G91" s="109">
        <f>Poor!T26</f>
        <v>94209.829148188684</v>
      </c>
      <c r="H91" s="109">
        <f>Middle!T26</f>
        <v>94209.829148188597</v>
      </c>
      <c r="I91" s="109">
        <f>Rich!T26</f>
        <v>94209.829148188597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40474.951687871187</v>
      </c>
      <c r="G93" s="109">
        <f>Poor!T24</f>
        <v>40474.951687871187</v>
      </c>
      <c r="H93" s="109">
        <f>Middle!T24</f>
        <v>40474.951687871129</v>
      </c>
      <c r="I93" s="109">
        <f>Rich!T24</f>
        <v>40474.951687871129</v>
      </c>
    </row>
    <row r="94" spans="1:9">
      <c r="A94" t="str">
        <f>V.Poor!Q25</f>
        <v>Lower Bound Poverty line</v>
      </c>
      <c r="F94" s="109">
        <f>V.Poor!T25</f>
        <v>59912.96057676011</v>
      </c>
      <c r="G94" s="109">
        <f>Poor!T25</f>
        <v>59912.96057676011</v>
      </c>
      <c r="H94" s="109">
        <f>Middle!T25</f>
        <v>59912.960576760015</v>
      </c>
      <c r="I94" s="109">
        <f>Rich!T25</f>
        <v>59912.960576760015</v>
      </c>
    </row>
    <row r="95" spans="1:9">
      <c r="A95" t="str">
        <f>V.Poor!Q26</f>
        <v>Upper Bound Poverty line</v>
      </c>
      <c r="F95" s="109">
        <f>V.Poor!T26</f>
        <v>94209.829148188684</v>
      </c>
      <c r="G95" s="109">
        <f>Poor!T26</f>
        <v>94209.829148188684</v>
      </c>
      <c r="H95" s="109">
        <f>Middle!T26</f>
        <v>94209.829148188597</v>
      </c>
      <c r="I95" s="109">
        <f>Rich!T26</f>
        <v>94209.829148188597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6021.8931138272528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15593.07762387141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40318.761685255828</v>
      </c>
      <c r="C100" s="239">
        <f t="shared" si="0"/>
        <v>2716.5310514273006</v>
      </c>
      <c r="D100" s="239">
        <f t="shared" si="0"/>
        <v>0</v>
      </c>
      <c r="E100" s="239">
        <f t="shared" si="0"/>
        <v>0</v>
      </c>
      <c r="F100" s="239">
        <f t="shared" si="0"/>
        <v>49889.946195299985</v>
      </c>
      <c r="G100" s="239">
        <f t="shared" si="0"/>
        <v>23477.329481231238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7" sqref="A77:A80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0.36333333333333329</v>
      </c>
      <c r="C2" s="202">
        <v>0.33666666666666667</v>
      </c>
      <c r="D2" s="202">
        <v>0.20333333333333334</v>
      </c>
      <c r="E2" s="202">
        <v>9.6666666666666679E-2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3455.8792739655614</v>
      </c>
      <c r="C3" s="203">
        <f>Income!C72</f>
        <v>5518.8805377167355</v>
      </c>
      <c r="D3" s="203">
        <f>Income!D72</f>
        <v>5826.549801134769</v>
      </c>
      <c r="E3" s="203">
        <f>Income!E72</f>
        <v>5853.1594742804473</v>
      </c>
      <c r="F3" s="204">
        <f>IF(F$2&lt;=($B$2+$C$2+$D$2),IF(F$2&lt;=($B$2+$C$2),IF(F$2&lt;=$B$2,$B3,$C3),$D3),$E3)</f>
        <v>3455.8792739655614</v>
      </c>
      <c r="G3" s="204">
        <f t="shared" ref="G3:AW7" si="0">IF(G$2&lt;=($B$2+$C$2+$D$2),IF(G$2&lt;=($B$2+$C$2),IF(G$2&lt;=$B$2,$B3,$C3),$D3),$E3)</f>
        <v>3455.8792739655614</v>
      </c>
      <c r="H3" s="204">
        <f t="shared" si="0"/>
        <v>3455.8792739655614</v>
      </c>
      <c r="I3" s="204">
        <f t="shared" si="0"/>
        <v>3455.8792739655614</v>
      </c>
      <c r="J3" s="204">
        <f t="shared" si="0"/>
        <v>3455.8792739655614</v>
      </c>
      <c r="K3" s="204">
        <f t="shared" si="0"/>
        <v>3455.8792739655614</v>
      </c>
      <c r="L3" s="204">
        <f t="shared" si="0"/>
        <v>3455.8792739655614</v>
      </c>
      <c r="M3" s="204">
        <f t="shared" si="0"/>
        <v>3455.8792739655614</v>
      </c>
      <c r="N3" s="204">
        <f t="shared" si="0"/>
        <v>3455.8792739655614</v>
      </c>
      <c r="O3" s="204">
        <f t="shared" si="0"/>
        <v>3455.8792739655614</v>
      </c>
      <c r="P3" s="204">
        <f t="shared" si="0"/>
        <v>3455.8792739655614</v>
      </c>
      <c r="Q3" s="204">
        <f t="shared" si="0"/>
        <v>3455.8792739655614</v>
      </c>
      <c r="R3" s="204">
        <f t="shared" si="0"/>
        <v>3455.8792739655614</v>
      </c>
      <c r="S3" s="204">
        <f t="shared" si="0"/>
        <v>3455.8792739655614</v>
      </c>
      <c r="T3" s="204">
        <f t="shared" si="0"/>
        <v>3455.8792739655614</v>
      </c>
      <c r="U3" s="204">
        <f t="shared" si="0"/>
        <v>3455.8792739655614</v>
      </c>
      <c r="V3" s="204">
        <f t="shared" si="0"/>
        <v>3455.8792739655614</v>
      </c>
      <c r="W3" s="204">
        <f t="shared" si="0"/>
        <v>3455.8792739655614</v>
      </c>
      <c r="X3" s="204">
        <f t="shared" si="0"/>
        <v>3455.8792739655614</v>
      </c>
      <c r="Y3" s="204">
        <f t="shared" si="0"/>
        <v>3455.8792739655614</v>
      </c>
      <c r="Z3" s="204">
        <f t="shared" si="0"/>
        <v>3455.8792739655614</v>
      </c>
      <c r="AA3" s="204">
        <f t="shared" si="0"/>
        <v>3455.8792739655614</v>
      </c>
      <c r="AB3" s="204">
        <f t="shared" si="0"/>
        <v>3455.8792739655614</v>
      </c>
      <c r="AC3" s="204">
        <f t="shared" si="0"/>
        <v>3455.8792739655614</v>
      </c>
      <c r="AD3" s="204">
        <f t="shared" si="0"/>
        <v>3455.8792739655614</v>
      </c>
      <c r="AE3" s="204">
        <f t="shared" si="0"/>
        <v>3455.8792739655614</v>
      </c>
      <c r="AF3" s="204">
        <f t="shared" si="0"/>
        <v>3455.8792739655614</v>
      </c>
      <c r="AG3" s="204">
        <f t="shared" si="0"/>
        <v>3455.8792739655614</v>
      </c>
      <c r="AH3" s="204">
        <f t="shared" si="0"/>
        <v>3455.8792739655614</v>
      </c>
      <c r="AI3" s="204">
        <f t="shared" si="0"/>
        <v>3455.8792739655614</v>
      </c>
      <c r="AJ3" s="204">
        <f t="shared" si="0"/>
        <v>3455.8792739655614</v>
      </c>
      <c r="AK3" s="204">
        <f t="shared" si="0"/>
        <v>3455.8792739655614</v>
      </c>
      <c r="AL3" s="204">
        <f t="shared" si="0"/>
        <v>3455.8792739655614</v>
      </c>
      <c r="AM3" s="204">
        <f t="shared" si="0"/>
        <v>3455.8792739655614</v>
      </c>
      <c r="AN3" s="204">
        <f t="shared" si="0"/>
        <v>3455.8792739655614</v>
      </c>
      <c r="AO3" s="204">
        <f t="shared" si="0"/>
        <v>3455.8792739655614</v>
      </c>
      <c r="AP3" s="204">
        <f t="shared" si="0"/>
        <v>5518.8805377167355</v>
      </c>
      <c r="AQ3" s="204">
        <f t="shared" si="0"/>
        <v>5518.8805377167355</v>
      </c>
      <c r="AR3" s="204">
        <f t="shared" si="0"/>
        <v>5518.8805377167355</v>
      </c>
      <c r="AS3" s="204">
        <f t="shared" si="0"/>
        <v>5518.8805377167355</v>
      </c>
      <c r="AT3" s="204">
        <f t="shared" si="0"/>
        <v>5518.8805377167355</v>
      </c>
      <c r="AU3" s="204">
        <f t="shared" si="0"/>
        <v>5518.8805377167355</v>
      </c>
      <c r="AV3" s="204">
        <f t="shared" si="0"/>
        <v>5518.8805377167355</v>
      </c>
      <c r="AW3" s="204">
        <f t="shared" si="0"/>
        <v>5518.8805377167355</v>
      </c>
      <c r="AX3" s="204">
        <f t="shared" ref="AX3:BZ10" si="1">IF(AX$2&lt;=($B$2+$C$2+$D$2),IF(AX$2&lt;=($B$2+$C$2),IF(AX$2&lt;=$B$2,$B3,$C3),$D3),$E3)</f>
        <v>5518.8805377167355</v>
      </c>
      <c r="AY3" s="204">
        <f t="shared" si="1"/>
        <v>5518.8805377167355</v>
      </c>
      <c r="AZ3" s="204">
        <f t="shared" si="1"/>
        <v>5518.8805377167355</v>
      </c>
      <c r="BA3" s="204">
        <f t="shared" si="1"/>
        <v>5518.8805377167355</v>
      </c>
      <c r="BB3" s="204">
        <f t="shared" si="1"/>
        <v>5518.8805377167355</v>
      </c>
      <c r="BC3" s="204">
        <f t="shared" si="1"/>
        <v>5518.8805377167355</v>
      </c>
      <c r="BD3" s="204">
        <f t="shared" si="1"/>
        <v>5518.8805377167355</v>
      </c>
      <c r="BE3" s="204">
        <f t="shared" si="1"/>
        <v>5518.8805377167355</v>
      </c>
      <c r="BF3" s="204">
        <f t="shared" si="1"/>
        <v>5518.8805377167355</v>
      </c>
      <c r="BG3" s="204">
        <f t="shared" si="1"/>
        <v>5518.8805377167355</v>
      </c>
      <c r="BH3" s="204">
        <f t="shared" si="1"/>
        <v>5518.8805377167355</v>
      </c>
      <c r="BI3" s="204">
        <f t="shared" si="1"/>
        <v>5518.8805377167355</v>
      </c>
      <c r="BJ3" s="204">
        <f t="shared" si="1"/>
        <v>5518.8805377167355</v>
      </c>
      <c r="BK3" s="204">
        <f t="shared" si="1"/>
        <v>5518.8805377167355</v>
      </c>
      <c r="BL3" s="204">
        <f t="shared" si="1"/>
        <v>5518.8805377167355</v>
      </c>
      <c r="BM3" s="204">
        <f t="shared" si="1"/>
        <v>5518.8805377167355</v>
      </c>
      <c r="BN3" s="204">
        <f t="shared" si="1"/>
        <v>5518.8805377167355</v>
      </c>
      <c r="BO3" s="204">
        <f t="shared" si="1"/>
        <v>5518.8805377167355</v>
      </c>
      <c r="BP3" s="204">
        <f t="shared" si="1"/>
        <v>5518.8805377167355</v>
      </c>
      <c r="BQ3" s="204">
        <f t="shared" si="1"/>
        <v>5518.8805377167355</v>
      </c>
      <c r="BR3" s="204">
        <f t="shared" si="1"/>
        <v>5518.8805377167355</v>
      </c>
      <c r="BS3" s="204">
        <f t="shared" si="1"/>
        <v>5518.8805377167355</v>
      </c>
      <c r="BT3" s="204">
        <f t="shared" si="1"/>
        <v>5518.8805377167355</v>
      </c>
      <c r="BU3" s="204">
        <f t="shared" si="1"/>
        <v>5518.8805377167355</v>
      </c>
      <c r="BV3" s="204">
        <f t="shared" si="1"/>
        <v>5518.8805377167355</v>
      </c>
      <c r="BW3" s="204">
        <f t="shared" si="1"/>
        <v>5518.8805377167355</v>
      </c>
      <c r="BX3" s="204">
        <f t="shared" si="1"/>
        <v>5826.549801134769</v>
      </c>
      <c r="BY3" s="204">
        <f t="shared" si="1"/>
        <v>5826.549801134769</v>
      </c>
      <c r="BZ3" s="204">
        <f t="shared" si="1"/>
        <v>5826.549801134769</v>
      </c>
      <c r="CA3" s="204">
        <f t="shared" ref="CA3:CR15" si="2">IF(CA$2&lt;=($B$2+$C$2+$D$2),IF(CA$2&lt;=($B$2+$C$2),IF(CA$2&lt;=$B$2,$B3,$C3),$D3),$E3)</f>
        <v>5826.549801134769</v>
      </c>
      <c r="CB3" s="204">
        <f t="shared" si="2"/>
        <v>5826.549801134769</v>
      </c>
      <c r="CC3" s="204">
        <f t="shared" si="2"/>
        <v>5826.549801134769</v>
      </c>
      <c r="CD3" s="204">
        <f t="shared" si="2"/>
        <v>5826.549801134769</v>
      </c>
      <c r="CE3" s="204">
        <f t="shared" si="2"/>
        <v>5826.549801134769</v>
      </c>
      <c r="CF3" s="204">
        <f t="shared" si="2"/>
        <v>5826.549801134769</v>
      </c>
      <c r="CG3" s="204">
        <f t="shared" si="2"/>
        <v>5826.549801134769</v>
      </c>
      <c r="CH3" s="204">
        <f t="shared" si="2"/>
        <v>5826.549801134769</v>
      </c>
      <c r="CI3" s="204">
        <f t="shared" si="2"/>
        <v>5826.549801134769</v>
      </c>
      <c r="CJ3" s="204">
        <f t="shared" si="2"/>
        <v>5826.549801134769</v>
      </c>
      <c r="CK3" s="204">
        <f t="shared" si="2"/>
        <v>5826.549801134769</v>
      </c>
      <c r="CL3" s="204">
        <f t="shared" si="2"/>
        <v>5826.549801134769</v>
      </c>
      <c r="CM3" s="204">
        <f t="shared" si="2"/>
        <v>5826.549801134769</v>
      </c>
      <c r="CN3" s="204">
        <f t="shared" si="2"/>
        <v>5826.549801134769</v>
      </c>
      <c r="CO3" s="204">
        <f t="shared" si="2"/>
        <v>5826.549801134769</v>
      </c>
      <c r="CP3" s="204">
        <f t="shared" si="2"/>
        <v>5826.549801134769</v>
      </c>
      <c r="CQ3" s="204">
        <f t="shared" si="2"/>
        <v>5826.549801134769</v>
      </c>
      <c r="CR3" s="204">
        <f t="shared" si="2"/>
        <v>5853.1594742804473</v>
      </c>
      <c r="CS3" s="204">
        <f t="shared" ref="CS3:DA15" si="3">IF(CS$2&lt;=($B$2+$C$2+$D$2),IF(CS$2&lt;=($B$2+$C$2),IF(CS$2&lt;=$B$2,$B3,$C3),$D3),$E3)</f>
        <v>5853.1594742804473</v>
      </c>
      <c r="CT3" s="204">
        <f t="shared" si="3"/>
        <v>5853.1594742804473</v>
      </c>
      <c r="CU3" s="204">
        <f t="shared" si="3"/>
        <v>5853.1594742804473</v>
      </c>
      <c r="CV3" s="204">
        <f t="shared" si="3"/>
        <v>5853.1594742804473</v>
      </c>
      <c r="CW3" s="204">
        <f t="shared" si="3"/>
        <v>5853.1594742804473</v>
      </c>
      <c r="CX3" s="204">
        <f t="shared" si="3"/>
        <v>5853.1594742804473</v>
      </c>
      <c r="CY3" s="204">
        <f t="shared" si="3"/>
        <v>5853.1594742804473</v>
      </c>
      <c r="CZ3" s="204">
        <f t="shared" si="3"/>
        <v>5853.1594742804473</v>
      </c>
      <c r="DA3" s="204">
        <f t="shared" si="3"/>
        <v>5853.1594742804473</v>
      </c>
      <c r="DB3" s="204"/>
    </row>
    <row r="4" spans="1:106">
      <c r="A4" s="201" t="str">
        <f>Income!A73</f>
        <v>Own crops sold</v>
      </c>
      <c r="B4" s="203">
        <f>Income!B73</f>
        <v>1172.1426801018094</v>
      </c>
      <c r="C4" s="203">
        <f>Income!C73</f>
        <v>2245.6251094915315</v>
      </c>
      <c r="D4" s="203">
        <f>Income!D73</f>
        <v>22480.232477817626</v>
      </c>
      <c r="E4" s="203">
        <f>Income!E73</f>
        <v>36140.364759779412</v>
      </c>
      <c r="F4" s="204">
        <f t="shared" ref="F4:U17" si="4">IF(F$2&lt;=($B$2+$C$2+$D$2),IF(F$2&lt;=($B$2+$C$2),IF(F$2&lt;=$B$2,$B4,$C4),$D4),$E4)</f>
        <v>1172.1426801018094</v>
      </c>
      <c r="G4" s="204">
        <f t="shared" si="0"/>
        <v>1172.1426801018094</v>
      </c>
      <c r="H4" s="204">
        <f t="shared" si="0"/>
        <v>1172.1426801018094</v>
      </c>
      <c r="I4" s="204">
        <f t="shared" si="0"/>
        <v>1172.1426801018094</v>
      </c>
      <c r="J4" s="204">
        <f t="shared" si="0"/>
        <v>1172.1426801018094</v>
      </c>
      <c r="K4" s="204">
        <f t="shared" si="0"/>
        <v>1172.1426801018094</v>
      </c>
      <c r="L4" s="204">
        <f t="shared" si="0"/>
        <v>1172.1426801018094</v>
      </c>
      <c r="M4" s="204">
        <f t="shared" si="0"/>
        <v>1172.1426801018094</v>
      </c>
      <c r="N4" s="204">
        <f t="shared" si="0"/>
        <v>1172.1426801018094</v>
      </c>
      <c r="O4" s="204">
        <f t="shared" si="0"/>
        <v>1172.1426801018094</v>
      </c>
      <c r="P4" s="204">
        <f t="shared" si="0"/>
        <v>1172.1426801018094</v>
      </c>
      <c r="Q4" s="204">
        <f t="shared" si="0"/>
        <v>1172.1426801018094</v>
      </c>
      <c r="R4" s="204">
        <f t="shared" si="0"/>
        <v>1172.1426801018094</v>
      </c>
      <c r="S4" s="204">
        <f t="shared" si="0"/>
        <v>1172.1426801018094</v>
      </c>
      <c r="T4" s="204">
        <f t="shared" si="0"/>
        <v>1172.1426801018094</v>
      </c>
      <c r="U4" s="204">
        <f t="shared" si="0"/>
        <v>1172.1426801018094</v>
      </c>
      <c r="V4" s="204">
        <f t="shared" si="0"/>
        <v>1172.1426801018094</v>
      </c>
      <c r="W4" s="204">
        <f t="shared" si="0"/>
        <v>1172.1426801018094</v>
      </c>
      <c r="X4" s="204">
        <f t="shared" si="0"/>
        <v>1172.1426801018094</v>
      </c>
      <c r="Y4" s="204">
        <f t="shared" si="0"/>
        <v>1172.1426801018094</v>
      </c>
      <c r="Z4" s="204">
        <f t="shared" si="0"/>
        <v>1172.1426801018094</v>
      </c>
      <c r="AA4" s="204">
        <f t="shared" si="0"/>
        <v>1172.1426801018094</v>
      </c>
      <c r="AB4" s="204">
        <f t="shared" si="0"/>
        <v>1172.1426801018094</v>
      </c>
      <c r="AC4" s="204">
        <f t="shared" si="0"/>
        <v>1172.1426801018094</v>
      </c>
      <c r="AD4" s="204">
        <f t="shared" si="0"/>
        <v>1172.1426801018094</v>
      </c>
      <c r="AE4" s="204">
        <f t="shared" si="0"/>
        <v>1172.1426801018094</v>
      </c>
      <c r="AF4" s="204">
        <f t="shared" si="0"/>
        <v>1172.1426801018094</v>
      </c>
      <c r="AG4" s="204">
        <f t="shared" si="0"/>
        <v>1172.1426801018094</v>
      </c>
      <c r="AH4" s="204">
        <f t="shared" si="0"/>
        <v>1172.1426801018094</v>
      </c>
      <c r="AI4" s="204">
        <f t="shared" si="0"/>
        <v>1172.1426801018094</v>
      </c>
      <c r="AJ4" s="204">
        <f t="shared" si="0"/>
        <v>1172.1426801018094</v>
      </c>
      <c r="AK4" s="204">
        <f t="shared" si="0"/>
        <v>1172.1426801018094</v>
      </c>
      <c r="AL4" s="204">
        <f t="shared" si="0"/>
        <v>1172.1426801018094</v>
      </c>
      <c r="AM4" s="204">
        <f t="shared" si="0"/>
        <v>1172.1426801018094</v>
      </c>
      <c r="AN4" s="204">
        <f t="shared" si="0"/>
        <v>1172.1426801018094</v>
      </c>
      <c r="AO4" s="204">
        <f t="shared" si="0"/>
        <v>1172.1426801018094</v>
      </c>
      <c r="AP4" s="204">
        <f t="shared" si="0"/>
        <v>2245.6251094915315</v>
      </c>
      <c r="AQ4" s="204">
        <f t="shared" si="0"/>
        <v>2245.6251094915315</v>
      </c>
      <c r="AR4" s="204">
        <f t="shared" si="0"/>
        <v>2245.6251094915315</v>
      </c>
      <c r="AS4" s="204">
        <f t="shared" si="0"/>
        <v>2245.6251094915315</v>
      </c>
      <c r="AT4" s="204">
        <f t="shared" si="0"/>
        <v>2245.6251094915315</v>
      </c>
      <c r="AU4" s="204">
        <f t="shared" si="0"/>
        <v>2245.6251094915315</v>
      </c>
      <c r="AV4" s="204">
        <f t="shared" si="0"/>
        <v>2245.6251094915315</v>
      </c>
      <c r="AW4" s="204">
        <f t="shared" si="0"/>
        <v>2245.6251094915315</v>
      </c>
      <c r="AX4" s="204">
        <f t="shared" si="1"/>
        <v>2245.6251094915315</v>
      </c>
      <c r="AY4" s="204">
        <f t="shared" si="1"/>
        <v>2245.6251094915315</v>
      </c>
      <c r="AZ4" s="204">
        <f t="shared" si="1"/>
        <v>2245.6251094915315</v>
      </c>
      <c r="BA4" s="204">
        <f t="shared" si="1"/>
        <v>2245.6251094915315</v>
      </c>
      <c r="BB4" s="204">
        <f t="shared" si="1"/>
        <v>2245.6251094915315</v>
      </c>
      <c r="BC4" s="204">
        <f t="shared" si="1"/>
        <v>2245.6251094915315</v>
      </c>
      <c r="BD4" s="204">
        <f t="shared" si="1"/>
        <v>2245.6251094915315</v>
      </c>
      <c r="BE4" s="204">
        <f t="shared" si="1"/>
        <v>2245.6251094915315</v>
      </c>
      <c r="BF4" s="204">
        <f t="shared" si="1"/>
        <v>2245.6251094915315</v>
      </c>
      <c r="BG4" s="204">
        <f t="shared" si="1"/>
        <v>2245.6251094915315</v>
      </c>
      <c r="BH4" s="204">
        <f t="shared" si="1"/>
        <v>2245.6251094915315</v>
      </c>
      <c r="BI4" s="204">
        <f t="shared" si="1"/>
        <v>2245.6251094915315</v>
      </c>
      <c r="BJ4" s="204">
        <f t="shared" si="1"/>
        <v>2245.6251094915315</v>
      </c>
      <c r="BK4" s="204">
        <f t="shared" si="1"/>
        <v>2245.6251094915315</v>
      </c>
      <c r="BL4" s="204">
        <f t="shared" si="1"/>
        <v>2245.6251094915315</v>
      </c>
      <c r="BM4" s="204">
        <f t="shared" si="1"/>
        <v>2245.6251094915315</v>
      </c>
      <c r="BN4" s="204">
        <f t="shared" si="1"/>
        <v>2245.6251094915315</v>
      </c>
      <c r="BO4" s="204">
        <f t="shared" si="1"/>
        <v>2245.6251094915315</v>
      </c>
      <c r="BP4" s="204">
        <f t="shared" si="1"/>
        <v>2245.6251094915315</v>
      </c>
      <c r="BQ4" s="204">
        <f t="shared" si="1"/>
        <v>2245.6251094915315</v>
      </c>
      <c r="BR4" s="204">
        <f t="shared" si="1"/>
        <v>2245.6251094915315</v>
      </c>
      <c r="BS4" s="204">
        <f t="shared" si="1"/>
        <v>2245.6251094915315</v>
      </c>
      <c r="BT4" s="204">
        <f t="shared" si="1"/>
        <v>2245.6251094915315</v>
      </c>
      <c r="BU4" s="204">
        <f t="shared" si="1"/>
        <v>2245.6251094915315</v>
      </c>
      <c r="BV4" s="204">
        <f t="shared" si="1"/>
        <v>2245.6251094915315</v>
      </c>
      <c r="BW4" s="204">
        <f t="shared" si="1"/>
        <v>2245.6251094915315</v>
      </c>
      <c r="BX4" s="204">
        <f t="shared" si="1"/>
        <v>22480.232477817626</v>
      </c>
      <c r="BY4" s="204">
        <f t="shared" si="1"/>
        <v>22480.232477817626</v>
      </c>
      <c r="BZ4" s="204">
        <f t="shared" si="1"/>
        <v>22480.232477817626</v>
      </c>
      <c r="CA4" s="204">
        <f t="shared" si="2"/>
        <v>22480.232477817626</v>
      </c>
      <c r="CB4" s="204">
        <f t="shared" si="2"/>
        <v>22480.232477817626</v>
      </c>
      <c r="CC4" s="204">
        <f t="shared" si="2"/>
        <v>22480.232477817626</v>
      </c>
      <c r="CD4" s="204">
        <f t="shared" si="2"/>
        <v>22480.232477817626</v>
      </c>
      <c r="CE4" s="204">
        <f t="shared" si="2"/>
        <v>22480.232477817626</v>
      </c>
      <c r="CF4" s="204">
        <f t="shared" si="2"/>
        <v>22480.232477817626</v>
      </c>
      <c r="CG4" s="204">
        <f t="shared" si="2"/>
        <v>22480.232477817626</v>
      </c>
      <c r="CH4" s="204">
        <f t="shared" si="2"/>
        <v>22480.232477817626</v>
      </c>
      <c r="CI4" s="204">
        <f t="shared" si="2"/>
        <v>22480.232477817626</v>
      </c>
      <c r="CJ4" s="204">
        <f t="shared" si="2"/>
        <v>22480.232477817626</v>
      </c>
      <c r="CK4" s="204">
        <f t="shared" si="2"/>
        <v>22480.232477817626</v>
      </c>
      <c r="CL4" s="204">
        <f t="shared" si="2"/>
        <v>22480.232477817626</v>
      </c>
      <c r="CM4" s="204">
        <f t="shared" si="2"/>
        <v>22480.232477817626</v>
      </c>
      <c r="CN4" s="204">
        <f t="shared" si="2"/>
        <v>22480.232477817626</v>
      </c>
      <c r="CO4" s="204">
        <f t="shared" si="2"/>
        <v>22480.232477817626</v>
      </c>
      <c r="CP4" s="204">
        <f t="shared" si="2"/>
        <v>22480.232477817626</v>
      </c>
      <c r="CQ4" s="204">
        <f t="shared" si="2"/>
        <v>22480.232477817626</v>
      </c>
      <c r="CR4" s="204">
        <f t="shared" si="2"/>
        <v>36140.364759779412</v>
      </c>
      <c r="CS4" s="204">
        <f t="shared" si="3"/>
        <v>36140.364759779412</v>
      </c>
      <c r="CT4" s="204">
        <f t="shared" si="3"/>
        <v>36140.364759779412</v>
      </c>
      <c r="CU4" s="204">
        <f t="shared" si="3"/>
        <v>36140.364759779412</v>
      </c>
      <c r="CV4" s="204">
        <f t="shared" si="3"/>
        <v>36140.364759779412</v>
      </c>
      <c r="CW4" s="204">
        <f t="shared" si="3"/>
        <v>36140.364759779412</v>
      </c>
      <c r="CX4" s="204">
        <f t="shared" si="3"/>
        <v>36140.364759779412</v>
      </c>
      <c r="CY4" s="204">
        <f t="shared" si="3"/>
        <v>36140.364759779412</v>
      </c>
      <c r="CZ4" s="204">
        <f t="shared" si="3"/>
        <v>36140.364759779412</v>
      </c>
      <c r="DA4" s="204">
        <f t="shared" si="3"/>
        <v>36140.364759779412</v>
      </c>
      <c r="DB4" s="204"/>
    </row>
    <row r="5" spans="1:106">
      <c r="A5" s="201" t="str">
        <f>Income!A74</f>
        <v>Animal products consumed</v>
      </c>
      <c r="B5" s="203">
        <f>Income!B74</f>
        <v>573.66831497016756</v>
      </c>
      <c r="C5" s="203">
        <f>Income!C74</f>
        <v>1129.676859632458</v>
      </c>
      <c r="D5" s="203">
        <f>Income!D74</f>
        <v>1459.2244439662368</v>
      </c>
      <c r="E5" s="203">
        <f>Income!E74</f>
        <v>2403.4795915096111</v>
      </c>
      <c r="F5" s="204">
        <f t="shared" si="4"/>
        <v>573.66831497016756</v>
      </c>
      <c r="G5" s="204">
        <f t="shared" si="0"/>
        <v>573.66831497016756</v>
      </c>
      <c r="H5" s="204">
        <f t="shared" si="0"/>
        <v>573.66831497016756</v>
      </c>
      <c r="I5" s="204">
        <f t="shared" si="0"/>
        <v>573.66831497016756</v>
      </c>
      <c r="J5" s="204">
        <f t="shared" si="0"/>
        <v>573.66831497016756</v>
      </c>
      <c r="K5" s="204">
        <f t="shared" si="0"/>
        <v>573.66831497016756</v>
      </c>
      <c r="L5" s="204">
        <f t="shared" si="0"/>
        <v>573.66831497016756</v>
      </c>
      <c r="M5" s="204">
        <f t="shared" si="0"/>
        <v>573.66831497016756</v>
      </c>
      <c r="N5" s="204">
        <f t="shared" si="0"/>
        <v>573.66831497016756</v>
      </c>
      <c r="O5" s="204">
        <f t="shared" si="0"/>
        <v>573.66831497016756</v>
      </c>
      <c r="P5" s="204">
        <f t="shared" si="0"/>
        <v>573.66831497016756</v>
      </c>
      <c r="Q5" s="204">
        <f t="shared" si="0"/>
        <v>573.66831497016756</v>
      </c>
      <c r="R5" s="204">
        <f t="shared" si="0"/>
        <v>573.66831497016756</v>
      </c>
      <c r="S5" s="204">
        <f t="shared" si="0"/>
        <v>573.66831497016756</v>
      </c>
      <c r="T5" s="204">
        <f t="shared" si="0"/>
        <v>573.66831497016756</v>
      </c>
      <c r="U5" s="204">
        <f t="shared" si="0"/>
        <v>573.66831497016756</v>
      </c>
      <c r="V5" s="204">
        <f t="shared" si="0"/>
        <v>573.66831497016756</v>
      </c>
      <c r="W5" s="204">
        <f t="shared" si="0"/>
        <v>573.66831497016756</v>
      </c>
      <c r="X5" s="204">
        <f t="shared" si="0"/>
        <v>573.66831497016756</v>
      </c>
      <c r="Y5" s="204">
        <f t="shared" si="0"/>
        <v>573.66831497016756</v>
      </c>
      <c r="Z5" s="204">
        <f t="shared" si="0"/>
        <v>573.66831497016756</v>
      </c>
      <c r="AA5" s="204">
        <f t="shared" si="0"/>
        <v>573.66831497016756</v>
      </c>
      <c r="AB5" s="204">
        <f t="shared" si="0"/>
        <v>573.66831497016756</v>
      </c>
      <c r="AC5" s="204">
        <f t="shared" si="0"/>
        <v>573.66831497016756</v>
      </c>
      <c r="AD5" s="204">
        <f t="shared" si="0"/>
        <v>573.66831497016756</v>
      </c>
      <c r="AE5" s="204">
        <f t="shared" si="0"/>
        <v>573.66831497016756</v>
      </c>
      <c r="AF5" s="204">
        <f t="shared" si="0"/>
        <v>573.66831497016756</v>
      </c>
      <c r="AG5" s="204">
        <f t="shared" si="0"/>
        <v>573.66831497016756</v>
      </c>
      <c r="AH5" s="204">
        <f t="shared" si="0"/>
        <v>573.66831497016756</v>
      </c>
      <c r="AI5" s="204">
        <f t="shared" si="0"/>
        <v>573.66831497016756</v>
      </c>
      <c r="AJ5" s="204">
        <f t="shared" si="0"/>
        <v>573.66831497016756</v>
      </c>
      <c r="AK5" s="204">
        <f t="shared" si="0"/>
        <v>573.66831497016756</v>
      </c>
      <c r="AL5" s="204">
        <f t="shared" si="0"/>
        <v>573.66831497016756</v>
      </c>
      <c r="AM5" s="204">
        <f t="shared" si="0"/>
        <v>573.66831497016756</v>
      </c>
      <c r="AN5" s="204">
        <f t="shared" si="0"/>
        <v>573.66831497016756</v>
      </c>
      <c r="AO5" s="204">
        <f t="shared" si="0"/>
        <v>573.66831497016756</v>
      </c>
      <c r="AP5" s="204">
        <f t="shared" si="0"/>
        <v>1129.676859632458</v>
      </c>
      <c r="AQ5" s="204">
        <f t="shared" si="0"/>
        <v>1129.676859632458</v>
      </c>
      <c r="AR5" s="204">
        <f t="shared" si="0"/>
        <v>1129.676859632458</v>
      </c>
      <c r="AS5" s="204">
        <f t="shared" si="0"/>
        <v>1129.676859632458</v>
      </c>
      <c r="AT5" s="204">
        <f t="shared" si="0"/>
        <v>1129.676859632458</v>
      </c>
      <c r="AU5" s="204">
        <f t="shared" si="0"/>
        <v>1129.676859632458</v>
      </c>
      <c r="AV5" s="204">
        <f t="shared" si="0"/>
        <v>1129.676859632458</v>
      </c>
      <c r="AW5" s="204">
        <f t="shared" si="0"/>
        <v>1129.676859632458</v>
      </c>
      <c r="AX5" s="204">
        <f t="shared" si="1"/>
        <v>1129.676859632458</v>
      </c>
      <c r="AY5" s="204">
        <f t="shared" si="1"/>
        <v>1129.676859632458</v>
      </c>
      <c r="AZ5" s="204">
        <f t="shared" si="1"/>
        <v>1129.676859632458</v>
      </c>
      <c r="BA5" s="204">
        <f t="shared" si="1"/>
        <v>1129.676859632458</v>
      </c>
      <c r="BB5" s="204">
        <f t="shared" si="1"/>
        <v>1129.676859632458</v>
      </c>
      <c r="BC5" s="204">
        <f t="shared" si="1"/>
        <v>1129.676859632458</v>
      </c>
      <c r="BD5" s="204">
        <f t="shared" si="1"/>
        <v>1129.676859632458</v>
      </c>
      <c r="BE5" s="204">
        <f t="shared" si="1"/>
        <v>1129.676859632458</v>
      </c>
      <c r="BF5" s="204">
        <f t="shared" si="1"/>
        <v>1129.676859632458</v>
      </c>
      <c r="BG5" s="204">
        <f t="shared" si="1"/>
        <v>1129.676859632458</v>
      </c>
      <c r="BH5" s="204">
        <f t="shared" si="1"/>
        <v>1129.676859632458</v>
      </c>
      <c r="BI5" s="204">
        <f t="shared" si="1"/>
        <v>1129.676859632458</v>
      </c>
      <c r="BJ5" s="204">
        <f t="shared" si="1"/>
        <v>1129.676859632458</v>
      </c>
      <c r="BK5" s="204">
        <f t="shared" si="1"/>
        <v>1129.676859632458</v>
      </c>
      <c r="BL5" s="204">
        <f t="shared" si="1"/>
        <v>1129.676859632458</v>
      </c>
      <c r="BM5" s="204">
        <f t="shared" si="1"/>
        <v>1129.676859632458</v>
      </c>
      <c r="BN5" s="204">
        <f t="shared" si="1"/>
        <v>1129.676859632458</v>
      </c>
      <c r="BO5" s="204">
        <f t="shared" si="1"/>
        <v>1129.676859632458</v>
      </c>
      <c r="BP5" s="204">
        <f t="shared" si="1"/>
        <v>1129.676859632458</v>
      </c>
      <c r="BQ5" s="204">
        <f t="shared" si="1"/>
        <v>1129.676859632458</v>
      </c>
      <c r="BR5" s="204">
        <f t="shared" si="1"/>
        <v>1129.676859632458</v>
      </c>
      <c r="BS5" s="204">
        <f t="shared" si="1"/>
        <v>1129.676859632458</v>
      </c>
      <c r="BT5" s="204">
        <f t="shared" si="1"/>
        <v>1129.676859632458</v>
      </c>
      <c r="BU5" s="204">
        <f t="shared" si="1"/>
        <v>1129.676859632458</v>
      </c>
      <c r="BV5" s="204">
        <f t="shared" si="1"/>
        <v>1129.676859632458</v>
      </c>
      <c r="BW5" s="204">
        <f t="shared" si="1"/>
        <v>1129.676859632458</v>
      </c>
      <c r="BX5" s="204">
        <f t="shared" si="1"/>
        <v>1459.2244439662368</v>
      </c>
      <c r="BY5" s="204">
        <f t="shared" si="1"/>
        <v>1459.2244439662368</v>
      </c>
      <c r="BZ5" s="204">
        <f t="shared" si="1"/>
        <v>1459.2244439662368</v>
      </c>
      <c r="CA5" s="204">
        <f t="shared" si="2"/>
        <v>1459.2244439662368</v>
      </c>
      <c r="CB5" s="204">
        <f t="shared" si="2"/>
        <v>1459.2244439662368</v>
      </c>
      <c r="CC5" s="204">
        <f t="shared" si="2"/>
        <v>1459.2244439662368</v>
      </c>
      <c r="CD5" s="204">
        <f t="shared" si="2"/>
        <v>1459.2244439662368</v>
      </c>
      <c r="CE5" s="204">
        <f t="shared" si="2"/>
        <v>1459.2244439662368</v>
      </c>
      <c r="CF5" s="204">
        <f t="shared" si="2"/>
        <v>1459.2244439662368</v>
      </c>
      <c r="CG5" s="204">
        <f t="shared" si="2"/>
        <v>1459.2244439662368</v>
      </c>
      <c r="CH5" s="204">
        <f t="shared" si="2"/>
        <v>1459.2244439662368</v>
      </c>
      <c r="CI5" s="204">
        <f t="shared" si="2"/>
        <v>1459.2244439662368</v>
      </c>
      <c r="CJ5" s="204">
        <f t="shared" si="2"/>
        <v>1459.2244439662368</v>
      </c>
      <c r="CK5" s="204">
        <f t="shared" si="2"/>
        <v>1459.2244439662368</v>
      </c>
      <c r="CL5" s="204">
        <f t="shared" si="2"/>
        <v>1459.2244439662368</v>
      </c>
      <c r="CM5" s="204">
        <f t="shared" si="2"/>
        <v>1459.2244439662368</v>
      </c>
      <c r="CN5" s="204">
        <f t="shared" si="2"/>
        <v>1459.2244439662368</v>
      </c>
      <c r="CO5" s="204">
        <f t="shared" si="2"/>
        <v>1459.2244439662368</v>
      </c>
      <c r="CP5" s="204">
        <f t="shared" si="2"/>
        <v>1459.2244439662368</v>
      </c>
      <c r="CQ5" s="204">
        <f t="shared" si="2"/>
        <v>1459.2244439662368</v>
      </c>
      <c r="CR5" s="204">
        <f t="shared" si="2"/>
        <v>2403.4795915096111</v>
      </c>
      <c r="CS5" s="204">
        <f t="shared" si="3"/>
        <v>2403.4795915096111</v>
      </c>
      <c r="CT5" s="204">
        <f t="shared" si="3"/>
        <v>2403.4795915096111</v>
      </c>
      <c r="CU5" s="204">
        <f t="shared" si="3"/>
        <v>2403.4795915096111</v>
      </c>
      <c r="CV5" s="204">
        <f t="shared" si="3"/>
        <v>2403.4795915096111</v>
      </c>
      <c r="CW5" s="204">
        <f t="shared" si="3"/>
        <v>2403.4795915096111</v>
      </c>
      <c r="CX5" s="204">
        <f t="shared" si="3"/>
        <v>2403.4795915096111</v>
      </c>
      <c r="CY5" s="204">
        <f t="shared" si="3"/>
        <v>2403.4795915096111</v>
      </c>
      <c r="CZ5" s="204">
        <f t="shared" si="3"/>
        <v>2403.4795915096111</v>
      </c>
      <c r="DA5" s="204">
        <f t="shared" si="3"/>
        <v>2403.4795915096111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5786.8409242296002</v>
      </c>
      <c r="D7" s="203">
        <f>Income!D76</f>
        <v>17821.954030550129</v>
      </c>
      <c r="E7" s="203">
        <f>Income!E76</f>
        <v>31091.652569821865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5786.8409242296002</v>
      </c>
      <c r="AQ7" s="204">
        <f t="shared" si="0"/>
        <v>5786.8409242296002</v>
      </c>
      <c r="AR7" s="204">
        <f t="shared" si="0"/>
        <v>5786.8409242296002</v>
      </c>
      <c r="AS7" s="204">
        <f t="shared" si="0"/>
        <v>5786.8409242296002</v>
      </c>
      <c r="AT7" s="204">
        <f t="shared" si="0"/>
        <v>5786.8409242296002</v>
      </c>
      <c r="AU7" s="204">
        <f t="shared" ref="AU7:BJ8" si="5">IF(AU$2&lt;=($B$2+$C$2+$D$2),IF(AU$2&lt;=($B$2+$C$2),IF(AU$2&lt;=$B$2,$B7,$C7),$D7),$E7)</f>
        <v>5786.8409242296002</v>
      </c>
      <c r="AV7" s="204">
        <f t="shared" si="5"/>
        <v>5786.8409242296002</v>
      </c>
      <c r="AW7" s="204">
        <f t="shared" si="5"/>
        <v>5786.8409242296002</v>
      </c>
      <c r="AX7" s="204">
        <f t="shared" si="5"/>
        <v>5786.8409242296002</v>
      </c>
      <c r="AY7" s="204">
        <f t="shared" si="5"/>
        <v>5786.8409242296002</v>
      </c>
      <c r="AZ7" s="204">
        <f t="shared" si="5"/>
        <v>5786.8409242296002</v>
      </c>
      <c r="BA7" s="204">
        <f t="shared" si="5"/>
        <v>5786.8409242296002</v>
      </c>
      <c r="BB7" s="204">
        <f t="shared" si="5"/>
        <v>5786.8409242296002</v>
      </c>
      <c r="BC7" s="204">
        <f t="shared" si="5"/>
        <v>5786.8409242296002</v>
      </c>
      <c r="BD7" s="204">
        <f t="shared" si="5"/>
        <v>5786.8409242296002</v>
      </c>
      <c r="BE7" s="204">
        <f t="shared" si="5"/>
        <v>5786.8409242296002</v>
      </c>
      <c r="BF7" s="204">
        <f t="shared" si="5"/>
        <v>5786.8409242296002</v>
      </c>
      <c r="BG7" s="204">
        <f t="shared" si="5"/>
        <v>5786.8409242296002</v>
      </c>
      <c r="BH7" s="204">
        <f t="shared" si="5"/>
        <v>5786.8409242296002</v>
      </c>
      <c r="BI7" s="204">
        <f t="shared" si="5"/>
        <v>5786.8409242296002</v>
      </c>
      <c r="BJ7" s="204">
        <f t="shared" si="5"/>
        <v>5786.8409242296002</v>
      </c>
      <c r="BK7" s="204">
        <f t="shared" si="1"/>
        <v>5786.8409242296002</v>
      </c>
      <c r="BL7" s="204">
        <f t="shared" si="1"/>
        <v>5786.8409242296002</v>
      </c>
      <c r="BM7" s="204">
        <f t="shared" si="1"/>
        <v>5786.8409242296002</v>
      </c>
      <c r="BN7" s="204">
        <f t="shared" si="1"/>
        <v>5786.8409242296002</v>
      </c>
      <c r="BO7" s="204">
        <f t="shared" si="1"/>
        <v>5786.8409242296002</v>
      </c>
      <c r="BP7" s="204">
        <f t="shared" si="1"/>
        <v>5786.8409242296002</v>
      </c>
      <c r="BQ7" s="204">
        <f t="shared" si="1"/>
        <v>5786.8409242296002</v>
      </c>
      <c r="BR7" s="204">
        <f t="shared" si="1"/>
        <v>5786.8409242296002</v>
      </c>
      <c r="BS7" s="204">
        <f t="shared" si="1"/>
        <v>5786.8409242296002</v>
      </c>
      <c r="BT7" s="204">
        <f t="shared" si="1"/>
        <v>5786.8409242296002</v>
      </c>
      <c r="BU7" s="204">
        <f t="shared" si="1"/>
        <v>5786.8409242296002</v>
      </c>
      <c r="BV7" s="204">
        <f t="shared" si="1"/>
        <v>5786.8409242296002</v>
      </c>
      <c r="BW7" s="204">
        <f t="shared" si="1"/>
        <v>5786.8409242296002</v>
      </c>
      <c r="BX7" s="204">
        <f t="shared" si="1"/>
        <v>17821.954030550129</v>
      </c>
      <c r="BY7" s="204">
        <f t="shared" si="1"/>
        <v>17821.954030550129</v>
      </c>
      <c r="BZ7" s="204">
        <f t="shared" si="1"/>
        <v>17821.954030550129</v>
      </c>
      <c r="CA7" s="204">
        <f t="shared" si="2"/>
        <v>17821.954030550129</v>
      </c>
      <c r="CB7" s="204">
        <f t="shared" si="2"/>
        <v>17821.954030550129</v>
      </c>
      <c r="CC7" s="204">
        <f t="shared" si="2"/>
        <v>17821.954030550129</v>
      </c>
      <c r="CD7" s="204">
        <f t="shared" si="2"/>
        <v>17821.954030550129</v>
      </c>
      <c r="CE7" s="204">
        <f t="shared" si="2"/>
        <v>17821.954030550129</v>
      </c>
      <c r="CF7" s="204">
        <f t="shared" si="2"/>
        <v>17821.954030550129</v>
      </c>
      <c r="CG7" s="204">
        <f t="shared" si="2"/>
        <v>17821.954030550129</v>
      </c>
      <c r="CH7" s="204">
        <f t="shared" si="2"/>
        <v>17821.954030550129</v>
      </c>
      <c r="CI7" s="204">
        <f t="shared" si="2"/>
        <v>17821.954030550129</v>
      </c>
      <c r="CJ7" s="204">
        <f t="shared" si="2"/>
        <v>17821.954030550129</v>
      </c>
      <c r="CK7" s="204">
        <f t="shared" si="2"/>
        <v>17821.954030550129</v>
      </c>
      <c r="CL7" s="204">
        <f t="shared" si="2"/>
        <v>17821.954030550129</v>
      </c>
      <c r="CM7" s="204">
        <f t="shared" si="2"/>
        <v>17821.954030550129</v>
      </c>
      <c r="CN7" s="204">
        <f t="shared" si="2"/>
        <v>17821.954030550129</v>
      </c>
      <c r="CO7" s="204">
        <f t="shared" si="2"/>
        <v>17821.954030550129</v>
      </c>
      <c r="CP7" s="204">
        <f t="shared" si="2"/>
        <v>17821.954030550129</v>
      </c>
      <c r="CQ7" s="204">
        <f t="shared" si="2"/>
        <v>17821.954030550129</v>
      </c>
      <c r="CR7" s="204">
        <f t="shared" si="2"/>
        <v>31091.652569821865</v>
      </c>
      <c r="CS7" s="204">
        <f t="shared" si="3"/>
        <v>31091.652569821865</v>
      </c>
      <c r="CT7" s="204">
        <f t="shared" si="3"/>
        <v>31091.652569821865</v>
      </c>
      <c r="CU7" s="204">
        <f t="shared" si="3"/>
        <v>31091.652569821865</v>
      </c>
      <c r="CV7" s="204">
        <f t="shared" si="3"/>
        <v>31091.652569821865</v>
      </c>
      <c r="CW7" s="204">
        <f t="shared" si="3"/>
        <v>31091.652569821865</v>
      </c>
      <c r="CX7" s="204">
        <f t="shared" si="3"/>
        <v>31091.652569821865</v>
      </c>
      <c r="CY7" s="204">
        <f t="shared" si="3"/>
        <v>31091.652569821865</v>
      </c>
      <c r="CZ7" s="204">
        <f t="shared" si="3"/>
        <v>31091.652569821865</v>
      </c>
      <c r="DA7" s="204">
        <f t="shared" si="3"/>
        <v>31091.652569821865</v>
      </c>
      <c r="DB7" s="204"/>
    </row>
    <row r="8" spans="1:106">
      <c r="A8" s="201" t="str">
        <f>Income!A77</f>
        <v>Wild foods consumed and sold</v>
      </c>
      <c r="B8" s="203">
        <f>Income!B77</f>
        <v>657.73500474724642</v>
      </c>
      <c r="C8" s="203">
        <f>Income!C77</f>
        <v>1143.6735530306601</v>
      </c>
      <c r="D8" s="203">
        <f>Income!D77</f>
        <v>0</v>
      </c>
      <c r="E8" s="203">
        <f>Income!E77</f>
        <v>0</v>
      </c>
      <c r="F8" s="204">
        <f t="shared" si="4"/>
        <v>657.73500474724642</v>
      </c>
      <c r="G8" s="204">
        <f t="shared" si="4"/>
        <v>657.73500474724642</v>
      </c>
      <c r="H8" s="204">
        <f t="shared" si="4"/>
        <v>657.73500474724642</v>
      </c>
      <c r="I8" s="204">
        <f t="shared" si="4"/>
        <v>657.73500474724642</v>
      </c>
      <c r="J8" s="204">
        <f t="shared" si="4"/>
        <v>657.73500474724642</v>
      </c>
      <c r="K8" s="204">
        <f t="shared" si="4"/>
        <v>657.73500474724642</v>
      </c>
      <c r="L8" s="204">
        <f t="shared" si="4"/>
        <v>657.73500474724642</v>
      </c>
      <c r="M8" s="204">
        <f t="shared" si="4"/>
        <v>657.73500474724642</v>
      </c>
      <c r="N8" s="204">
        <f t="shared" si="4"/>
        <v>657.73500474724642</v>
      </c>
      <c r="O8" s="204">
        <f t="shared" si="4"/>
        <v>657.73500474724642</v>
      </c>
      <c r="P8" s="204">
        <f t="shared" si="4"/>
        <v>657.73500474724642</v>
      </c>
      <c r="Q8" s="204">
        <f t="shared" si="4"/>
        <v>657.73500474724642</v>
      </c>
      <c r="R8" s="204">
        <f t="shared" si="4"/>
        <v>657.73500474724642</v>
      </c>
      <c r="S8" s="204">
        <f t="shared" si="4"/>
        <v>657.73500474724642</v>
      </c>
      <c r="T8" s="204">
        <f t="shared" si="4"/>
        <v>657.73500474724642</v>
      </c>
      <c r="U8" s="204">
        <f t="shared" si="4"/>
        <v>657.73500474724642</v>
      </c>
      <c r="V8" s="204">
        <f t="shared" ref="V8:AK18" si="6">IF(V$2&lt;=($B$2+$C$2+$D$2),IF(V$2&lt;=($B$2+$C$2),IF(V$2&lt;=$B$2,$B8,$C8),$D8),$E8)</f>
        <v>657.73500474724642</v>
      </c>
      <c r="W8" s="204">
        <f t="shared" si="6"/>
        <v>657.73500474724642</v>
      </c>
      <c r="X8" s="204">
        <f t="shared" si="6"/>
        <v>657.73500474724642</v>
      </c>
      <c r="Y8" s="204">
        <f t="shared" si="6"/>
        <v>657.73500474724642</v>
      </c>
      <c r="Z8" s="204">
        <f t="shared" si="6"/>
        <v>657.73500474724642</v>
      </c>
      <c r="AA8" s="204">
        <f t="shared" si="6"/>
        <v>657.73500474724642</v>
      </c>
      <c r="AB8" s="204">
        <f t="shared" si="6"/>
        <v>657.73500474724642</v>
      </c>
      <c r="AC8" s="204">
        <f t="shared" si="6"/>
        <v>657.73500474724642</v>
      </c>
      <c r="AD8" s="204">
        <f t="shared" si="6"/>
        <v>657.73500474724642</v>
      </c>
      <c r="AE8" s="204">
        <f t="shared" si="6"/>
        <v>657.73500474724642</v>
      </c>
      <c r="AF8" s="204">
        <f t="shared" si="6"/>
        <v>657.73500474724642</v>
      </c>
      <c r="AG8" s="204">
        <f t="shared" si="6"/>
        <v>657.73500474724642</v>
      </c>
      <c r="AH8" s="204">
        <f t="shared" si="6"/>
        <v>657.73500474724642</v>
      </c>
      <c r="AI8" s="204">
        <f t="shared" si="6"/>
        <v>657.73500474724642</v>
      </c>
      <c r="AJ8" s="204">
        <f t="shared" si="6"/>
        <v>657.73500474724642</v>
      </c>
      <c r="AK8" s="204">
        <f t="shared" si="6"/>
        <v>657.73500474724642</v>
      </c>
      <c r="AL8" s="204">
        <f t="shared" ref="AL8:BA18" si="7">IF(AL$2&lt;=($B$2+$C$2+$D$2),IF(AL$2&lt;=($B$2+$C$2),IF(AL$2&lt;=$B$2,$B8,$C8),$D8),$E8)</f>
        <v>657.73500474724642</v>
      </c>
      <c r="AM8" s="204">
        <f t="shared" si="7"/>
        <v>657.73500474724642</v>
      </c>
      <c r="AN8" s="204">
        <f t="shared" si="7"/>
        <v>657.73500474724642</v>
      </c>
      <c r="AO8" s="204">
        <f t="shared" si="7"/>
        <v>657.73500474724642</v>
      </c>
      <c r="AP8" s="204">
        <f t="shared" si="7"/>
        <v>1143.6735530306601</v>
      </c>
      <c r="AQ8" s="204">
        <f t="shared" si="7"/>
        <v>1143.6735530306601</v>
      </c>
      <c r="AR8" s="204">
        <f t="shared" si="7"/>
        <v>1143.6735530306601</v>
      </c>
      <c r="AS8" s="204">
        <f t="shared" si="7"/>
        <v>1143.6735530306601</v>
      </c>
      <c r="AT8" s="204">
        <f t="shared" si="7"/>
        <v>1143.6735530306601</v>
      </c>
      <c r="AU8" s="204">
        <f t="shared" si="7"/>
        <v>1143.6735530306601</v>
      </c>
      <c r="AV8" s="204">
        <f t="shared" si="7"/>
        <v>1143.6735530306601</v>
      </c>
      <c r="AW8" s="204">
        <f t="shared" si="7"/>
        <v>1143.6735530306601</v>
      </c>
      <c r="AX8" s="204">
        <f t="shared" si="7"/>
        <v>1143.6735530306601</v>
      </c>
      <c r="AY8" s="204">
        <f t="shared" si="7"/>
        <v>1143.6735530306601</v>
      </c>
      <c r="AZ8" s="204">
        <f t="shared" si="7"/>
        <v>1143.6735530306601</v>
      </c>
      <c r="BA8" s="204">
        <f t="shared" si="7"/>
        <v>1143.6735530306601</v>
      </c>
      <c r="BB8" s="204">
        <f t="shared" si="5"/>
        <v>1143.6735530306601</v>
      </c>
      <c r="BC8" s="204">
        <f t="shared" si="5"/>
        <v>1143.6735530306601</v>
      </c>
      <c r="BD8" s="204">
        <f t="shared" si="5"/>
        <v>1143.6735530306601</v>
      </c>
      <c r="BE8" s="204">
        <f t="shared" si="5"/>
        <v>1143.6735530306601</v>
      </c>
      <c r="BF8" s="204">
        <f t="shared" si="5"/>
        <v>1143.6735530306601</v>
      </c>
      <c r="BG8" s="204">
        <f t="shared" si="5"/>
        <v>1143.6735530306601</v>
      </c>
      <c r="BH8" s="204">
        <f t="shared" si="5"/>
        <v>1143.6735530306601</v>
      </c>
      <c r="BI8" s="204">
        <f t="shared" si="5"/>
        <v>1143.6735530306601</v>
      </c>
      <c r="BJ8" s="204">
        <f t="shared" si="5"/>
        <v>1143.6735530306601</v>
      </c>
      <c r="BK8" s="204">
        <f t="shared" si="1"/>
        <v>1143.6735530306601</v>
      </c>
      <c r="BL8" s="204">
        <f t="shared" si="1"/>
        <v>1143.6735530306601</v>
      </c>
      <c r="BM8" s="204">
        <f t="shared" si="1"/>
        <v>1143.6735530306601</v>
      </c>
      <c r="BN8" s="204">
        <f t="shared" si="1"/>
        <v>1143.6735530306601</v>
      </c>
      <c r="BO8" s="204">
        <f t="shared" si="1"/>
        <v>1143.6735530306601</v>
      </c>
      <c r="BP8" s="204">
        <f t="shared" si="1"/>
        <v>1143.6735530306601</v>
      </c>
      <c r="BQ8" s="204">
        <f t="shared" si="1"/>
        <v>1143.6735530306601</v>
      </c>
      <c r="BR8" s="204">
        <f t="shared" si="1"/>
        <v>1143.6735530306601</v>
      </c>
      <c r="BS8" s="204">
        <f t="shared" si="1"/>
        <v>1143.6735530306601</v>
      </c>
      <c r="BT8" s="204">
        <f t="shared" si="1"/>
        <v>1143.6735530306601</v>
      </c>
      <c r="BU8" s="204">
        <f t="shared" si="1"/>
        <v>1143.6735530306601</v>
      </c>
      <c r="BV8" s="204">
        <f t="shared" si="1"/>
        <v>1143.6735530306601</v>
      </c>
      <c r="BW8" s="204">
        <f t="shared" si="1"/>
        <v>1143.6735530306601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8001.6947213180993</v>
      </c>
      <c r="C9" s="203">
        <f>Income!C78</f>
        <v>14295.536306671656</v>
      </c>
      <c r="D9" s="203">
        <f>Income!D78</f>
        <v>0</v>
      </c>
      <c r="E9" s="203">
        <f>Income!E78</f>
        <v>0</v>
      </c>
      <c r="F9" s="204">
        <f t="shared" si="4"/>
        <v>8001.6947213180993</v>
      </c>
      <c r="G9" s="204">
        <f t="shared" si="4"/>
        <v>8001.6947213180993</v>
      </c>
      <c r="H9" s="204">
        <f t="shared" si="4"/>
        <v>8001.6947213180993</v>
      </c>
      <c r="I9" s="204">
        <f t="shared" si="4"/>
        <v>8001.6947213180993</v>
      </c>
      <c r="J9" s="204">
        <f t="shared" si="4"/>
        <v>8001.6947213180993</v>
      </c>
      <c r="K9" s="204">
        <f t="shared" si="4"/>
        <v>8001.6947213180993</v>
      </c>
      <c r="L9" s="204">
        <f t="shared" si="4"/>
        <v>8001.6947213180993</v>
      </c>
      <c r="M9" s="204">
        <f t="shared" si="4"/>
        <v>8001.6947213180993</v>
      </c>
      <c r="N9" s="204">
        <f t="shared" si="4"/>
        <v>8001.6947213180993</v>
      </c>
      <c r="O9" s="204">
        <f t="shared" si="4"/>
        <v>8001.6947213180993</v>
      </c>
      <c r="P9" s="204">
        <f t="shared" si="4"/>
        <v>8001.6947213180993</v>
      </c>
      <c r="Q9" s="204">
        <f t="shared" si="4"/>
        <v>8001.6947213180993</v>
      </c>
      <c r="R9" s="204">
        <f t="shared" si="4"/>
        <v>8001.6947213180993</v>
      </c>
      <c r="S9" s="204">
        <f t="shared" si="4"/>
        <v>8001.6947213180993</v>
      </c>
      <c r="T9" s="204">
        <f t="shared" si="4"/>
        <v>8001.6947213180993</v>
      </c>
      <c r="U9" s="204">
        <f t="shared" si="4"/>
        <v>8001.6947213180993</v>
      </c>
      <c r="V9" s="204">
        <f t="shared" si="6"/>
        <v>8001.6947213180993</v>
      </c>
      <c r="W9" s="204">
        <f t="shared" si="6"/>
        <v>8001.6947213180993</v>
      </c>
      <c r="X9" s="204">
        <f t="shared" si="6"/>
        <v>8001.6947213180993</v>
      </c>
      <c r="Y9" s="204">
        <f t="shared" si="6"/>
        <v>8001.6947213180993</v>
      </c>
      <c r="Z9" s="204">
        <f t="shared" si="6"/>
        <v>8001.6947213180993</v>
      </c>
      <c r="AA9" s="204">
        <f t="shared" si="6"/>
        <v>8001.6947213180993</v>
      </c>
      <c r="AB9" s="204">
        <f t="shared" si="6"/>
        <v>8001.6947213180993</v>
      </c>
      <c r="AC9" s="204">
        <f t="shared" si="6"/>
        <v>8001.6947213180993</v>
      </c>
      <c r="AD9" s="204">
        <f t="shared" si="6"/>
        <v>8001.6947213180993</v>
      </c>
      <c r="AE9" s="204">
        <f t="shared" si="6"/>
        <v>8001.6947213180993</v>
      </c>
      <c r="AF9" s="204">
        <f t="shared" si="6"/>
        <v>8001.6947213180993</v>
      </c>
      <c r="AG9" s="204">
        <f t="shared" si="6"/>
        <v>8001.6947213180993</v>
      </c>
      <c r="AH9" s="204">
        <f t="shared" si="6"/>
        <v>8001.6947213180993</v>
      </c>
      <c r="AI9" s="204">
        <f t="shared" si="6"/>
        <v>8001.6947213180993</v>
      </c>
      <c r="AJ9" s="204">
        <f t="shared" si="6"/>
        <v>8001.6947213180993</v>
      </c>
      <c r="AK9" s="204">
        <f t="shared" si="6"/>
        <v>8001.6947213180993</v>
      </c>
      <c r="AL9" s="204">
        <f t="shared" si="7"/>
        <v>8001.6947213180993</v>
      </c>
      <c r="AM9" s="204">
        <f t="shared" si="7"/>
        <v>8001.6947213180993</v>
      </c>
      <c r="AN9" s="204">
        <f t="shared" si="7"/>
        <v>8001.6947213180993</v>
      </c>
      <c r="AO9" s="204">
        <f t="shared" si="7"/>
        <v>8001.6947213180993</v>
      </c>
      <c r="AP9" s="204">
        <f t="shared" si="7"/>
        <v>14295.536306671656</v>
      </c>
      <c r="AQ9" s="204">
        <f t="shared" si="7"/>
        <v>14295.536306671656</v>
      </c>
      <c r="AR9" s="204">
        <f t="shared" si="7"/>
        <v>14295.536306671656</v>
      </c>
      <c r="AS9" s="204">
        <f t="shared" si="7"/>
        <v>14295.536306671656</v>
      </c>
      <c r="AT9" s="204">
        <f t="shared" si="7"/>
        <v>14295.536306671656</v>
      </c>
      <c r="AU9" s="204">
        <f t="shared" si="7"/>
        <v>14295.536306671656</v>
      </c>
      <c r="AV9" s="204">
        <f t="shared" si="7"/>
        <v>14295.536306671656</v>
      </c>
      <c r="AW9" s="204">
        <f t="shared" si="7"/>
        <v>14295.536306671656</v>
      </c>
      <c r="AX9" s="204">
        <f t="shared" si="1"/>
        <v>14295.536306671656</v>
      </c>
      <c r="AY9" s="204">
        <f t="shared" si="1"/>
        <v>14295.536306671656</v>
      </c>
      <c r="AZ9" s="204">
        <f t="shared" si="1"/>
        <v>14295.536306671656</v>
      </c>
      <c r="BA9" s="204">
        <f t="shared" si="1"/>
        <v>14295.536306671656</v>
      </c>
      <c r="BB9" s="204">
        <f t="shared" si="1"/>
        <v>14295.536306671656</v>
      </c>
      <c r="BC9" s="204">
        <f t="shared" si="1"/>
        <v>14295.536306671656</v>
      </c>
      <c r="BD9" s="204">
        <f t="shared" si="1"/>
        <v>14295.536306671656</v>
      </c>
      <c r="BE9" s="204">
        <f t="shared" si="1"/>
        <v>14295.536306671656</v>
      </c>
      <c r="BF9" s="204">
        <f t="shared" si="1"/>
        <v>14295.536306671656</v>
      </c>
      <c r="BG9" s="204">
        <f t="shared" si="1"/>
        <v>14295.536306671656</v>
      </c>
      <c r="BH9" s="204">
        <f t="shared" si="1"/>
        <v>14295.536306671656</v>
      </c>
      <c r="BI9" s="204">
        <f t="shared" si="1"/>
        <v>14295.536306671656</v>
      </c>
      <c r="BJ9" s="204">
        <f t="shared" si="1"/>
        <v>14295.536306671656</v>
      </c>
      <c r="BK9" s="204">
        <f t="shared" si="1"/>
        <v>14295.536306671656</v>
      </c>
      <c r="BL9" s="204">
        <f t="shared" si="1"/>
        <v>14295.536306671656</v>
      </c>
      <c r="BM9" s="204">
        <f t="shared" si="1"/>
        <v>14295.536306671656</v>
      </c>
      <c r="BN9" s="204">
        <f t="shared" si="1"/>
        <v>14295.536306671656</v>
      </c>
      <c r="BO9" s="204">
        <f t="shared" si="1"/>
        <v>14295.536306671656</v>
      </c>
      <c r="BP9" s="204">
        <f t="shared" si="1"/>
        <v>14295.536306671656</v>
      </c>
      <c r="BQ9" s="204">
        <f t="shared" si="1"/>
        <v>14295.536306671656</v>
      </c>
      <c r="BR9" s="204">
        <f t="shared" si="1"/>
        <v>14295.536306671656</v>
      </c>
      <c r="BS9" s="204">
        <f t="shared" si="1"/>
        <v>14295.536306671656</v>
      </c>
      <c r="BT9" s="204">
        <f t="shared" si="1"/>
        <v>14295.536306671656</v>
      </c>
      <c r="BU9" s="204">
        <f t="shared" si="1"/>
        <v>14295.536306671656</v>
      </c>
      <c r="BV9" s="204">
        <f t="shared" si="1"/>
        <v>14295.536306671656</v>
      </c>
      <c r="BW9" s="204">
        <f t="shared" si="1"/>
        <v>14295.536306671656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12958.361287557693</v>
      </c>
      <c r="D10" s="203">
        <f>Income!D79</f>
        <v>44596.9576779583</v>
      </c>
      <c r="E10" s="203">
        <f>Income!E79</f>
        <v>212045.91197821681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12958.361287557693</v>
      </c>
      <c r="AQ10" s="204">
        <f t="shared" si="7"/>
        <v>12958.361287557693</v>
      </c>
      <c r="AR10" s="204">
        <f t="shared" si="7"/>
        <v>12958.361287557693</v>
      </c>
      <c r="AS10" s="204">
        <f t="shared" si="7"/>
        <v>12958.361287557693</v>
      </c>
      <c r="AT10" s="204">
        <f t="shared" si="7"/>
        <v>12958.361287557693</v>
      </c>
      <c r="AU10" s="204">
        <f t="shared" si="7"/>
        <v>12958.361287557693</v>
      </c>
      <c r="AV10" s="204">
        <f t="shared" si="7"/>
        <v>12958.361287557693</v>
      </c>
      <c r="AW10" s="204">
        <f t="shared" si="7"/>
        <v>12958.361287557693</v>
      </c>
      <c r="AX10" s="204">
        <f t="shared" si="1"/>
        <v>12958.361287557693</v>
      </c>
      <c r="AY10" s="204">
        <f t="shared" si="1"/>
        <v>12958.361287557693</v>
      </c>
      <c r="AZ10" s="204">
        <f t="shared" si="1"/>
        <v>12958.361287557693</v>
      </c>
      <c r="BA10" s="204">
        <f t="shared" si="1"/>
        <v>12958.361287557693</v>
      </c>
      <c r="BB10" s="204">
        <f t="shared" si="1"/>
        <v>12958.361287557693</v>
      </c>
      <c r="BC10" s="204">
        <f t="shared" si="1"/>
        <v>12958.361287557693</v>
      </c>
      <c r="BD10" s="204">
        <f t="shared" si="1"/>
        <v>12958.361287557693</v>
      </c>
      <c r="BE10" s="204">
        <f t="shared" si="1"/>
        <v>12958.361287557693</v>
      </c>
      <c r="BF10" s="204">
        <f t="shared" si="1"/>
        <v>12958.361287557693</v>
      </c>
      <c r="BG10" s="204">
        <f t="shared" si="1"/>
        <v>12958.361287557693</v>
      </c>
      <c r="BH10" s="204">
        <f t="shared" si="1"/>
        <v>12958.361287557693</v>
      </c>
      <c r="BI10" s="204">
        <f t="shared" si="1"/>
        <v>12958.361287557693</v>
      </c>
      <c r="BJ10" s="204">
        <f t="shared" si="1"/>
        <v>12958.361287557693</v>
      </c>
      <c r="BK10" s="204">
        <f t="shared" si="1"/>
        <v>12958.361287557693</v>
      </c>
      <c r="BL10" s="204">
        <f t="shared" si="1"/>
        <v>12958.361287557693</v>
      </c>
      <c r="BM10" s="204">
        <f t="shared" si="1"/>
        <v>12958.361287557693</v>
      </c>
      <c r="BN10" s="204">
        <f t="shared" si="1"/>
        <v>12958.361287557693</v>
      </c>
      <c r="BO10" s="204">
        <f t="shared" si="1"/>
        <v>12958.361287557693</v>
      </c>
      <c r="BP10" s="204">
        <f t="shared" si="1"/>
        <v>12958.361287557693</v>
      </c>
      <c r="BQ10" s="204">
        <f t="shared" si="1"/>
        <v>12958.361287557693</v>
      </c>
      <c r="BR10" s="204">
        <f t="shared" ref="AX10:BZ18" si="8">IF(BR$2&lt;=($B$2+$C$2+$D$2),IF(BR$2&lt;=($B$2+$C$2),IF(BR$2&lt;=$B$2,$B10,$C10),$D10),$E10)</f>
        <v>12958.361287557693</v>
      </c>
      <c r="BS10" s="204">
        <f t="shared" si="8"/>
        <v>12958.361287557693</v>
      </c>
      <c r="BT10" s="204">
        <f t="shared" si="8"/>
        <v>12958.361287557693</v>
      </c>
      <c r="BU10" s="204">
        <f t="shared" si="8"/>
        <v>12958.361287557693</v>
      </c>
      <c r="BV10" s="204">
        <f t="shared" si="8"/>
        <v>12958.361287557693</v>
      </c>
      <c r="BW10" s="204">
        <f t="shared" si="8"/>
        <v>12958.361287557693</v>
      </c>
      <c r="BX10" s="204">
        <f t="shared" si="8"/>
        <v>44596.9576779583</v>
      </c>
      <c r="BY10" s="204">
        <f t="shared" si="8"/>
        <v>44596.9576779583</v>
      </c>
      <c r="BZ10" s="204">
        <f t="shared" si="8"/>
        <v>44596.9576779583</v>
      </c>
      <c r="CA10" s="204">
        <f t="shared" si="2"/>
        <v>44596.9576779583</v>
      </c>
      <c r="CB10" s="204">
        <f t="shared" si="2"/>
        <v>44596.9576779583</v>
      </c>
      <c r="CC10" s="204">
        <f t="shared" si="2"/>
        <v>44596.9576779583</v>
      </c>
      <c r="CD10" s="204">
        <f t="shared" si="2"/>
        <v>44596.9576779583</v>
      </c>
      <c r="CE10" s="204">
        <f t="shared" si="2"/>
        <v>44596.9576779583</v>
      </c>
      <c r="CF10" s="204">
        <f t="shared" si="2"/>
        <v>44596.9576779583</v>
      </c>
      <c r="CG10" s="204">
        <f t="shared" si="2"/>
        <v>44596.9576779583</v>
      </c>
      <c r="CH10" s="204">
        <f t="shared" si="2"/>
        <v>44596.9576779583</v>
      </c>
      <c r="CI10" s="204">
        <f t="shared" si="2"/>
        <v>44596.9576779583</v>
      </c>
      <c r="CJ10" s="204">
        <f t="shared" si="2"/>
        <v>44596.9576779583</v>
      </c>
      <c r="CK10" s="204">
        <f t="shared" si="2"/>
        <v>44596.9576779583</v>
      </c>
      <c r="CL10" s="204">
        <f t="shared" si="2"/>
        <v>44596.9576779583</v>
      </c>
      <c r="CM10" s="204">
        <f t="shared" si="2"/>
        <v>44596.9576779583</v>
      </c>
      <c r="CN10" s="204">
        <f t="shared" si="2"/>
        <v>44596.9576779583</v>
      </c>
      <c r="CO10" s="204">
        <f t="shared" si="2"/>
        <v>44596.9576779583</v>
      </c>
      <c r="CP10" s="204">
        <f t="shared" si="2"/>
        <v>44596.9576779583</v>
      </c>
      <c r="CQ10" s="204">
        <f t="shared" si="2"/>
        <v>44596.9576779583</v>
      </c>
      <c r="CR10" s="204">
        <f t="shared" si="2"/>
        <v>212045.91197821681</v>
      </c>
      <c r="CS10" s="204">
        <f t="shared" si="3"/>
        <v>212045.91197821681</v>
      </c>
      <c r="CT10" s="204">
        <f t="shared" si="3"/>
        <v>212045.91197821681</v>
      </c>
      <c r="CU10" s="204">
        <f t="shared" si="3"/>
        <v>212045.91197821681</v>
      </c>
      <c r="CV10" s="204">
        <f t="shared" si="3"/>
        <v>212045.91197821681</v>
      </c>
      <c r="CW10" s="204">
        <f t="shared" si="3"/>
        <v>212045.91197821681</v>
      </c>
      <c r="CX10" s="204">
        <f t="shared" si="3"/>
        <v>212045.91197821681</v>
      </c>
      <c r="CY10" s="204">
        <f t="shared" si="3"/>
        <v>212045.91197821681</v>
      </c>
      <c r="CZ10" s="204">
        <f t="shared" si="3"/>
        <v>212045.91197821681</v>
      </c>
      <c r="DA10" s="204">
        <f t="shared" si="3"/>
        <v>212045.91197821681</v>
      </c>
      <c r="DB10" s="204"/>
    </row>
    <row r="11" spans="1:106">
      <c r="A11" s="201" t="str">
        <f>Income!A81</f>
        <v>Self - employment</v>
      </c>
      <c r="B11" s="203">
        <f>Income!B81</f>
        <v>1125.0213663288723</v>
      </c>
      <c r="C11" s="203">
        <f>Income!C81</f>
        <v>6238.6656047294809</v>
      </c>
      <c r="D11" s="203">
        <f>Income!D81</f>
        <v>673.16162532767248</v>
      </c>
      <c r="E11" s="203">
        <f>Income!E81</f>
        <v>0</v>
      </c>
      <c r="F11" s="204">
        <f t="shared" si="4"/>
        <v>1125.0213663288723</v>
      </c>
      <c r="G11" s="204">
        <f t="shared" si="4"/>
        <v>1125.0213663288723</v>
      </c>
      <c r="H11" s="204">
        <f t="shared" si="4"/>
        <v>1125.0213663288723</v>
      </c>
      <c r="I11" s="204">
        <f t="shared" si="4"/>
        <v>1125.0213663288723</v>
      </c>
      <c r="J11" s="204">
        <f t="shared" si="4"/>
        <v>1125.0213663288723</v>
      </c>
      <c r="K11" s="204">
        <f t="shared" si="4"/>
        <v>1125.0213663288723</v>
      </c>
      <c r="L11" s="204">
        <f t="shared" si="4"/>
        <v>1125.0213663288723</v>
      </c>
      <c r="M11" s="204">
        <f t="shared" si="4"/>
        <v>1125.0213663288723</v>
      </c>
      <c r="N11" s="204">
        <f t="shared" si="4"/>
        <v>1125.0213663288723</v>
      </c>
      <c r="O11" s="204">
        <f t="shared" si="4"/>
        <v>1125.0213663288723</v>
      </c>
      <c r="P11" s="204">
        <f t="shared" si="4"/>
        <v>1125.0213663288723</v>
      </c>
      <c r="Q11" s="204">
        <f t="shared" si="4"/>
        <v>1125.0213663288723</v>
      </c>
      <c r="R11" s="204">
        <f t="shared" si="4"/>
        <v>1125.0213663288723</v>
      </c>
      <c r="S11" s="204">
        <f t="shared" si="4"/>
        <v>1125.0213663288723</v>
      </c>
      <c r="T11" s="204">
        <f t="shared" si="4"/>
        <v>1125.0213663288723</v>
      </c>
      <c r="U11" s="204">
        <f t="shared" si="4"/>
        <v>1125.0213663288723</v>
      </c>
      <c r="V11" s="204">
        <f t="shared" si="6"/>
        <v>1125.0213663288723</v>
      </c>
      <c r="W11" s="204">
        <f t="shared" si="6"/>
        <v>1125.0213663288723</v>
      </c>
      <c r="X11" s="204">
        <f t="shared" si="6"/>
        <v>1125.0213663288723</v>
      </c>
      <c r="Y11" s="204">
        <f t="shared" si="6"/>
        <v>1125.0213663288723</v>
      </c>
      <c r="Z11" s="204">
        <f t="shared" si="6"/>
        <v>1125.0213663288723</v>
      </c>
      <c r="AA11" s="204">
        <f t="shared" si="6"/>
        <v>1125.0213663288723</v>
      </c>
      <c r="AB11" s="204">
        <f t="shared" si="6"/>
        <v>1125.0213663288723</v>
      </c>
      <c r="AC11" s="204">
        <f t="shared" si="6"/>
        <v>1125.0213663288723</v>
      </c>
      <c r="AD11" s="204">
        <f t="shared" si="6"/>
        <v>1125.0213663288723</v>
      </c>
      <c r="AE11" s="204">
        <f t="shared" si="6"/>
        <v>1125.0213663288723</v>
      </c>
      <c r="AF11" s="204">
        <f t="shared" si="6"/>
        <v>1125.0213663288723</v>
      </c>
      <c r="AG11" s="204">
        <f t="shared" si="6"/>
        <v>1125.0213663288723</v>
      </c>
      <c r="AH11" s="204">
        <f t="shared" si="6"/>
        <v>1125.0213663288723</v>
      </c>
      <c r="AI11" s="204">
        <f t="shared" si="6"/>
        <v>1125.0213663288723</v>
      </c>
      <c r="AJ11" s="204">
        <f t="shared" si="6"/>
        <v>1125.0213663288723</v>
      </c>
      <c r="AK11" s="204">
        <f t="shared" si="6"/>
        <v>1125.0213663288723</v>
      </c>
      <c r="AL11" s="204">
        <f t="shared" si="7"/>
        <v>1125.0213663288723</v>
      </c>
      <c r="AM11" s="204">
        <f t="shared" si="7"/>
        <v>1125.0213663288723</v>
      </c>
      <c r="AN11" s="204">
        <f t="shared" si="7"/>
        <v>1125.0213663288723</v>
      </c>
      <c r="AO11" s="204">
        <f t="shared" si="7"/>
        <v>1125.0213663288723</v>
      </c>
      <c r="AP11" s="204">
        <f t="shared" si="7"/>
        <v>6238.6656047294809</v>
      </c>
      <c r="AQ11" s="204">
        <f t="shared" si="7"/>
        <v>6238.6656047294809</v>
      </c>
      <c r="AR11" s="204">
        <f t="shared" si="7"/>
        <v>6238.6656047294809</v>
      </c>
      <c r="AS11" s="204">
        <f t="shared" si="7"/>
        <v>6238.6656047294809</v>
      </c>
      <c r="AT11" s="204">
        <f t="shared" si="7"/>
        <v>6238.6656047294809</v>
      </c>
      <c r="AU11" s="204">
        <f t="shared" si="7"/>
        <v>6238.6656047294809</v>
      </c>
      <c r="AV11" s="204">
        <f t="shared" si="7"/>
        <v>6238.6656047294809</v>
      </c>
      <c r="AW11" s="204">
        <f t="shared" si="7"/>
        <v>6238.6656047294809</v>
      </c>
      <c r="AX11" s="204">
        <f t="shared" si="8"/>
        <v>6238.6656047294809</v>
      </c>
      <c r="AY11" s="204">
        <f t="shared" si="8"/>
        <v>6238.6656047294809</v>
      </c>
      <c r="AZ11" s="204">
        <f t="shared" si="8"/>
        <v>6238.6656047294809</v>
      </c>
      <c r="BA11" s="204">
        <f t="shared" si="8"/>
        <v>6238.6656047294809</v>
      </c>
      <c r="BB11" s="204">
        <f t="shared" si="8"/>
        <v>6238.6656047294809</v>
      </c>
      <c r="BC11" s="204">
        <f t="shared" si="8"/>
        <v>6238.6656047294809</v>
      </c>
      <c r="BD11" s="204">
        <f t="shared" si="8"/>
        <v>6238.6656047294809</v>
      </c>
      <c r="BE11" s="204">
        <f t="shared" si="8"/>
        <v>6238.6656047294809</v>
      </c>
      <c r="BF11" s="204">
        <f t="shared" si="8"/>
        <v>6238.6656047294809</v>
      </c>
      <c r="BG11" s="204">
        <f t="shared" si="8"/>
        <v>6238.6656047294809</v>
      </c>
      <c r="BH11" s="204">
        <f t="shared" si="8"/>
        <v>6238.6656047294809</v>
      </c>
      <c r="BI11" s="204">
        <f t="shared" si="8"/>
        <v>6238.6656047294809</v>
      </c>
      <c r="BJ11" s="204">
        <f t="shared" si="8"/>
        <v>6238.6656047294809</v>
      </c>
      <c r="BK11" s="204">
        <f t="shared" si="8"/>
        <v>6238.6656047294809</v>
      </c>
      <c r="BL11" s="204">
        <f t="shared" si="8"/>
        <v>6238.6656047294809</v>
      </c>
      <c r="BM11" s="204">
        <f t="shared" si="8"/>
        <v>6238.6656047294809</v>
      </c>
      <c r="BN11" s="204">
        <f t="shared" si="8"/>
        <v>6238.6656047294809</v>
      </c>
      <c r="BO11" s="204">
        <f t="shared" si="8"/>
        <v>6238.6656047294809</v>
      </c>
      <c r="BP11" s="204">
        <f t="shared" si="8"/>
        <v>6238.6656047294809</v>
      </c>
      <c r="BQ11" s="204">
        <f t="shared" si="8"/>
        <v>6238.6656047294809</v>
      </c>
      <c r="BR11" s="204">
        <f t="shared" si="8"/>
        <v>6238.6656047294809</v>
      </c>
      <c r="BS11" s="204">
        <f t="shared" si="8"/>
        <v>6238.6656047294809</v>
      </c>
      <c r="BT11" s="204">
        <f t="shared" si="8"/>
        <v>6238.6656047294809</v>
      </c>
      <c r="BU11" s="204">
        <f t="shared" si="8"/>
        <v>6238.6656047294809</v>
      </c>
      <c r="BV11" s="204">
        <f t="shared" si="8"/>
        <v>6238.6656047294809</v>
      </c>
      <c r="BW11" s="204">
        <f t="shared" si="8"/>
        <v>6238.6656047294809</v>
      </c>
      <c r="BX11" s="204">
        <f t="shared" si="8"/>
        <v>673.16162532767248</v>
      </c>
      <c r="BY11" s="204">
        <f t="shared" si="8"/>
        <v>673.16162532767248</v>
      </c>
      <c r="BZ11" s="204">
        <f t="shared" si="8"/>
        <v>673.16162532767248</v>
      </c>
      <c r="CA11" s="204">
        <f t="shared" si="2"/>
        <v>673.16162532767248</v>
      </c>
      <c r="CB11" s="204">
        <f t="shared" si="2"/>
        <v>673.16162532767248</v>
      </c>
      <c r="CC11" s="204">
        <f t="shared" si="2"/>
        <v>673.16162532767248</v>
      </c>
      <c r="CD11" s="204">
        <f t="shared" si="2"/>
        <v>673.16162532767248</v>
      </c>
      <c r="CE11" s="204">
        <f t="shared" si="2"/>
        <v>673.16162532767248</v>
      </c>
      <c r="CF11" s="204">
        <f t="shared" si="2"/>
        <v>673.16162532767248</v>
      </c>
      <c r="CG11" s="204">
        <f t="shared" si="2"/>
        <v>673.16162532767248</v>
      </c>
      <c r="CH11" s="204">
        <f t="shared" si="2"/>
        <v>673.16162532767248</v>
      </c>
      <c r="CI11" s="204">
        <f t="shared" si="2"/>
        <v>673.16162532767248</v>
      </c>
      <c r="CJ11" s="204">
        <f t="shared" si="2"/>
        <v>673.16162532767248</v>
      </c>
      <c r="CK11" s="204">
        <f t="shared" si="2"/>
        <v>673.16162532767248</v>
      </c>
      <c r="CL11" s="204">
        <f t="shared" si="2"/>
        <v>673.16162532767248</v>
      </c>
      <c r="CM11" s="204">
        <f t="shared" si="2"/>
        <v>673.16162532767248</v>
      </c>
      <c r="CN11" s="204">
        <f t="shared" si="2"/>
        <v>673.16162532767248</v>
      </c>
      <c r="CO11" s="204">
        <f t="shared" si="2"/>
        <v>673.16162532767248</v>
      </c>
      <c r="CP11" s="204">
        <f t="shared" si="2"/>
        <v>673.16162532767248</v>
      </c>
      <c r="CQ11" s="204">
        <f t="shared" si="2"/>
        <v>673.16162532767248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1413.639413188112</v>
      </c>
      <c r="D12" s="203">
        <f>Income!D82</f>
        <v>60360.159071047958</v>
      </c>
      <c r="E12" s="203">
        <f>Income!E82</f>
        <v>56619.624306310536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1413.639413188112</v>
      </c>
      <c r="AQ12" s="204">
        <f t="shared" si="7"/>
        <v>1413.639413188112</v>
      </c>
      <c r="AR12" s="204">
        <f t="shared" si="7"/>
        <v>1413.639413188112</v>
      </c>
      <c r="AS12" s="204">
        <f t="shared" si="7"/>
        <v>1413.639413188112</v>
      </c>
      <c r="AT12" s="204">
        <f t="shared" si="7"/>
        <v>1413.639413188112</v>
      </c>
      <c r="AU12" s="204">
        <f t="shared" si="7"/>
        <v>1413.639413188112</v>
      </c>
      <c r="AV12" s="204">
        <f t="shared" si="7"/>
        <v>1413.639413188112</v>
      </c>
      <c r="AW12" s="204">
        <f t="shared" si="7"/>
        <v>1413.639413188112</v>
      </c>
      <c r="AX12" s="204">
        <f t="shared" si="8"/>
        <v>1413.639413188112</v>
      </c>
      <c r="AY12" s="204">
        <f t="shared" si="8"/>
        <v>1413.639413188112</v>
      </c>
      <c r="AZ12" s="204">
        <f t="shared" si="8"/>
        <v>1413.639413188112</v>
      </c>
      <c r="BA12" s="204">
        <f t="shared" si="8"/>
        <v>1413.639413188112</v>
      </c>
      <c r="BB12" s="204">
        <f t="shared" si="8"/>
        <v>1413.639413188112</v>
      </c>
      <c r="BC12" s="204">
        <f t="shared" si="8"/>
        <v>1413.639413188112</v>
      </c>
      <c r="BD12" s="204">
        <f t="shared" si="8"/>
        <v>1413.639413188112</v>
      </c>
      <c r="BE12" s="204">
        <f t="shared" si="8"/>
        <v>1413.639413188112</v>
      </c>
      <c r="BF12" s="204">
        <f t="shared" si="8"/>
        <v>1413.639413188112</v>
      </c>
      <c r="BG12" s="204">
        <f t="shared" si="8"/>
        <v>1413.639413188112</v>
      </c>
      <c r="BH12" s="204">
        <f t="shared" si="8"/>
        <v>1413.639413188112</v>
      </c>
      <c r="BI12" s="204">
        <f t="shared" si="8"/>
        <v>1413.639413188112</v>
      </c>
      <c r="BJ12" s="204">
        <f t="shared" si="8"/>
        <v>1413.639413188112</v>
      </c>
      <c r="BK12" s="204">
        <f t="shared" si="8"/>
        <v>1413.639413188112</v>
      </c>
      <c r="BL12" s="204">
        <f t="shared" si="8"/>
        <v>1413.639413188112</v>
      </c>
      <c r="BM12" s="204">
        <f t="shared" si="8"/>
        <v>1413.639413188112</v>
      </c>
      <c r="BN12" s="204">
        <f t="shared" si="8"/>
        <v>1413.639413188112</v>
      </c>
      <c r="BO12" s="204">
        <f t="shared" si="8"/>
        <v>1413.639413188112</v>
      </c>
      <c r="BP12" s="204">
        <f t="shared" si="8"/>
        <v>1413.639413188112</v>
      </c>
      <c r="BQ12" s="204">
        <f t="shared" si="8"/>
        <v>1413.639413188112</v>
      </c>
      <c r="BR12" s="204">
        <f t="shared" si="8"/>
        <v>1413.639413188112</v>
      </c>
      <c r="BS12" s="204">
        <f t="shared" si="8"/>
        <v>1413.639413188112</v>
      </c>
      <c r="BT12" s="204">
        <f t="shared" si="8"/>
        <v>1413.639413188112</v>
      </c>
      <c r="BU12" s="204">
        <f t="shared" si="8"/>
        <v>1413.639413188112</v>
      </c>
      <c r="BV12" s="204">
        <f t="shared" si="8"/>
        <v>1413.639413188112</v>
      </c>
      <c r="BW12" s="204">
        <f t="shared" si="8"/>
        <v>1413.639413188112</v>
      </c>
      <c r="BX12" s="204">
        <f t="shared" si="8"/>
        <v>60360.159071047958</v>
      </c>
      <c r="BY12" s="204">
        <f t="shared" si="8"/>
        <v>60360.159071047958</v>
      </c>
      <c r="BZ12" s="204">
        <f t="shared" si="8"/>
        <v>60360.159071047958</v>
      </c>
      <c r="CA12" s="204">
        <f t="shared" si="2"/>
        <v>60360.159071047958</v>
      </c>
      <c r="CB12" s="204">
        <f t="shared" si="2"/>
        <v>60360.159071047958</v>
      </c>
      <c r="CC12" s="204">
        <f t="shared" si="2"/>
        <v>60360.159071047958</v>
      </c>
      <c r="CD12" s="204">
        <f t="shared" si="2"/>
        <v>60360.159071047958</v>
      </c>
      <c r="CE12" s="204">
        <f t="shared" si="2"/>
        <v>60360.159071047958</v>
      </c>
      <c r="CF12" s="204">
        <f t="shared" si="2"/>
        <v>60360.159071047958</v>
      </c>
      <c r="CG12" s="204">
        <f t="shared" si="2"/>
        <v>60360.159071047958</v>
      </c>
      <c r="CH12" s="204">
        <f t="shared" si="2"/>
        <v>60360.159071047958</v>
      </c>
      <c r="CI12" s="204">
        <f t="shared" si="2"/>
        <v>60360.159071047958</v>
      </c>
      <c r="CJ12" s="204">
        <f t="shared" si="2"/>
        <v>60360.159071047958</v>
      </c>
      <c r="CK12" s="204">
        <f t="shared" si="2"/>
        <v>60360.159071047958</v>
      </c>
      <c r="CL12" s="204">
        <f t="shared" si="2"/>
        <v>60360.159071047958</v>
      </c>
      <c r="CM12" s="204">
        <f t="shared" si="2"/>
        <v>60360.159071047958</v>
      </c>
      <c r="CN12" s="204">
        <f t="shared" si="2"/>
        <v>60360.159071047958</v>
      </c>
      <c r="CO12" s="204">
        <f t="shared" si="2"/>
        <v>60360.159071047958</v>
      </c>
      <c r="CP12" s="204">
        <f t="shared" si="2"/>
        <v>60360.159071047958</v>
      </c>
      <c r="CQ12" s="204">
        <f t="shared" si="2"/>
        <v>60360.159071047958</v>
      </c>
      <c r="CR12" s="204">
        <f t="shared" si="2"/>
        <v>56619.624306310536</v>
      </c>
      <c r="CS12" s="204">
        <f t="shared" si="3"/>
        <v>56619.624306310536</v>
      </c>
      <c r="CT12" s="204">
        <f t="shared" si="3"/>
        <v>56619.624306310536</v>
      </c>
      <c r="CU12" s="204">
        <f t="shared" si="3"/>
        <v>56619.624306310536</v>
      </c>
      <c r="CV12" s="204">
        <f t="shared" si="3"/>
        <v>56619.624306310536</v>
      </c>
      <c r="CW12" s="204">
        <f t="shared" si="3"/>
        <v>56619.624306310536</v>
      </c>
      <c r="CX12" s="204">
        <f t="shared" si="3"/>
        <v>56619.624306310536</v>
      </c>
      <c r="CY12" s="204">
        <f t="shared" si="3"/>
        <v>56619.624306310536</v>
      </c>
      <c r="CZ12" s="204">
        <f t="shared" si="3"/>
        <v>56619.624306310536</v>
      </c>
      <c r="DA12" s="204">
        <f t="shared" si="3"/>
        <v>56619.624306310536</v>
      </c>
      <c r="DB12" s="204"/>
    </row>
    <row r="13" spans="1:106">
      <c r="A13" s="201" t="str">
        <f>Income!A83</f>
        <v>Food transfer - official</v>
      </c>
      <c r="B13" s="203">
        <f>Income!B83</f>
        <v>1674.9399602351389</v>
      </c>
      <c r="C13" s="203">
        <f>Income!C83</f>
        <v>1577.6493338294108</v>
      </c>
      <c r="D13" s="203">
        <f>Income!D83</f>
        <v>667.85464453449299</v>
      </c>
      <c r="E13" s="203">
        <f>Income!E83</f>
        <v>667.85464453449299</v>
      </c>
      <c r="F13" s="204">
        <f t="shared" si="4"/>
        <v>1674.9399602351389</v>
      </c>
      <c r="G13" s="204">
        <f t="shared" si="4"/>
        <v>1674.9399602351389</v>
      </c>
      <c r="H13" s="204">
        <f t="shared" si="4"/>
        <v>1674.9399602351389</v>
      </c>
      <c r="I13" s="204">
        <f t="shared" si="4"/>
        <v>1674.9399602351389</v>
      </c>
      <c r="J13" s="204">
        <f t="shared" si="4"/>
        <v>1674.9399602351389</v>
      </c>
      <c r="K13" s="204">
        <f t="shared" si="4"/>
        <v>1674.9399602351389</v>
      </c>
      <c r="L13" s="204">
        <f t="shared" si="4"/>
        <v>1674.9399602351389</v>
      </c>
      <c r="M13" s="204">
        <f t="shared" si="4"/>
        <v>1674.9399602351389</v>
      </c>
      <c r="N13" s="204">
        <f t="shared" si="4"/>
        <v>1674.9399602351389</v>
      </c>
      <c r="O13" s="204">
        <f t="shared" si="4"/>
        <v>1674.9399602351389</v>
      </c>
      <c r="P13" s="204">
        <f t="shared" si="4"/>
        <v>1674.9399602351389</v>
      </c>
      <c r="Q13" s="204">
        <f t="shared" si="4"/>
        <v>1674.9399602351389</v>
      </c>
      <c r="R13" s="204">
        <f t="shared" si="4"/>
        <v>1674.9399602351389</v>
      </c>
      <c r="S13" s="204">
        <f t="shared" si="4"/>
        <v>1674.9399602351389</v>
      </c>
      <c r="T13" s="204">
        <f t="shared" si="4"/>
        <v>1674.9399602351389</v>
      </c>
      <c r="U13" s="204">
        <f t="shared" si="4"/>
        <v>1674.9399602351389</v>
      </c>
      <c r="V13" s="204">
        <f t="shared" si="6"/>
        <v>1674.9399602351389</v>
      </c>
      <c r="W13" s="204">
        <f t="shared" si="6"/>
        <v>1674.9399602351389</v>
      </c>
      <c r="X13" s="204">
        <f t="shared" si="6"/>
        <v>1674.9399602351389</v>
      </c>
      <c r="Y13" s="204">
        <f t="shared" si="6"/>
        <v>1674.9399602351389</v>
      </c>
      <c r="Z13" s="204">
        <f t="shared" si="6"/>
        <v>1674.9399602351389</v>
      </c>
      <c r="AA13" s="204">
        <f t="shared" si="6"/>
        <v>1674.9399602351389</v>
      </c>
      <c r="AB13" s="204">
        <f t="shared" si="6"/>
        <v>1674.9399602351389</v>
      </c>
      <c r="AC13" s="204">
        <f t="shared" si="6"/>
        <v>1674.9399602351389</v>
      </c>
      <c r="AD13" s="204">
        <f t="shared" si="6"/>
        <v>1674.9399602351389</v>
      </c>
      <c r="AE13" s="204">
        <f t="shared" si="6"/>
        <v>1674.9399602351389</v>
      </c>
      <c r="AF13" s="204">
        <f t="shared" si="6"/>
        <v>1674.9399602351389</v>
      </c>
      <c r="AG13" s="204">
        <f t="shared" si="6"/>
        <v>1674.9399602351389</v>
      </c>
      <c r="AH13" s="204">
        <f t="shared" si="6"/>
        <v>1674.9399602351389</v>
      </c>
      <c r="AI13" s="204">
        <f t="shared" si="6"/>
        <v>1674.9399602351389</v>
      </c>
      <c r="AJ13" s="204">
        <f t="shared" si="6"/>
        <v>1674.9399602351389</v>
      </c>
      <c r="AK13" s="204">
        <f t="shared" si="6"/>
        <v>1674.9399602351389</v>
      </c>
      <c r="AL13" s="204">
        <f t="shared" si="7"/>
        <v>1674.9399602351389</v>
      </c>
      <c r="AM13" s="204">
        <f t="shared" si="7"/>
        <v>1674.9399602351389</v>
      </c>
      <c r="AN13" s="204">
        <f t="shared" si="7"/>
        <v>1674.9399602351389</v>
      </c>
      <c r="AO13" s="204">
        <f t="shared" si="7"/>
        <v>1674.9399602351389</v>
      </c>
      <c r="AP13" s="204">
        <f t="shared" si="7"/>
        <v>1577.6493338294108</v>
      </c>
      <c r="AQ13" s="204">
        <f t="shared" si="7"/>
        <v>1577.6493338294108</v>
      </c>
      <c r="AR13" s="204">
        <f t="shared" si="7"/>
        <v>1577.6493338294108</v>
      </c>
      <c r="AS13" s="204">
        <f t="shared" si="7"/>
        <v>1577.6493338294108</v>
      </c>
      <c r="AT13" s="204">
        <f t="shared" si="7"/>
        <v>1577.6493338294108</v>
      </c>
      <c r="AU13" s="204">
        <f t="shared" si="7"/>
        <v>1577.6493338294108</v>
      </c>
      <c r="AV13" s="204">
        <f t="shared" si="7"/>
        <v>1577.6493338294108</v>
      </c>
      <c r="AW13" s="204">
        <f t="shared" si="7"/>
        <v>1577.6493338294108</v>
      </c>
      <c r="AX13" s="204">
        <f t="shared" si="8"/>
        <v>1577.6493338294108</v>
      </c>
      <c r="AY13" s="204">
        <f t="shared" si="8"/>
        <v>1577.6493338294108</v>
      </c>
      <c r="AZ13" s="204">
        <f t="shared" si="8"/>
        <v>1577.6493338294108</v>
      </c>
      <c r="BA13" s="204">
        <f t="shared" si="8"/>
        <v>1577.6493338294108</v>
      </c>
      <c r="BB13" s="204">
        <f t="shared" si="8"/>
        <v>1577.6493338294108</v>
      </c>
      <c r="BC13" s="204">
        <f t="shared" si="8"/>
        <v>1577.6493338294108</v>
      </c>
      <c r="BD13" s="204">
        <f t="shared" si="8"/>
        <v>1577.6493338294108</v>
      </c>
      <c r="BE13" s="204">
        <f t="shared" si="8"/>
        <v>1577.6493338294108</v>
      </c>
      <c r="BF13" s="204">
        <f t="shared" si="8"/>
        <v>1577.6493338294108</v>
      </c>
      <c r="BG13" s="204">
        <f t="shared" si="8"/>
        <v>1577.6493338294108</v>
      </c>
      <c r="BH13" s="204">
        <f t="shared" si="8"/>
        <v>1577.6493338294108</v>
      </c>
      <c r="BI13" s="204">
        <f t="shared" si="8"/>
        <v>1577.6493338294108</v>
      </c>
      <c r="BJ13" s="204">
        <f t="shared" si="8"/>
        <v>1577.6493338294108</v>
      </c>
      <c r="BK13" s="204">
        <f t="shared" si="8"/>
        <v>1577.6493338294108</v>
      </c>
      <c r="BL13" s="204">
        <f t="shared" si="8"/>
        <v>1577.6493338294108</v>
      </c>
      <c r="BM13" s="204">
        <f t="shared" si="8"/>
        <v>1577.6493338294108</v>
      </c>
      <c r="BN13" s="204">
        <f t="shared" si="8"/>
        <v>1577.6493338294108</v>
      </c>
      <c r="BO13" s="204">
        <f t="shared" si="8"/>
        <v>1577.6493338294108</v>
      </c>
      <c r="BP13" s="204">
        <f t="shared" si="8"/>
        <v>1577.6493338294108</v>
      </c>
      <c r="BQ13" s="204">
        <f t="shared" si="8"/>
        <v>1577.6493338294108</v>
      </c>
      <c r="BR13" s="204">
        <f t="shared" si="8"/>
        <v>1577.6493338294108</v>
      </c>
      <c r="BS13" s="204">
        <f t="shared" si="8"/>
        <v>1577.6493338294108</v>
      </c>
      <c r="BT13" s="204">
        <f t="shared" si="8"/>
        <v>1577.6493338294108</v>
      </c>
      <c r="BU13" s="204">
        <f t="shared" si="8"/>
        <v>1577.6493338294108</v>
      </c>
      <c r="BV13" s="204">
        <f t="shared" si="8"/>
        <v>1577.6493338294108</v>
      </c>
      <c r="BW13" s="204">
        <f t="shared" si="8"/>
        <v>1577.6493338294108</v>
      </c>
      <c r="BX13" s="204">
        <f t="shared" si="8"/>
        <v>667.85464453449299</v>
      </c>
      <c r="BY13" s="204">
        <f t="shared" si="8"/>
        <v>667.85464453449299</v>
      </c>
      <c r="BZ13" s="204">
        <f t="shared" si="8"/>
        <v>667.85464453449299</v>
      </c>
      <c r="CA13" s="204">
        <f t="shared" si="2"/>
        <v>667.85464453449299</v>
      </c>
      <c r="CB13" s="204">
        <f t="shared" si="2"/>
        <v>667.85464453449299</v>
      </c>
      <c r="CC13" s="204">
        <f t="shared" si="2"/>
        <v>667.85464453449299</v>
      </c>
      <c r="CD13" s="204">
        <f t="shared" si="2"/>
        <v>667.85464453449299</v>
      </c>
      <c r="CE13" s="204">
        <f t="shared" si="2"/>
        <v>667.85464453449299</v>
      </c>
      <c r="CF13" s="204">
        <f t="shared" si="2"/>
        <v>667.85464453449299</v>
      </c>
      <c r="CG13" s="204">
        <f t="shared" si="2"/>
        <v>667.85464453449299</v>
      </c>
      <c r="CH13" s="204">
        <f t="shared" si="2"/>
        <v>667.85464453449299</v>
      </c>
      <c r="CI13" s="204">
        <f t="shared" si="2"/>
        <v>667.85464453449299</v>
      </c>
      <c r="CJ13" s="204">
        <f t="shared" si="2"/>
        <v>667.85464453449299</v>
      </c>
      <c r="CK13" s="204">
        <f t="shared" si="2"/>
        <v>667.85464453449299</v>
      </c>
      <c r="CL13" s="204">
        <f t="shared" si="2"/>
        <v>667.85464453449299</v>
      </c>
      <c r="CM13" s="204">
        <f t="shared" si="2"/>
        <v>667.85464453449299</v>
      </c>
      <c r="CN13" s="204">
        <f t="shared" si="2"/>
        <v>667.85464453449299</v>
      </c>
      <c r="CO13" s="204">
        <f t="shared" si="2"/>
        <v>667.85464453449299</v>
      </c>
      <c r="CP13" s="204">
        <f t="shared" si="2"/>
        <v>667.85464453449299</v>
      </c>
      <c r="CQ13" s="204">
        <f t="shared" si="2"/>
        <v>667.85464453449299</v>
      </c>
      <c r="CR13" s="204">
        <f t="shared" si="2"/>
        <v>667.85464453449299</v>
      </c>
      <c r="CS13" s="204">
        <f t="shared" si="3"/>
        <v>667.85464453449299</v>
      </c>
      <c r="CT13" s="204">
        <f t="shared" si="3"/>
        <v>667.85464453449299</v>
      </c>
      <c r="CU13" s="204">
        <f t="shared" si="3"/>
        <v>667.85464453449299</v>
      </c>
      <c r="CV13" s="204">
        <f t="shared" si="3"/>
        <v>667.85464453449299</v>
      </c>
      <c r="CW13" s="204">
        <f t="shared" si="3"/>
        <v>667.85464453449299</v>
      </c>
      <c r="CX13" s="204">
        <f t="shared" si="3"/>
        <v>667.85464453449299</v>
      </c>
      <c r="CY13" s="204">
        <f t="shared" si="3"/>
        <v>667.85464453449299</v>
      </c>
      <c r="CZ13" s="204">
        <f t="shared" si="3"/>
        <v>667.85464453449299</v>
      </c>
      <c r="DA13" s="204">
        <f t="shared" si="3"/>
        <v>667.85464453449299</v>
      </c>
      <c r="DB13" s="204"/>
    </row>
    <row r="14" spans="1:106">
      <c r="A14" s="201" t="str">
        <f>Income!A85</f>
        <v>Cash transfer - official</v>
      </c>
      <c r="B14" s="203">
        <f>Income!B85</f>
        <v>31983.591723381032</v>
      </c>
      <c r="C14" s="203">
        <f>Income!C85</f>
        <v>31983.591723381032</v>
      </c>
      <c r="D14" s="203">
        <f>Income!D85</f>
        <v>13328.600181487915</v>
      </c>
      <c r="E14" s="203">
        <f>Income!E85</f>
        <v>13328.600181487915</v>
      </c>
      <c r="F14" s="204">
        <f t="shared" si="4"/>
        <v>31983.591723381032</v>
      </c>
      <c r="G14" s="204">
        <f t="shared" si="4"/>
        <v>31983.591723381032</v>
      </c>
      <c r="H14" s="204">
        <f t="shared" si="4"/>
        <v>31983.591723381032</v>
      </c>
      <c r="I14" s="204">
        <f t="shared" si="4"/>
        <v>31983.591723381032</v>
      </c>
      <c r="J14" s="204">
        <f t="shared" si="4"/>
        <v>31983.591723381032</v>
      </c>
      <c r="K14" s="204">
        <f t="shared" si="4"/>
        <v>31983.591723381032</v>
      </c>
      <c r="L14" s="204">
        <f t="shared" si="4"/>
        <v>31983.591723381032</v>
      </c>
      <c r="M14" s="204">
        <f t="shared" si="4"/>
        <v>31983.591723381032</v>
      </c>
      <c r="N14" s="204">
        <f t="shared" si="4"/>
        <v>31983.591723381032</v>
      </c>
      <c r="O14" s="204">
        <f t="shared" si="4"/>
        <v>31983.591723381032</v>
      </c>
      <c r="P14" s="204">
        <f t="shared" si="4"/>
        <v>31983.591723381032</v>
      </c>
      <c r="Q14" s="204">
        <f t="shared" si="4"/>
        <v>31983.591723381032</v>
      </c>
      <c r="R14" s="204">
        <f t="shared" si="4"/>
        <v>31983.591723381032</v>
      </c>
      <c r="S14" s="204">
        <f t="shared" si="4"/>
        <v>31983.591723381032</v>
      </c>
      <c r="T14" s="204">
        <f t="shared" si="4"/>
        <v>31983.591723381032</v>
      </c>
      <c r="U14" s="204">
        <f t="shared" si="4"/>
        <v>31983.591723381032</v>
      </c>
      <c r="V14" s="204">
        <f t="shared" si="6"/>
        <v>31983.591723381032</v>
      </c>
      <c r="W14" s="204">
        <f t="shared" si="6"/>
        <v>31983.591723381032</v>
      </c>
      <c r="X14" s="204">
        <f t="shared" si="6"/>
        <v>31983.591723381032</v>
      </c>
      <c r="Y14" s="204">
        <f t="shared" si="6"/>
        <v>31983.591723381032</v>
      </c>
      <c r="Z14" s="204">
        <f t="shared" si="6"/>
        <v>31983.591723381032</v>
      </c>
      <c r="AA14" s="204">
        <f t="shared" si="6"/>
        <v>31983.591723381032</v>
      </c>
      <c r="AB14" s="204">
        <f t="shared" si="6"/>
        <v>31983.591723381032</v>
      </c>
      <c r="AC14" s="204">
        <f t="shared" si="6"/>
        <v>31983.591723381032</v>
      </c>
      <c r="AD14" s="204">
        <f t="shared" si="6"/>
        <v>31983.591723381032</v>
      </c>
      <c r="AE14" s="204">
        <f t="shared" si="6"/>
        <v>31983.591723381032</v>
      </c>
      <c r="AF14" s="204">
        <f t="shared" si="6"/>
        <v>31983.591723381032</v>
      </c>
      <c r="AG14" s="204">
        <f t="shared" si="6"/>
        <v>31983.591723381032</v>
      </c>
      <c r="AH14" s="204">
        <f t="shared" si="6"/>
        <v>31983.591723381032</v>
      </c>
      <c r="AI14" s="204">
        <f t="shared" si="6"/>
        <v>31983.591723381032</v>
      </c>
      <c r="AJ14" s="204">
        <f t="shared" si="6"/>
        <v>31983.591723381032</v>
      </c>
      <c r="AK14" s="204">
        <f t="shared" si="6"/>
        <v>31983.591723381032</v>
      </c>
      <c r="AL14" s="204">
        <f t="shared" si="7"/>
        <v>31983.591723381032</v>
      </c>
      <c r="AM14" s="204">
        <f t="shared" si="7"/>
        <v>31983.591723381032</v>
      </c>
      <c r="AN14" s="204">
        <f t="shared" si="7"/>
        <v>31983.591723381032</v>
      </c>
      <c r="AO14" s="204">
        <f t="shared" si="7"/>
        <v>31983.591723381032</v>
      </c>
      <c r="AP14" s="204">
        <f t="shared" si="7"/>
        <v>31983.591723381032</v>
      </c>
      <c r="AQ14" s="204">
        <f t="shared" si="7"/>
        <v>31983.591723381032</v>
      </c>
      <c r="AR14" s="204">
        <f t="shared" si="7"/>
        <v>31983.591723381032</v>
      </c>
      <c r="AS14" s="204">
        <f t="shared" si="7"/>
        <v>31983.591723381032</v>
      </c>
      <c r="AT14" s="204">
        <f t="shared" si="7"/>
        <v>31983.591723381032</v>
      </c>
      <c r="AU14" s="204">
        <f t="shared" si="7"/>
        <v>31983.591723381032</v>
      </c>
      <c r="AV14" s="204">
        <f t="shared" si="7"/>
        <v>31983.591723381032</v>
      </c>
      <c r="AW14" s="204">
        <f t="shared" si="7"/>
        <v>31983.591723381032</v>
      </c>
      <c r="AX14" s="204">
        <f t="shared" si="7"/>
        <v>31983.591723381032</v>
      </c>
      <c r="AY14" s="204">
        <f t="shared" si="7"/>
        <v>31983.591723381032</v>
      </c>
      <c r="AZ14" s="204">
        <f t="shared" si="7"/>
        <v>31983.591723381032</v>
      </c>
      <c r="BA14" s="204">
        <f t="shared" si="7"/>
        <v>31983.591723381032</v>
      </c>
      <c r="BB14" s="204">
        <f t="shared" si="8"/>
        <v>31983.591723381032</v>
      </c>
      <c r="BC14" s="204">
        <f t="shared" si="8"/>
        <v>31983.591723381032</v>
      </c>
      <c r="BD14" s="204">
        <f t="shared" si="8"/>
        <v>31983.591723381032</v>
      </c>
      <c r="BE14" s="204">
        <f t="shared" si="8"/>
        <v>31983.591723381032</v>
      </c>
      <c r="BF14" s="204">
        <f t="shared" si="8"/>
        <v>31983.591723381032</v>
      </c>
      <c r="BG14" s="204">
        <f t="shared" si="8"/>
        <v>31983.591723381032</v>
      </c>
      <c r="BH14" s="204">
        <f t="shared" si="8"/>
        <v>31983.591723381032</v>
      </c>
      <c r="BI14" s="204">
        <f t="shared" si="8"/>
        <v>31983.591723381032</v>
      </c>
      <c r="BJ14" s="204">
        <f t="shared" si="8"/>
        <v>31983.591723381032</v>
      </c>
      <c r="BK14" s="204">
        <f t="shared" si="8"/>
        <v>31983.591723381032</v>
      </c>
      <c r="BL14" s="204">
        <f t="shared" si="8"/>
        <v>31983.591723381032</v>
      </c>
      <c r="BM14" s="204">
        <f t="shared" si="8"/>
        <v>31983.591723381032</v>
      </c>
      <c r="BN14" s="204">
        <f t="shared" si="8"/>
        <v>31983.591723381032</v>
      </c>
      <c r="BO14" s="204">
        <f t="shared" si="8"/>
        <v>31983.591723381032</v>
      </c>
      <c r="BP14" s="204">
        <f t="shared" si="8"/>
        <v>31983.591723381032</v>
      </c>
      <c r="BQ14" s="204">
        <f t="shared" si="8"/>
        <v>31983.591723381032</v>
      </c>
      <c r="BR14" s="204">
        <f t="shared" si="8"/>
        <v>31983.591723381032</v>
      </c>
      <c r="BS14" s="204">
        <f t="shared" si="8"/>
        <v>31983.591723381032</v>
      </c>
      <c r="BT14" s="204">
        <f t="shared" si="8"/>
        <v>31983.591723381032</v>
      </c>
      <c r="BU14" s="204">
        <f t="shared" si="8"/>
        <v>31983.591723381032</v>
      </c>
      <c r="BV14" s="204">
        <f t="shared" si="8"/>
        <v>31983.591723381032</v>
      </c>
      <c r="BW14" s="204">
        <f t="shared" si="8"/>
        <v>31983.591723381032</v>
      </c>
      <c r="BX14" s="204">
        <f t="shared" si="8"/>
        <v>13328.600181487915</v>
      </c>
      <c r="BY14" s="204">
        <f t="shared" si="8"/>
        <v>13328.600181487915</v>
      </c>
      <c r="BZ14" s="204">
        <f t="shared" si="8"/>
        <v>13328.600181487915</v>
      </c>
      <c r="CA14" s="204">
        <f t="shared" si="2"/>
        <v>13328.600181487915</v>
      </c>
      <c r="CB14" s="204">
        <f t="shared" si="2"/>
        <v>13328.600181487915</v>
      </c>
      <c r="CC14" s="204">
        <f t="shared" si="2"/>
        <v>13328.600181487915</v>
      </c>
      <c r="CD14" s="204">
        <f t="shared" si="2"/>
        <v>13328.600181487915</v>
      </c>
      <c r="CE14" s="204">
        <f t="shared" si="2"/>
        <v>13328.600181487915</v>
      </c>
      <c r="CF14" s="204">
        <f t="shared" si="2"/>
        <v>13328.600181487915</v>
      </c>
      <c r="CG14" s="204">
        <f t="shared" si="2"/>
        <v>13328.600181487915</v>
      </c>
      <c r="CH14" s="204">
        <f t="shared" si="2"/>
        <v>13328.600181487915</v>
      </c>
      <c r="CI14" s="204">
        <f t="shared" si="2"/>
        <v>13328.600181487915</v>
      </c>
      <c r="CJ14" s="204">
        <f t="shared" si="2"/>
        <v>13328.600181487915</v>
      </c>
      <c r="CK14" s="204">
        <f t="shared" si="2"/>
        <v>13328.600181487915</v>
      </c>
      <c r="CL14" s="204">
        <f t="shared" si="2"/>
        <v>13328.600181487915</v>
      </c>
      <c r="CM14" s="204">
        <f t="shared" si="2"/>
        <v>13328.600181487915</v>
      </c>
      <c r="CN14" s="204">
        <f t="shared" si="2"/>
        <v>13328.600181487915</v>
      </c>
      <c r="CO14" s="204">
        <f t="shared" si="2"/>
        <v>13328.600181487915</v>
      </c>
      <c r="CP14" s="204">
        <f t="shared" si="2"/>
        <v>13328.600181487915</v>
      </c>
      <c r="CQ14" s="204">
        <f t="shared" si="2"/>
        <v>13328.600181487915</v>
      </c>
      <c r="CR14" s="204">
        <f t="shared" si="2"/>
        <v>13328.600181487915</v>
      </c>
      <c r="CS14" s="204">
        <f t="shared" si="3"/>
        <v>13328.600181487915</v>
      </c>
      <c r="CT14" s="204">
        <f t="shared" si="3"/>
        <v>13328.600181487915</v>
      </c>
      <c r="CU14" s="204">
        <f t="shared" si="3"/>
        <v>13328.600181487915</v>
      </c>
      <c r="CV14" s="204">
        <f t="shared" si="3"/>
        <v>13328.600181487915</v>
      </c>
      <c r="CW14" s="204">
        <f t="shared" si="3"/>
        <v>13328.600181487915</v>
      </c>
      <c r="CX14" s="204">
        <f t="shared" si="3"/>
        <v>13328.600181487915</v>
      </c>
      <c r="CY14" s="204">
        <f t="shared" si="3"/>
        <v>13328.600181487915</v>
      </c>
      <c r="CZ14" s="204">
        <f t="shared" si="3"/>
        <v>13328.600181487915</v>
      </c>
      <c r="DA14" s="204">
        <f t="shared" si="3"/>
        <v>13328.600181487915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3092.3362163489946</v>
      </c>
      <c r="D15" s="203">
        <f>Income!D86</f>
        <v>2468.2592928681324</v>
      </c>
      <c r="E15" s="203">
        <f>Income!E86</f>
        <v>6731.6162532767248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3092.3362163489946</v>
      </c>
      <c r="AQ15" s="204">
        <f t="shared" si="7"/>
        <v>3092.3362163489946</v>
      </c>
      <c r="AR15" s="204">
        <f t="shared" si="7"/>
        <v>3092.3362163489946</v>
      </c>
      <c r="AS15" s="204">
        <f t="shared" si="7"/>
        <v>3092.3362163489946</v>
      </c>
      <c r="AT15" s="204">
        <f t="shared" si="7"/>
        <v>3092.3362163489946</v>
      </c>
      <c r="AU15" s="204">
        <f t="shared" si="7"/>
        <v>3092.3362163489946</v>
      </c>
      <c r="AV15" s="204">
        <f t="shared" si="7"/>
        <v>3092.3362163489946</v>
      </c>
      <c r="AW15" s="204">
        <f t="shared" si="7"/>
        <v>3092.3362163489946</v>
      </c>
      <c r="AX15" s="204">
        <f t="shared" si="8"/>
        <v>3092.3362163489946</v>
      </c>
      <c r="AY15" s="204">
        <f t="shared" si="8"/>
        <v>3092.3362163489946</v>
      </c>
      <c r="AZ15" s="204">
        <f t="shared" si="8"/>
        <v>3092.3362163489946</v>
      </c>
      <c r="BA15" s="204">
        <f t="shared" si="8"/>
        <v>3092.3362163489946</v>
      </c>
      <c r="BB15" s="204">
        <f t="shared" si="8"/>
        <v>3092.3362163489946</v>
      </c>
      <c r="BC15" s="204">
        <f t="shared" si="8"/>
        <v>3092.3362163489946</v>
      </c>
      <c r="BD15" s="204">
        <f t="shared" si="8"/>
        <v>3092.3362163489946</v>
      </c>
      <c r="BE15" s="204">
        <f t="shared" si="8"/>
        <v>3092.3362163489946</v>
      </c>
      <c r="BF15" s="204">
        <f t="shared" si="8"/>
        <v>3092.3362163489946</v>
      </c>
      <c r="BG15" s="204">
        <f t="shared" si="8"/>
        <v>3092.3362163489946</v>
      </c>
      <c r="BH15" s="204">
        <f t="shared" si="8"/>
        <v>3092.3362163489946</v>
      </c>
      <c r="BI15" s="204">
        <f t="shared" si="8"/>
        <v>3092.3362163489946</v>
      </c>
      <c r="BJ15" s="204">
        <f t="shared" si="8"/>
        <v>3092.3362163489946</v>
      </c>
      <c r="BK15" s="204">
        <f t="shared" si="8"/>
        <v>3092.3362163489946</v>
      </c>
      <c r="BL15" s="204">
        <f t="shared" si="8"/>
        <v>3092.3362163489946</v>
      </c>
      <c r="BM15" s="204">
        <f t="shared" si="8"/>
        <v>3092.3362163489946</v>
      </c>
      <c r="BN15" s="204">
        <f t="shared" si="8"/>
        <v>3092.3362163489946</v>
      </c>
      <c r="BO15" s="204">
        <f t="shared" si="8"/>
        <v>3092.3362163489946</v>
      </c>
      <c r="BP15" s="204">
        <f t="shared" si="8"/>
        <v>3092.3362163489946</v>
      </c>
      <c r="BQ15" s="204">
        <f t="shared" si="8"/>
        <v>3092.3362163489946</v>
      </c>
      <c r="BR15" s="204">
        <f t="shared" si="8"/>
        <v>3092.3362163489946</v>
      </c>
      <c r="BS15" s="204">
        <f t="shared" si="8"/>
        <v>3092.3362163489946</v>
      </c>
      <c r="BT15" s="204">
        <f t="shared" si="8"/>
        <v>3092.3362163489946</v>
      </c>
      <c r="BU15" s="204">
        <f t="shared" si="8"/>
        <v>3092.3362163489946</v>
      </c>
      <c r="BV15" s="204">
        <f t="shared" si="8"/>
        <v>3092.3362163489946</v>
      </c>
      <c r="BW15" s="204">
        <f t="shared" si="8"/>
        <v>3092.3362163489946</v>
      </c>
      <c r="BX15" s="204">
        <f t="shared" si="8"/>
        <v>2468.2592928681324</v>
      </c>
      <c r="BY15" s="204">
        <f t="shared" si="8"/>
        <v>2468.2592928681324</v>
      </c>
      <c r="BZ15" s="204">
        <f t="shared" si="8"/>
        <v>2468.2592928681324</v>
      </c>
      <c r="CA15" s="204">
        <f t="shared" si="2"/>
        <v>2468.2592928681324</v>
      </c>
      <c r="CB15" s="204">
        <f t="shared" si="2"/>
        <v>2468.2592928681324</v>
      </c>
      <c r="CC15" s="204">
        <f t="shared" si="2"/>
        <v>2468.2592928681324</v>
      </c>
      <c r="CD15" s="204">
        <f t="shared" ref="CC15:CR18" si="9">IF(CD$2&lt;=($B$2+$C$2+$D$2),IF(CD$2&lt;=($B$2+$C$2),IF(CD$2&lt;=$B$2,$B15,$C15),$D15),$E15)</f>
        <v>2468.2592928681324</v>
      </c>
      <c r="CE15" s="204">
        <f t="shared" si="9"/>
        <v>2468.2592928681324</v>
      </c>
      <c r="CF15" s="204">
        <f t="shared" si="9"/>
        <v>2468.2592928681324</v>
      </c>
      <c r="CG15" s="204">
        <f t="shared" si="9"/>
        <v>2468.2592928681324</v>
      </c>
      <c r="CH15" s="204">
        <f t="shared" si="9"/>
        <v>2468.2592928681324</v>
      </c>
      <c r="CI15" s="204">
        <f t="shared" si="9"/>
        <v>2468.2592928681324</v>
      </c>
      <c r="CJ15" s="204">
        <f t="shared" si="9"/>
        <v>2468.2592928681324</v>
      </c>
      <c r="CK15" s="204">
        <f t="shared" si="9"/>
        <v>2468.2592928681324</v>
      </c>
      <c r="CL15" s="204">
        <f t="shared" si="9"/>
        <v>2468.2592928681324</v>
      </c>
      <c r="CM15" s="204">
        <f t="shared" si="9"/>
        <v>2468.2592928681324</v>
      </c>
      <c r="CN15" s="204">
        <f t="shared" si="9"/>
        <v>2468.2592928681324</v>
      </c>
      <c r="CO15" s="204">
        <f t="shared" si="9"/>
        <v>2468.2592928681324</v>
      </c>
      <c r="CP15" s="204">
        <f t="shared" si="9"/>
        <v>2468.2592928681324</v>
      </c>
      <c r="CQ15" s="204">
        <f t="shared" si="9"/>
        <v>2468.2592928681324</v>
      </c>
      <c r="CR15" s="204">
        <f t="shared" si="9"/>
        <v>6731.6162532767248</v>
      </c>
      <c r="CS15" s="204">
        <f t="shared" si="3"/>
        <v>6731.6162532767248</v>
      </c>
      <c r="CT15" s="204">
        <f t="shared" si="3"/>
        <v>6731.6162532767248</v>
      </c>
      <c r="CU15" s="204">
        <f t="shared" si="3"/>
        <v>6731.6162532767248</v>
      </c>
      <c r="CV15" s="204">
        <f t="shared" si="3"/>
        <v>6731.6162532767248</v>
      </c>
      <c r="CW15" s="204">
        <f t="shared" si="3"/>
        <v>6731.6162532767248</v>
      </c>
      <c r="CX15" s="204">
        <f t="shared" si="3"/>
        <v>6731.6162532767248</v>
      </c>
      <c r="CY15" s="204">
        <f t="shared" si="3"/>
        <v>6731.6162532767248</v>
      </c>
      <c r="CZ15" s="204">
        <f t="shared" si="3"/>
        <v>6731.6162532767248</v>
      </c>
      <c r="DA15" s="204">
        <f t="shared" si="3"/>
        <v>6731.6162532767248</v>
      </c>
      <c r="DB15" s="204"/>
    </row>
    <row r="16" spans="1:106">
      <c r="A16" s="201" t="s">
        <v>115</v>
      </c>
      <c r="B16" s="203">
        <f>Income!B88</f>
        <v>53891.067462932857</v>
      </c>
      <c r="C16" s="203">
        <f>Income!C88</f>
        <v>91493.298096761384</v>
      </c>
      <c r="D16" s="203">
        <f>Income!D88</f>
        <v>176686.60518183949</v>
      </c>
      <c r="E16" s="203">
        <f>Income!E88</f>
        <v>368517.33653598721</v>
      </c>
      <c r="F16" s="204">
        <f t="shared" si="4"/>
        <v>53891.067462932857</v>
      </c>
      <c r="G16" s="204">
        <f t="shared" si="4"/>
        <v>53891.067462932857</v>
      </c>
      <c r="H16" s="204">
        <f t="shared" si="4"/>
        <v>53891.067462932857</v>
      </c>
      <c r="I16" s="204">
        <f t="shared" si="4"/>
        <v>53891.067462932857</v>
      </c>
      <c r="J16" s="204">
        <f t="shared" si="4"/>
        <v>53891.067462932857</v>
      </c>
      <c r="K16" s="204">
        <f t="shared" si="4"/>
        <v>53891.067462932857</v>
      </c>
      <c r="L16" s="204">
        <f t="shared" si="4"/>
        <v>53891.067462932857</v>
      </c>
      <c r="M16" s="204">
        <f t="shared" si="4"/>
        <v>53891.067462932857</v>
      </c>
      <c r="N16" s="204">
        <f t="shared" si="4"/>
        <v>53891.067462932857</v>
      </c>
      <c r="O16" s="204">
        <f t="shared" si="4"/>
        <v>53891.067462932857</v>
      </c>
      <c r="P16" s="204">
        <f t="shared" si="4"/>
        <v>53891.067462932857</v>
      </c>
      <c r="Q16" s="204">
        <f t="shared" si="4"/>
        <v>53891.067462932857</v>
      </c>
      <c r="R16" s="204">
        <f t="shared" si="4"/>
        <v>53891.067462932857</v>
      </c>
      <c r="S16" s="204">
        <f t="shared" si="4"/>
        <v>53891.067462932857</v>
      </c>
      <c r="T16" s="204">
        <f t="shared" si="4"/>
        <v>53891.067462932857</v>
      </c>
      <c r="U16" s="204">
        <f t="shared" si="4"/>
        <v>53891.067462932857</v>
      </c>
      <c r="V16" s="204">
        <f t="shared" si="6"/>
        <v>53891.067462932857</v>
      </c>
      <c r="W16" s="204">
        <f t="shared" si="6"/>
        <v>53891.067462932857</v>
      </c>
      <c r="X16" s="204">
        <f t="shared" si="6"/>
        <v>53891.067462932857</v>
      </c>
      <c r="Y16" s="204">
        <f t="shared" si="6"/>
        <v>53891.067462932857</v>
      </c>
      <c r="Z16" s="204">
        <f t="shared" si="6"/>
        <v>53891.067462932857</v>
      </c>
      <c r="AA16" s="204">
        <f t="shared" si="6"/>
        <v>53891.067462932857</v>
      </c>
      <c r="AB16" s="204">
        <f t="shared" si="6"/>
        <v>53891.067462932857</v>
      </c>
      <c r="AC16" s="204">
        <f t="shared" si="6"/>
        <v>53891.067462932857</v>
      </c>
      <c r="AD16" s="204">
        <f t="shared" si="6"/>
        <v>53891.067462932857</v>
      </c>
      <c r="AE16" s="204">
        <f>IF(AE$2&lt;=($B$2+$C$2+$D$2),IF(AE$2&lt;=($B$2+$C$2),IF(AE$2&lt;=$B$2,$B16,$C16),$D16),$E16)</f>
        <v>53891.067462932857</v>
      </c>
      <c r="AF16" s="204">
        <f t="shared" si="6"/>
        <v>53891.067462932857</v>
      </c>
      <c r="AG16" s="204">
        <f t="shared" si="6"/>
        <v>53891.067462932857</v>
      </c>
      <c r="AH16" s="204">
        <f t="shared" si="6"/>
        <v>53891.067462932857</v>
      </c>
      <c r="AI16" s="204">
        <f t="shared" si="6"/>
        <v>53891.067462932857</v>
      </c>
      <c r="AJ16" s="204">
        <f t="shared" si="6"/>
        <v>53891.067462932857</v>
      </c>
      <c r="AK16" s="204">
        <f t="shared" si="6"/>
        <v>53891.067462932857</v>
      </c>
      <c r="AL16" s="204">
        <f t="shared" si="7"/>
        <v>53891.067462932857</v>
      </c>
      <c r="AM16" s="204">
        <f t="shared" si="7"/>
        <v>53891.067462932857</v>
      </c>
      <c r="AN16" s="204">
        <f t="shared" si="7"/>
        <v>53891.067462932857</v>
      </c>
      <c r="AO16" s="204">
        <f t="shared" si="7"/>
        <v>53891.067462932857</v>
      </c>
      <c r="AP16" s="204">
        <f t="shared" si="7"/>
        <v>91493.298096761384</v>
      </c>
      <c r="AQ16" s="204">
        <f t="shared" si="7"/>
        <v>91493.298096761384</v>
      </c>
      <c r="AR16" s="204">
        <f t="shared" si="7"/>
        <v>91493.298096761384</v>
      </c>
      <c r="AS16" s="204">
        <f t="shared" si="7"/>
        <v>91493.298096761384</v>
      </c>
      <c r="AT16" s="204">
        <f t="shared" si="7"/>
        <v>91493.298096761384</v>
      </c>
      <c r="AU16" s="204">
        <f t="shared" si="7"/>
        <v>91493.298096761384</v>
      </c>
      <c r="AV16" s="204">
        <f t="shared" si="7"/>
        <v>91493.298096761384</v>
      </c>
      <c r="AW16" s="204">
        <f t="shared" si="7"/>
        <v>91493.298096761384</v>
      </c>
      <c r="AX16" s="204">
        <f t="shared" si="8"/>
        <v>91493.298096761384</v>
      </c>
      <c r="AY16" s="204">
        <f t="shared" si="8"/>
        <v>91493.298096761384</v>
      </c>
      <c r="AZ16" s="204">
        <f t="shared" si="8"/>
        <v>91493.298096761384</v>
      </c>
      <c r="BA16" s="204">
        <f t="shared" si="8"/>
        <v>91493.298096761384</v>
      </c>
      <c r="BB16" s="204">
        <f t="shared" si="8"/>
        <v>91493.298096761384</v>
      </c>
      <c r="BC16" s="204">
        <f t="shared" si="8"/>
        <v>91493.298096761384</v>
      </c>
      <c r="BD16" s="204">
        <f t="shared" si="8"/>
        <v>91493.298096761384</v>
      </c>
      <c r="BE16" s="204">
        <f t="shared" si="8"/>
        <v>91493.298096761384</v>
      </c>
      <c r="BF16" s="204">
        <f t="shared" si="8"/>
        <v>91493.298096761384</v>
      </c>
      <c r="BG16" s="204">
        <f t="shared" si="8"/>
        <v>91493.298096761384</v>
      </c>
      <c r="BH16" s="204">
        <f t="shared" si="8"/>
        <v>91493.298096761384</v>
      </c>
      <c r="BI16" s="204">
        <f t="shared" si="8"/>
        <v>91493.298096761384</v>
      </c>
      <c r="BJ16" s="204">
        <f t="shared" si="8"/>
        <v>91493.298096761384</v>
      </c>
      <c r="BK16" s="204">
        <f t="shared" si="8"/>
        <v>91493.298096761384</v>
      </c>
      <c r="BL16" s="204">
        <f t="shared" si="8"/>
        <v>91493.298096761384</v>
      </c>
      <c r="BM16" s="204">
        <f t="shared" si="8"/>
        <v>91493.298096761384</v>
      </c>
      <c r="BN16" s="204">
        <f t="shared" si="8"/>
        <v>91493.298096761384</v>
      </c>
      <c r="BO16" s="204">
        <f t="shared" si="8"/>
        <v>91493.298096761384</v>
      </c>
      <c r="BP16" s="204">
        <f t="shared" si="8"/>
        <v>91493.298096761384</v>
      </c>
      <c r="BQ16" s="204">
        <f t="shared" si="8"/>
        <v>91493.298096761384</v>
      </c>
      <c r="BR16" s="204">
        <f t="shared" si="8"/>
        <v>91493.298096761384</v>
      </c>
      <c r="BS16" s="204">
        <f t="shared" si="8"/>
        <v>91493.298096761384</v>
      </c>
      <c r="BT16" s="204">
        <f t="shared" si="8"/>
        <v>91493.298096761384</v>
      </c>
      <c r="BU16" s="204">
        <f t="shared" si="8"/>
        <v>91493.298096761384</v>
      </c>
      <c r="BV16" s="204">
        <f t="shared" si="8"/>
        <v>91493.298096761384</v>
      </c>
      <c r="BW16" s="204">
        <f t="shared" si="8"/>
        <v>91493.298096761384</v>
      </c>
      <c r="BX16" s="204">
        <f t="shared" si="8"/>
        <v>176686.60518183949</v>
      </c>
      <c r="BY16" s="204">
        <f t="shared" si="8"/>
        <v>176686.60518183949</v>
      </c>
      <c r="BZ16" s="204">
        <f t="shared" si="8"/>
        <v>176686.60518183949</v>
      </c>
      <c r="CA16" s="204">
        <f t="shared" ref="CA16:CB18" si="10">IF(CA$2&lt;=($B$2+$C$2+$D$2),IF(CA$2&lt;=($B$2+$C$2),IF(CA$2&lt;=$B$2,$B16,$C16),$D16),$E16)</f>
        <v>176686.60518183949</v>
      </c>
      <c r="CB16" s="204">
        <f t="shared" si="10"/>
        <v>176686.60518183949</v>
      </c>
      <c r="CC16" s="204">
        <f t="shared" si="9"/>
        <v>176686.60518183949</v>
      </c>
      <c r="CD16" s="204">
        <f t="shared" si="9"/>
        <v>176686.60518183949</v>
      </c>
      <c r="CE16" s="204">
        <f t="shared" si="9"/>
        <v>176686.60518183949</v>
      </c>
      <c r="CF16" s="204">
        <f t="shared" si="9"/>
        <v>176686.60518183949</v>
      </c>
      <c r="CG16" s="204">
        <f t="shared" si="9"/>
        <v>176686.60518183949</v>
      </c>
      <c r="CH16" s="204">
        <f t="shared" si="9"/>
        <v>176686.60518183949</v>
      </c>
      <c r="CI16" s="204">
        <f t="shared" si="9"/>
        <v>176686.60518183949</v>
      </c>
      <c r="CJ16" s="204">
        <f t="shared" si="9"/>
        <v>176686.60518183949</v>
      </c>
      <c r="CK16" s="204">
        <f t="shared" si="9"/>
        <v>176686.60518183949</v>
      </c>
      <c r="CL16" s="204">
        <f t="shared" si="9"/>
        <v>176686.60518183949</v>
      </c>
      <c r="CM16" s="204">
        <f t="shared" si="9"/>
        <v>176686.60518183949</v>
      </c>
      <c r="CN16" s="204">
        <f t="shared" si="9"/>
        <v>176686.60518183949</v>
      </c>
      <c r="CO16" s="204">
        <f t="shared" si="9"/>
        <v>176686.60518183949</v>
      </c>
      <c r="CP16" s="204">
        <f t="shared" si="9"/>
        <v>176686.60518183949</v>
      </c>
      <c r="CQ16" s="204">
        <f t="shared" si="9"/>
        <v>176686.60518183949</v>
      </c>
      <c r="CR16" s="204">
        <f t="shared" si="9"/>
        <v>368517.33653598721</v>
      </c>
      <c r="CS16" s="204">
        <f t="shared" ref="CS16:DA18" si="11">IF(CS$2&lt;=($B$2+$C$2+$D$2),IF(CS$2&lt;=($B$2+$C$2),IF(CS$2&lt;=$B$2,$B16,$C16),$D16),$E16)</f>
        <v>368517.33653598721</v>
      </c>
      <c r="CT16" s="204">
        <f t="shared" si="11"/>
        <v>368517.33653598721</v>
      </c>
      <c r="CU16" s="204">
        <f t="shared" si="11"/>
        <v>368517.33653598721</v>
      </c>
      <c r="CV16" s="204">
        <f t="shared" si="11"/>
        <v>368517.33653598721</v>
      </c>
      <c r="CW16" s="204">
        <f t="shared" si="11"/>
        <v>368517.33653598721</v>
      </c>
      <c r="CX16" s="204">
        <f t="shared" si="11"/>
        <v>368517.33653598721</v>
      </c>
      <c r="CY16" s="204">
        <f t="shared" si="11"/>
        <v>368517.33653598721</v>
      </c>
      <c r="CZ16" s="204">
        <f t="shared" si="11"/>
        <v>368517.33653598721</v>
      </c>
      <c r="DA16" s="204">
        <f t="shared" si="11"/>
        <v>368517.33653598721</v>
      </c>
      <c r="DB16" s="204"/>
    </row>
    <row r="17" spans="1:105">
      <c r="A17" s="201" t="s">
        <v>101</v>
      </c>
      <c r="B17" s="203">
        <f>Income!B89</f>
        <v>40474.951687871187</v>
      </c>
      <c r="C17" s="203">
        <f>Income!C89</f>
        <v>40474.951687871187</v>
      </c>
      <c r="D17" s="203">
        <f>Income!D89</f>
        <v>40474.951687871129</v>
      </c>
      <c r="E17" s="203">
        <f>Income!E89</f>
        <v>40474.951687871129</v>
      </c>
      <c r="F17" s="204">
        <f t="shared" si="4"/>
        <v>40474.951687871187</v>
      </c>
      <c r="G17" s="204">
        <f t="shared" si="4"/>
        <v>40474.951687871187</v>
      </c>
      <c r="H17" s="204">
        <f t="shared" si="4"/>
        <v>40474.951687871187</v>
      </c>
      <c r="I17" s="204">
        <f t="shared" si="4"/>
        <v>40474.951687871187</v>
      </c>
      <c r="J17" s="204">
        <f t="shared" si="4"/>
        <v>40474.951687871187</v>
      </c>
      <c r="K17" s="204">
        <f t="shared" si="4"/>
        <v>40474.951687871187</v>
      </c>
      <c r="L17" s="204">
        <f t="shared" si="4"/>
        <v>40474.951687871187</v>
      </c>
      <c r="M17" s="204">
        <f t="shared" si="4"/>
        <v>40474.951687871187</v>
      </c>
      <c r="N17" s="204">
        <f t="shared" si="4"/>
        <v>40474.951687871187</v>
      </c>
      <c r="O17" s="204">
        <f t="shared" si="4"/>
        <v>40474.951687871187</v>
      </c>
      <c r="P17" s="204">
        <f t="shared" si="4"/>
        <v>40474.951687871187</v>
      </c>
      <c r="Q17" s="204">
        <f t="shared" si="4"/>
        <v>40474.951687871187</v>
      </c>
      <c r="R17" s="204">
        <f t="shared" si="4"/>
        <v>40474.951687871187</v>
      </c>
      <c r="S17" s="204">
        <f t="shared" si="4"/>
        <v>40474.951687871187</v>
      </c>
      <c r="T17" s="204">
        <f t="shared" si="4"/>
        <v>40474.951687871187</v>
      </c>
      <c r="U17" s="204">
        <f t="shared" si="4"/>
        <v>40474.951687871187</v>
      </c>
      <c r="V17" s="204">
        <f t="shared" si="6"/>
        <v>40474.951687871187</v>
      </c>
      <c r="W17" s="204">
        <f t="shared" si="6"/>
        <v>40474.951687871187</v>
      </c>
      <c r="X17" s="204">
        <f t="shared" si="6"/>
        <v>40474.951687871187</v>
      </c>
      <c r="Y17" s="204">
        <f t="shared" si="6"/>
        <v>40474.951687871187</v>
      </c>
      <c r="Z17" s="204">
        <f t="shared" si="6"/>
        <v>40474.951687871187</v>
      </c>
      <c r="AA17" s="204">
        <f t="shared" si="6"/>
        <v>40474.951687871187</v>
      </c>
      <c r="AB17" s="204">
        <f t="shared" si="6"/>
        <v>40474.951687871187</v>
      </c>
      <c r="AC17" s="204">
        <f t="shared" si="6"/>
        <v>40474.951687871187</v>
      </c>
      <c r="AD17" s="204">
        <f t="shared" si="6"/>
        <v>40474.951687871187</v>
      </c>
      <c r="AE17" s="204">
        <f t="shared" si="6"/>
        <v>40474.951687871187</v>
      </c>
      <c r="AF17" s="204">
        <f t="shared" si="6"/>
        <v>40474.951687871187</v>
      </c>
      <c r="AG17" s="204">
        <f t="shared" si="6"/>
        <v>40474.951687871187</v>
      </c>
      <c r="AH17" s="204">
        <f t="shared" si="6"/>
        <v>40474.951687871187</v>
      </c>
      <c r="AI17" s="204">
        <f t="shared" si="6"/>
        <v>40474.951687871187</v>
      </c>
      <c r="AJ17" s="204">
        <f t="shared" si="6"/>
        <v>40474.951687871187</v>
      </c>
      <c r="AK17" s="204">
        <f t="shared" si="6"/>
        <v>40474.951687871187</v>
      </c>
      <c r="AL17" s="204">
        <f t="shared" si="7"/>
        <v>40474.951687871187</v>
      </c>
      <c r="AM17" s="204">
        <f t="shared" si="7"/>
        <v>40474.951687871187</v>
      </c>
      <c r="AN17" s="204">
        <f t="shared" si="7"/>
        <v>40474.951687871187</v>
      </c>
      <c r="AO17" s="204">
        <f t="shared" si="7"/>
        <v>40474.951687871187</v>
      </c>
      <c r="AP17" s="204">
        <f t="shared" si="7"/>
        <v>40474.951687871187</v>
      </c>
      <c r="AQ17" s="204">
        <f t="shared" si="7"/>
        <v>40474.951687871187</v>
      </c>
      <c r="AR17" s="204">
        <f t="shared" si="7"/>
        <v>40474.951687871187</v>
      </c>
      <c r="AS17" s="204">
        <f t="shared" si="7"/>
        <v>40474.951687871187</v>
      </c>
      <c r="AT17" s="204">
        <f t="shared" si="7"/>
        <v>40474.951687871187</v>
      </c>
      <c r="AU17" s="204">
        <f t="shared" si="7"/>
        <v>40474.951687871187</v>
      </c>
      <c r="AV17" s="204">
        <f t="shared" si="7"/>
        <v>40474.951687871187</v>
      </c>
      <c r="AW17" s="204">
        <f t="shared" si="7"/>
        <v>40474.951687871187</v>
      </c>
      <c r="AX17" s="204">
        <f t="shared" si="8"/>
        <v>40474.951687871187</v>
      </c>
      <c r="AY17" s="204">
        <f t="shared" si="8"/>
        <v>40474.951687871187</v>
      </c>
      <c r="AZ17" s="204">
        <f t="shared" si="8"/>
        <v>40474.951687871187</v>
      </c>
      <c r="BA17" s="204">
        <f t="shared" si="8"/>
        <v>40474.951687871187</v>
      </c>
      <c r="BB17" s="204">
        <f t="shared" si="8"/>
        <v>40474.951687871187</v>
      </c>
      <c r="BC17" s="204">
        <f t="shared" si="8"/>
        <v>40474.951687871187</v>
      </c>
      <c r="BD17" s="204">
        <f t="shared" si="8"/>
        <v>40474.951687871187</v>
      </c>
      <c r="BE17" s="204">
        <f t="shared" si="8"/>
        <v>40474.951687871187</v>
      </c>
      <c r="BF17" s="204">
        <f t="shared" si="8"/>
        <v>40474.951687871187</v>
      </c>
      <c r="BG17" s="204">
        <f t="shared" si="8"/>
        <v>40474.951687871187</v>
      </c>
      <c r="BH17" s="204">
        <f t="shared" si="8"/>
        <v>40474.951687871187</v>
      </c>
      <c r="BI17" s="204">
        <f t="shared" si="8"/>
        <v>40474.951687871187</v>
      </c>
      <c r="BJ17" s="204">
        <f t="shared" si="8"/>
        <v>40474.951687871187</v>
      </c>
      <c r="BK17" s="204">
        <f t="shared" si="8"/>
        <v>40474.951687871187</v>
      </c>
      <c r="BL17" s="204">
        <f t="shared" si="8"/>
        <v>40474.951687871187</v>
      </c>
      <c r="BM17" s="204">
        <f t="shared" si="8"/>
        <v>40474.951687871187</v>
      </c>
      <c r="BN17" s="204">
        <f t="shared" si="8"/>
        <v>40474.951687871187</v>
      </c>
      <c r="BO17" s="204">
        <f t="shared" si="8"/>
        <v>40474.951687871187</v>
      </c>
      <c r="BP17" s="204">
        <f t="shared" si="8"/>
        <v>40474.951687871187</v>
      </c>
      <c r="BQ17" s="204">
        <f t="shared" si="8"/>
        <v>40474.951687871187</v>
      </c>
      <c r="BR17" s="204">
        <f t="shared" si="8"/>
        <v>40474.951687871187</v>
      </c>
      <c r="BS17" s="204">
        <f t="shared" si="8"/>
        <v>40474.951687871187</v>
      </c>
      <c r="BT17" s="204">
        <f t="shared" si="8"/>
        <v>40474.951687871187</v>
      </c>
      <c r="BU17" s="204">
        <f t="shared" si="8"/>
        <v>40474.951687871187</v>
      </c>
      <c r="BV17" s="204">
        <f t="shared" si="8"/>
        <v>40474.951687871187</v>
      </c>
      <c r="BW17" s="204">
        <f t="shared" si="8"/>
        <v>40474.951687871187</v>
      </c>
      <c r="BX17" s="204">
        <f t="shared" si="8"/>
        <v>40474.951687871129</v>
      </c>
      <c r="BY17" s="204">
        <f t="shared" si="8"/>
        <v>40474.951687871129</v>
      </c>
      <c r="BZ17" s="204">
        <f t="shared" si="8"/>
        <v>40474.951687871129</v>
      </c>
      <c r="CA17" s="204">
        <f t="shared" si="10"/>
        <v>40474.951687871129</v>
      </c>
      <c r="CB17" s="204">
        <f t="shared" si="10"/>
        <v>40474.951687871129</v>
      </c>
      <c r="CC17" s="204">
        <f t="shared" si="9"/>
        <v>40474.951687871129</v>
      </c>
      <c r="CD17" s="204">
        <f t="shared" si="9"/>
        <v>40474.951687871129</v>
      </c>
      <c r="CE17" s="204">
        <f t="shared" si="9"/>
        <v>40474.951687871129</v>
      </c>
      <c r="CF17" s="204">
        <f t="shared" si="9"/>
        <v>40474.951687871129</v>
      </c>
      <c r="CG17" s="204">
        <f t="shared" si="9"/>
        <v>40474.951687871129</v>
      </c>
      <c r="CH17" s="204">
        <f t="shared" si="9"/>
        <v>40474.951687871129</v>
      </c>
      <c r="CI17" s="204">
        <f t="shared" si="9"/>
        <v>40474.951687871129</v>
      </c>
      <c r="CJ17" s="204">
        <f t="shared" si="9"/>
        <v>40474.951687871129</v>
      </c>
      <c r="CK17" s="204">
        <f t="shared" si="9"/>
        <v>40474.951687871129</v>
      </c>
      <c r="CL17" s="204">
        <f t="shared" si="9"/>
        <v>40474.951687871129</v>
      </c>
      <c r="CM17" s="204">
        <f t="shared" si="9"/>
        <v>40474.951687871129</v>
      </c>
      <c r="CN17" s="204">
        <f t="shared" si="9"/>
        <v>40474.951687871129</v>
      </c>
      <c r="CO17" s="204">
        <f t="shared" si="9"/>
        <v>40474.951687871129</v>
      </c>
      <c r="CP17" s="204">
        <f t="shared" si="9"/>
        <v>40474.951687871129</v>
      </c>
      <c r="CQ17" s="204">
        <f t="shared" si="9"/>
        <v>40474.951687871129</v>
      </c>
      <c r="CR17" s="204">
        <f t="shared" si="9"/>
        <v>40474.951687871129</v>
      </c>
      <c r="CS17" s="204">
        <f t="shared" si="11"/>
        <v>40474.951687871129</v>
      </c>
      <c r="CT17" s="204">
        <f t="shared" si="11"/>
        <v>40474.951687871129</v>
      </c>
      <c r="CU17" s="204">
        <f t="shared" si="11"/>
        <v>40474.951687871129</v>
      </c>
      <c r="CV17" s="204">
        <f t="shared" si="11"/>
        <v>40474.951687871129</v>
      </c>
      <c r="CW17" s="204">
        <f t="shared" si="11"/>
        <v>40474.951687871129</v>
      </c>
      <c r="CX17" s="204">
        <f t="shared" si="11"/>
        <v>40474.951687871129</v>
      </c>
      <c r="CY17" s="204">
        <f t="shared" si="11"/>
        <v>40474.951687871129</v>
      </c>
      <c r="CZ17" s="204">
        <f t="shared" si="11"/>
        <v>40474.951687871129</v>
      </c>
      <c r="DA17" s="204">
        <f t="shared" si="11"/>
        <v>40474.951687871129</v>
      </c>
    </row>
    <row r="18" spans="1:105">
      <c r="A18" s="201" t="s">
        <v>85</v>
      </c>
      <c r="B18" s="203">
        <f>Income!B90</f>
        <v>59912.96057676011</v>
      </c>
      <c r="C18" s="203">
        <f>Income!C90</f>
        <v>59912.96057676011</v>
      </c>
      <c r="D18" s="203">
        <f>Income!D90</f>
        <v>59912.960576760015</v>
      </c>
      <c r="E18" s="203">
        <f>Income!E90</f>
        <v>59912.960576760015</v>
      </c>
      <c r="F18" s="204">
        <f t="shared" ref="F18:U18" si="12">IF(F$2&lt;=($B$2+$C$2+$D$2),IF(F$2&lt;=($B$2+$C$2),IF(F$2&lt;=$B$2,$B18,$C18),$D18),$E18)</f>
        <v>59912.96057676011</v>
      </c>
      <c r="G18" s="204">
        <f t="shared" si="12"/>
        <v>59912.96057676011</v>
      </c>
      <c r="H18" s="204">
        <f t="shared" si="12"/>
        <v>59912.96057676011</v>
      </c>
      <c r="I18" s="204">
        <f t="shared" si="12"/>
        <v>59912.96057676011</v>
      </c>
      <c r="J18" s="204">
        <f t="shared" si="12"/>
        <v>59912.96057676011</v>
      </c>
      <c r="K18" s="204">
        <f t="shared" si="12"/>
        <v>59912.96057676011</v>
      </c>
      <c r="L18" s="204">
        <f t="shared" si="12"/>
        <v>59912.96057676011</v>
      </c>
      <c r="M18" s="204">
        <f t="shared" si="12"/>
        <v>59912.96057676011</v>
      </c>
      <c r="N18" s="204">
        <f t="shared" si="12"/>
        <v>59912.96057676011</v>
      </c>
      <c r="O18" s="204">
        <f t="shared" si="12"/>
        <v>59912.96057676011</v>
      </c>
      <c r="P18" s="204">
        <f t="shared" si="12"/>
        <v>59912.96057676011</v>
      </c>
      <c r="Q18" s="204">
        <f t="shared" si="12"/>
        <v>59912.96057676011</v>
      </c>
      <c r="R18" s="204">
        <f t="shared" si="12"/>
        <v>59912.96057676011</v>
      </c>
      <c r="S18" s="204">
        <f t="shared" si="12"/>
        <v>59912.96057676011</v>
      </c>
      <c r="T18" s="204">
        <f t="shared" si="12"/>
        <v>59912.96057676011</v>
      </c>
      <c r="U18" s="204">
        <f t="shared" si="12"/>
        <v>59912.96057676011</v>
      </c>
      <c r="V18" s="204">
        <f t="shared" si="6"/>
        <v>59912.96057676011</v>
      </c>
      <c r="W18" s="204">
        <f t="shared" si="6"/>
        <v>59912.96057676011</v>
      </c>
      <c r="X18" s="204">
        <f t="shared" si="6"/>
        <v>59912.96057676011</v>
      </c>
      <c r="Y18" s="204">
        <f t="shared" si="6"/>
        <v>59912.96057676011</v>
      </c>
      <c r="Z18" s="204">
        <f t="shared" si="6"/>
        <v>59912.96057676011</v>
      </c>
      <c r="AA18" s="204">
        <f t="shared" si="6"/>
        <v>59912.96057676011</v>
      </c>
      <c r="AB18" s="204">
        <f t="shared" si="6"/>
        <v>59912.96057676011</v>
      </c>
      <c r="AC18" s="204">
        <f t="shared" si="6"/>
        <v>59912.96057676011</v>
      </c>
      <c r="AD18" s="204">
        <f t="shared" si="6"/>
        <v>59912.96057676011</v>
      </c>
      <c r="AE18" s="204">
        <f t="shared" si="6"/>
        <v>59912.96057676011</v>
      </c>
      <c r="AF18" s="204">
        <f t="shared" si="6"/>
        <v>59912.96057676011</v>
      </c>
      <c r="AG18" s="204">
        <f t="shared" si="6"/>
        <v>59912.96057676011</v>
      </c>
      <c r="AH18" s="204">
        <f t="shared" si="6"/>
        <v>59912.96057676011</v>
      </c>
      <c r="AI18" s="204">
        <f t="shared" si="6"/>
        <v>59912.96057676011</v>
      </c>
      <c r="AJ18" s="204">
        <f t="shared" si="6"/>
        <v>59912.96057676011</v>
      </c>
      <c r="AK18" s="204">
        <f t="shared" si="6"/>
        <v>59912.96057676011</v>
      </c>
      <c r="AL18" s="204">
        <f t="shared" si="7"/>
        <v>59912.96057676011</v>
      </c>
      <c r="AM18" s="204">
        <f t="shared" si="7"/>
        <v>59912.96057676011</v>
      </c>
      <c r="AN18" s="204">
        <f t="shared" si="7"/>
        <v>59912.96057676011</v>
      </c>
      <c r="AO18" s="204">
        <f t="shared" si="7"/>
        <v>59912.96057676011</v>
      </c>
      <c r="AP18" s="204">
        <f t="shared" si="7"/>
        <v>59912.96057676011</v>
      </c>
      <c r="AQ18" s="204">
        <f t="shared" si="7"/>
        <v>59912.96057676011</v>
      </c>
      <c r="AR18" s="204">
        <f t="shared" si="7"/>
        <v>59912.96057676011</v>
      </c>
      <c r="AS18" s="204">
        <f t="shared" si="7"/>
        <v>59912.96057676011</v>
      </c>
      <c r="AT18" s="204">
        <f t="shared" si="7"/>
        <v>59912.96057676011</v>
      </c>
      <c r="AU18" s="204">
        <f t="shared" si="7"/>
        <v>59912.96057676011</v>
      </c>
      <c r="AV18" s="204">
        <f t="shared" si="7"/>
        <v>59912.96057676011</v>
      </c>
      <c r="AW18" s="204">
        <f t="shared" si="7"/>
        <v>59912.96057676011</v>
      </c>
      <c r="AX18" s="204">
        <f t="shared" si="8"/>
        <v>59912.96057676011</v>
      </c>
      <c r="AY18" s="204">
        <f t="shared" si="8"/>
        <v>59912.96057676011</v>
      </c>
      <c r="AZ18" s="204">
        <f t="shared" si="8"/>
        <v>59912.96057676011</v>
      </c>
      <c r="BA18" s="204">
        <f t="shared" si="8"/>
        <v>59912.96057676011</v>
      </c>
      <c r="BB18" s="204">
        <f t="shared" si="8"/>
        <v>59912.96057676011</v>
      </c>
      <c r="BC18" s="204">
        <f t="shared" si="8"/>
        <v>59912.96057676011</v>
      </c>
      <c r="BD18" s="204">
        <f t="shared" si="8"/>
        <v>59912.96057676011</v>
      </c>
      <c r="BE18" s="204">
        <f t="shared" si="8"/>
        <v>59912.96057676011</v>
      </c>
      <c r="BF18" s="204">
        <f t="shared" si="8"/>
        <v>59912.96057676011</v>
      </c>
      <c r="BG18" s="204">
        <f t="shared" si="8"/>
        <v>59912.96057676011</v>
      </c>
      <c r="BH18" s="204">
        <f t="shared" si="8"/>
        <v>59912.96057676011</v>
      </c>
      <c r="BI18" s="204">
        <f t="shared" si="8"/>
        <v>59912.96057676011</v>
      </c>
      <c r="BJ18" s="204">
        <f t="shared" si="8"/>
        <v>59912.96057676011</v>
      </c>
      <c r="BK18" s="204">
        <f t="shared" si="8"/>
        <v>59912.96057676011</v>
      </c>
      <c r="BL18" s="204">
        <f t="shared" ref="BL18:BZ18" si="13">IF(BL$2&lt;=($B$2+$C$2+$D$2),IF(BL$2&lt;=($B$2+$C$2),IF(BL$2&lt;=$B$2,$B18,$C18),$D18),$E18)</f>
        <v>59912.96057676011</v>
      </c>
      <c r="BM18" s="204">
        <f t="shared" si="13"/>
        <v>59912.96057676011</v>
      </c>
      <c r="BN18" s="204">
        <f t="shared" si="13"/>
        <v>59912.96057676011</v>
      </c>
      <c r="BO18" s="204">
        <f t="shared" si="13"/>
        <v>59912.96057676011</v>
      </c>
      <c r="BP18" s="204">
        <f t="shared" si="13"/>
        <v>59912.96057676011</v>
      </c>
      <c r="BQ18" s="204">
        <f t="shared" si="13"/>
        <v>59912.96057676011</v>
      </c>
      <c r="BR18" s="204">
        <f t="shared" si="13"/>
        <v>59912.96057676011</v>
      </c>
      <c r="BS18" s="204">
        <f t="shared" si="13"/>
        <v>59912.96057676011</v>
      </c>
      <c r="BT18" s="204">
        <f t="shared" si="13"/>
        <v>59912.96057676011</v>
      </c>
      <c r="BU18" s="204">
        <f t="shared" si="13"/>
        <v>59912.96057676011</v>
      </c>
      <c r="BV18" s="204">
        <f t="shared" si="13"/>
        <v>59912.96057676011</v>
      </c>
      <c r="BW18" s="204">
        <f t="shared" si="13"/>
        <v>59912.96057676011</v>
      </c>
      <c r="BX18" s="204">
        <f t="shared" si="13"/>
        <v>59912.960576760015</v>
      </c>
      <c r="BY18" s="204">
        <f t="shared" si="13"/>
        <v>59912.960576760015</v>
      </c>
      <c r="BZ18" s="204">
        <f t="shared" si="13"/>
        <v>59912.960576760015</v>
      </c>
      <c r="CA18" s="204">
        <f t="shared" si="10"/>
        <v>59912.960576760015</v>
      </c>
      <c r="CB18" s="204">
        <f t="shared" si="10"/>
        <v>59912.960576760015</v>
      </c>
      <c r="CC18" s="204">
        <f t="shared" si="9"/>
        <v>59912.960576760015</v>
      </c>
      <c r="CD18" s="204">
        <f t="shared" si="9"/>
        <v>59912.960576760015</v>
      </c>
      <c r="CE18" s="204">
        <f t="shared" si="9"/>
        <v>59912.960576760015</v>
      </c>
      <c r="CF18" s="204">
        <f t="shared" si="9"/>
        <v>59912.960576760015</v>
      </c>
      <c r="CG18" s="204">
        <f t="shared" si="9"/>
        <v>59912.960576760015</v>
      </c>
      <c r="CH18" s="204">
        <f t="shared" si="9"/>
        <v>59912.960576760015</v>
      </c>
      <c r="CI18" s="204">
        <f t="shared" si="9"/>
        <v>59912.960576760015</v>
      </c>
      <c r="CJ18" s="204">
        <f t="shared" si="9"/>
        <v>59912.960576760015</v>
      </c>
      <c r="CK18" s="204">
        <f t="shared" si="9"/>
        <v>59912.960576760015</v>
      </c>
      <c r="CL18" s="204">
        <f t="shared" si="9"/>
        <v>59912.960576760015</v>
      </c>
      <c r="CM18" s="204">
        <f t="shared" si="9"/>
        <v>59912.960576760015</v>
      </c>
      <c r="CN18" s="204">
        <f t="shared" si="9"/>
        <v>59912.960576760015</v>
      </c>
      <c r="CO18" s="204">
        <f t="shared" si="9"/>
        <v>59912.960576760015</v>
      </c>
      <c r="CP18" s="204">
        <f t="shared" si="9"/>
        <v>59912.960576760015</v>
      </c>
      <c r="CQ18" s="204">
        <f t="shared" si="9"/>
        <v>59912.960576760015</v>
      </c>
      <c r="CR18" s="204">
        <f t="shared" si="9"/>
        <v>59912.960576760015</v>
      </c>
      <c r="CS18" s="204">
        <f t="shared" si="11"/>
        <v>59912.960576760015</v>
      </c>
      <c r="CT18" s="204">
        <f t="shared" si="11"/>
        <v>59912.960576760015</v>
      </c>
      <c r="CU18" s="204">
        <f t="shared" si="11"/>
        <v>59912.960576760015</v>
      </c>
      <c r="CV18" s="204">
        <f t="shared" si="11"/>
        <v>59912.960576760015</v>
      </c>
      <c r="CW18" s="204">
        <f t="shared" si="11"/>
        <v>59912.960576760015</v>
      </c>
      <c r="CX18" s="204">
        <f t="shared" si="11"/>
        <v>59912.960576760015</v>
      </c>
      <c r="CY18" s="204">
        <f t="shared" si="11"/>
        <v>59912.960576760015</v>
      </c>
      <c r="CZ18" s="204">
        <f t="shared" si="11"/>
        <v>59912.960576760015</v>
      </c>
      <c r="DA18" s="204">
        <f t="shared" si="11"/>
        <v>59912.960576760015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54786.358668500208</v>
      </c>
      <c r="Z19" s="201">
        <f t="shared" si="14"/>
        <v>55860.70811518102</v>
      </c>
      <c r="AA19" s="201">
        <f t="shared" si="14"/>
        <v>56935.057561861839</v>
      </c>
      <c r="AB19" s="201">
        <f t="shared" si="14"/>
        <v>58009.40700854265</v>
      </c>
      <c r="AC19" s="201">
        <f t="shared" si="14"/>
        <v>59083.756455223469</v>
      </c>
      <c r="AD19" s="201">
        <f t="shared" si="14"/>
        <v>60158.10590190428</v>
      </c>
      <c r="AE19" s="201">
        <f t="shared" si="14"/>
        <v>61232.455348585099</v>
      </c>
      <c r="AF19" s="201">
        <f t="shared" si="14"/>
        <v>62306.804795265911</v>
      </c>
      <c r="AG19" s="201">
        <f t="shared" si="14"/>
        <v>63381.15424194673</v>
      </c>
      <c r="AH19" s="201">
        <f t="shared" si="14"/>
        <v>64455.503688627541</v>
      </c>
      <c r="AI19" s="201">
        <f t="shared" si="14"/>
        <v>65529.853135308353</v>
      </c>
      <c r="AJ19" s="201">
        <f t="shared" si="14"/>
        <v>66604.202581989171</v>
      </c>
      <c r="AK19" s="201">
        <f t="shared" si="14"/>
        <v>67678.55202866999</v>
      </c>
      <c r="AL19" s="201">
        <f t="shared" si="14"/>
        <v>68752.901475350809</v>
      </c>
      <c r="AM19" s="201">
        <f t="shared" si="14"/>
        <v>69827.250922031613</v>
      </c>
      <c r="AN19" s="201">
        <f t="shared" si="14"/>
        <v>70901.600368712432</v>
      </c>
      <c r="AO19" s="201">
        <f t="shared" si="14"/>
        <v>71975.949815393251</v>
      </c>
      <c r="AP19" s="201">
        <f t="shared" si="14"/>
        <v>73050.299262074055</v>
      </c>
      <c r="AQ19" s="201">
        <f t="shared" si="14"/>
        <v>74124.648708754874</v>
      </c>
      <c r="AR19" s="201">
        <f t="shared" si="14"/>
        <v>75198.998155435693</v>
      </c>
      <c r="AS19" s="201">
        <f t="shared" si="14"/>
        <v>76273.347602116512</v>
      </c>
      <c r="AT19" s="201">
        <f t="shared" si="14"/>
        <v>77347.69704879733</v>
      </c>
      <c r="AU19" s="201">
        <f t="shared" si="14"/>
        <v>78422.046495478135</v>
      </c>
      <c r="AV19" s="201">
        <f t="shared" si="14"/>
        <v>79496.395942158953</v>
      </c>
      <c r="AW19" s="201">
        <f t="shared" si="14"/>
        <v>80570.745388839772</v>
      </c>
      <c r="AX19" s="201">
        <f t="shared" si="14"/>
        <v>81645.094835520576</v>
      </c>
      <c r="AY19" s="201">
        <f t="shared" si="14"/>
        <v>82719.444282201395</v>
      </c>
      <c r="AZ19" s="201">
        <f t="shared" si="14"/>
        <v>83793.793728882214</v>
      </c>
      <c r="BA19" s="201">
        <f t="shared" si="14"/>
        <v>84868.143175563033</v>
      </c>
      <c r="BB19" s="201">
        <f t="shared" si="14"/>
        <v>85942.492622243852</v>
      </c>
      <c r="BC19" s="201">
        <f t="shared" si="14"/>
        <v>87016.842068924656</v>
      </c>
      <c r="BD19" s="201">
        <f t="shared" si="14"/>
        <v>88091.191515605475</v>
      </c>
      <c r="BE19" s="201">
        <f t="shared" si="14"/>
        <v>89165.540962286294</v>
      </c>
      <c r="BF19" s="201">
        <f t="shared" si="14"/>
        <v>90239.890408967098</v>
      </c>
      <c r="BG19" s="201">
        <f t="shared" si="14"/>
        <v>91314.239855647931</v>
      </c>
      <c r="BH19" s="201">
        <f t="shared" si="14"/>
        <v>94122.721154942818</v>
      </c>
      <c r="BI19" s="201">
        <f t="shared" si="14"/>
        <v>97278.02882476052</v>
      </c>
      <c r="BJ19" s="201">
        <f t="shared" si="14"/>
        <v>100433.33649457824</v>
      </c>
      <c r="BK19" s="201">
        <f t="shared" si="14"/>
        <v>103588.64416439594</v>
      </c>
      <c r="BL19" s="201">
        <f t="shared" si="14"/>
        <v>106743.95183421364</v>
      </c>
      <c r="BM19" s="201">
        <f t="shared" si="14"/>
        <v>109899.25950403136</v>
      </c>
      <c r="BN19" s="201">
        <f t="shared" si="14"/>
        <v>113054.56717384906</v>
      </c>
      <c r="BO19" s="201">
        <f t="shared" si="14"/>
        <v>116209.87484366677</v>
      </c>
      <c r="BP19" s="201">
        <f t="shared" si="14"/>
        <v>119365.18251348448</v>
      </c>
      <c r="BQ19" s="201">
        <f t="shared" si="14"/>
        <v>122520.49018330219</v>
      </c>
      <c r="BR19" s="201">
        <f t="shared" si="14"/>
        <v>125675.7978531199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128831.10552293761</v>
      </c>
      <c r="BT19" s="201">
        <f t="shared" si="15"/>
        <v>131986.41319275531</v>
      </c>
      <c r="BU19" s="201">
        <f t="shared" si="15"/>
        <v>135141.72086257301</v>
      </c>
      <c r="BV19" s="201">
        <f t="shared" si="15"/>
        <v>138297.02853239072</v>
      </c>
      <c r="BW19" s="201">
        <f t="shared" si="15"/>
        <v>141452.33620220845</v>
      </c>
      <c r="BX19" s="201">
        <f t="shared" si="15"/>
        <v>144607.64387202615</v>
      </c>
      <c r="BY19" s="201">
        <f t="shared" si="15"/>
        <v>147762.95154184385</v>
      </c>
      <c r="BZ19" s="201">
        <f t="shared" si="15"/>
        <v>150918.25921166156</v>
      </c>
      <c r="CA19" s="201">
        <f t="shared" si="15"/>
        <v>154073.56688147929</v>
      </c>
      <c r="CB19" s="201">
        <f t="shared" si="15"/>
        <v>157228.87455129699</v>
      </c>
      <c r="CC19" s="201">
        <f t="shared" si="15"/>
        <v>160384.18222111469</v>
      </c>
      <c r="CD19" s="201">
        <f t="shared" si="15"/>
        <v>163539.4898909324</v>
      </c>
      <c r="CE19" s="201">
        <f t="shared" si="15"/>
        <v>166694.7975607501</v>
      </c>
      <c r="CF19" s="201">
        <f t="shared" si="15"/>
        <v>169850.1052305678</v>
      </c>
      <c r="CG19" s="201">
        <f t="shared" si="15"/>
        <v>173005.41290038551</v>
      </c>
      <c r="CH19" s="201">
        <f t="shared" si="15"/>
        <v>176160.72057020324</v>
      </c>
      <c r="CI19" s="201">
        <f t="shared" si="15"/>
        <v>187343.86803484781</v>
      </c>
      <c r="CJ19" s="201">
        <f t="shared" si="15"/>
        <v>200132.58345845767</v>
      </c>
      <c r="CK19" s="201">
        <f t="shared" si="15"/>
        <v>212921.29888206752</v>
      </c>
      <c r="CL19" s="201">
        <f t="shared" si="15"/>
        <v>225710.01430567738</v>
      </c>
      <c r="CM19" s="201">
        <f t="shared" si="15"/>
        <v>238498.72972928721</v>
      </c>
      <c r="CN19" s="201">
        <f t="shared" si="15"/>
        <v>251287.44515289707</v>
      </c>
      <c r="CO19" s="201">
        <f t="shared" si="15"/>
        <v>264076.16057650693</v>
      </c>
      <c r="CP19" s="201">
        <f t="shared" si="15"/>
        <v>276864.87600011675</v>
      </c>
      <c r="CQ19" s="201">
        <f t="shared" si="15"/>
        <v>289653.59142372664</v>
      </c>
      <c r="CR19" s="201">
        <f t="shared" si="15"/>
        <v>302442.30684733647</v>
      </c>
      <c r="CS19" s="201">
        <f t="shared" si="15"/>
        <v>315231.0222709463</v>
      </c>
      <c r="CT19" s="201">
        <f t="shared" si="15"/>
        <v>328019.73769455613</v>
      </c>
      <c r="CU19" s="201">
        <f t="shared" si="15"/>
        <v>340808.45311816601</v>
      </c>
      <c r="CV19" s="201">
        <f t="shared" si="15"/>
        <v>353597.16854177584</v>
      </c>
      <c r="CW19" s="201">
        <f t="shared" si="15"/>
        <v>366385.88396538573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36.333333333333329</v>
      </c>
      <c r="C22" s="205">
        <f>C2*100</f>
        <v>33.666666666666664</v>
      </c>
      <c r="D22" s="205">
        <f>D2*100</f>
        <v>20.333333333333332</v>
      </c>
      <c r="E22" s="205">
        <f>E2*100</f>
        <v>9.6666666666666679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36.333333333333329</v>
      </c>
      <c r="C23" s="206">
        <f>SUM($B22:C22)</f>
        <v>70</v>
      </c>
      <c r="D23" s="206">
        <f>SUM($B22:D22)</f>
        <v>90.333333333333329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18.166666666666664</v>
      </c>
      <c r="C24" s="208">
        <f>B23+(C23-B23)/2</f>
        <v>53.166666666666664</v>
      </c>
      <c r="D24" s="208">
        <f>C23+(D23-C23)/2</f>
        <v>80.166666666666657</v>
      </c>
      <c r="E24" s="208">
        <f>D23+(E23-D23)/2</f>
        <v>95.166666666666657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3455.8792739655614</v>
      </c>
      <c r="C25" s="203">
        <f>Income!C72</f>
        <v>5518.8805377167355</v>
      </c>
      <c r="D25" s="203">
        <f>Income!D72</f>
        <v>5826.549801134769</v>
      </c>
      <c r="E25" s="203">
        <f>Income!E72</f>
        <v>5853.1594742804473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3455.8792739655614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3455.8792739655614</v>
      </c>
      <c r="H25" s="210">
        <f t="shared" si="16"/>
        <v>3455.8792739655614</v>
      </c>
      <c r="I25" s="210">
        <f t="shared" si="16"/>
        <v>3455.8792739655614</v>
      </c>
      <c r="J25" s="210">
        <f t="shared" si="16"/>
        <v>3455.8792739655614</v>
      </c>
      <c r="K25" s="210">
        <f t="shared" si="16"/>
        <v>3455.8792739655614</v>
      </c>
      <c r="L25" s="210">
        <f t="shared" si="16"/>
        <v>3455.8792739655614</v>
      </c>
      <c r="M25" s="210">
        <f t="shared" si="16"/>
        <v>3455.8792739655614</v>
      </c>
      <c r="N25" s="210">
        <f t="shared" si="16"/>
        <v>3455.8792739655614</v>
      </c>
      <c r="O25" s="210">
        <f t="shared" si="16"/>
        <v>3455.8792739655614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3455.8792739655614</v>
      </c>
      <c r="Q25" s="210">
        <f t="shared" si="17"/>
        <v>3455.8792739655614</v>
      </c>
      <c r="R25" s="210">
        <f t="shared" si="17"/>
        <v>3455.8792739655614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3455.8792739655614</v>
      </c>
      <c r="T25" s="210">
        <f t="shared" si="17"/>
        <v>3455.8792739655614</v>
      </c>
      <c r="U25" s="210">
        <f t="shared" si="17"/>
        <v>3455.8792739655614</v>
      </c>
      <c r="V25" s="210">
        <f t="shared" si="17"/>
        <v>3455.8792739655614</v>
      </c>
      <c r="W25" s="210">
        <f t="shared" si="17"/>
        <v>3455.8792739655614</v>
      </c>
      <c r="X25" s="210">
        <f t="shared" si="17"/>
        <v>3455.8792739655614</v>
      </c>
      <c r="Y25" s="210">
        <f t="shared" si="17"/>
        <v>3504.998351673923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3563.9412449239562</v>
      </c>
      <c r="AA25" s="210">
        <f t="shared" si="18"/>
        <v>3622.8841381739899</v>
      </c>
      <c r="AB25" s="210">
        <f t="shared" si="18"/>
        <v>3681.8270314240235</v>
      </c>
      <c r="AC25" s="210">
        <f t="shared" si="18"/>
        <v>3740.7699246740572</v>
      </c>
      <c r="AD25" s="210">
        <f t="shared" si="18"/>
        <v>3799.7128179240908</v>
      </c>
      <c r="AE25" s="210">
        <f t="shared" si="18"/>
        <v>3858.655711174124</v>
      </c>
      <c r="AF25" s="210">
        <f t="shared" si="18"/>
        <v>3917.5986044241577</v>
      </c>
      <c r="AG25" s="210">
        <f t="shared" si="18"/>
        <v>3976.5414976741913</v>
      </c>
      <c r="AH25" s="210">
        <f t="shared" si="18"/>
        <v>4035.4843909242245</v>
      </c>
      <c r="AI25" s="210">
        <f t="shared" si="18"/>
        <v>4094.4272841742581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4153.3701774242918</v>
      </c>
      <c r="AK25" s="210">
        <f t="shared" si="19"/>
        <v>4212.313070674325</v>
      </c>
      <c r="AL25" s="210">
        <f t="shared" si="19"/>
        <v>4271.2559639243591</v>
      </c>
      <c r="AM25" s="210">
        <f t="shared" si="19"/>
        <v>4330.1988571743923</v>
      </c>
      <c r="AN25" s="210">
        <f t="shared" si="19"/>
        <v>4389.1417504244264</v>
      </c>
      <c r="AO25" s="210">
        <f t="shared" si="19"/>
        <v>4448.0846436744596</v>
      </c>
      <c r="AP25" s="210">
        <f t="shared" si="19"/>
        <v>4507.0275369244928</v>
      </c>
      <c r="AQ25" s="210">
        <f t="shared" si="19"/>
        <v>4565.9704301745269</v>
      </c>
      <c r="AR25" s="210">
        <f t="shared" si="19"/>
        <v>4624.9133234245601</v>
      </c>
      <c r="AS25" s="210">
        <f t="shared" si="19"/>
        <v>4683.8562166745942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4742.7991099246274</v>
      </c>
      <c r="AU25" s="210">
        <f t="shared" si="20"/>
        <v>4801.7420031746606</v>
      </c>
      <c r="AV25" s="210">
        <f t="shared" si="20"/>
        <v>4860.6848964246947</v>
      </c>
      <c r="AW25" s="210">
        <f t="shared" si="20"/>
        <v>4919.6277896747279</v>
      </c>
      <c r="AX25" s="210">
        <f t="shared" si="20"/>
        <v>4978.5706829247611</v>
      </c>
      <c r="AY25" s="210">
        <f t="shared" si="20"/>
        <v>5037.5135761747952</v>
      </c>
      <c r="AZ25" s="210">
        <f t="shared" si="20"/>
        <v>5096.4564694248284</v>
      </c>
      <c r="BA25" s="210">
        <f t="shared" si="20"/>
        <v>5155.3993626748615</v>
      </c>
      <c r="BB25" s="210">
        <f t="shared" si="20"/>
        <v>5214.3422559248957</v>
      </c>
      <c r="BC25" s="210">
        <f t="shared" si="20"/>
        <v>5273.2851491749298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5332.228042424963</v>
      </c>
      <c r="BE25" s="210">
        <f t="shared" si="21"/>
        <v>5391.1709356749961</v>
      </c>
      <c r="BF25" s="210">
        <f t="shared" si="21"/>
        <v>5450.1138289250302</v>
      </c>
      <c r="BG25" s="210">
        <f t="shared" si="21"/>
        <v>5509.0567221750634</v>
      </c>
      <c r="BH25" s="210">
        <f t="shared" si="21"/>
        <v>5528.3765026370456</v>
      </c>
      <c r="BI25" s="210">
        <f t="shared" si="21"/>
        <v>5539.7716605414171</v>
      </c>
      <c r="BJ25" s="210">
        <f t="shared" si="21"/>
        <v>5551.1668184457885</v>
      </c>
      <c r="BK25" s="210">
        <f t="shared" si="21"/>
        <v>5562.56197635016</v>
      </c>
      <c r="BL25" s="210">
        <f t="shared" si="21"/>
        <v>5573.9571342545314</v>
      </c>
      <c r="BM25" s="210">
        <f t="shared" si="21"/>
        <v>5585.3522921589029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5596.7474500632752</v>
      </c>
      <c r="BO25" s="210">
        <f t="shared" si="22"/>
        <v>5608.1426079676467</v>
      </c>
      <c r="BP25" s="210">
        <f t="shared" si="22"/>
        <v>5619.5377658720181</v>
      </c>
      <c r="BQ25" s="210">
        <f t="shared" si="22"/>
        <v>5630.9329237763895</v>
      </c>
      <c r="BR25" s="210">
        <f t="shared" si="22"/>
        <v>5642.328081680761</v>
      </c>
      <c r="BS25" s="210">
        <f t="shared" si="22"/>
        <v>5653.7232395851333</v>
      </c>
      <c r="BT25" s="210">
        <f t="shared" si="22"/>
        <v>5665.1183974895048</v>
      </c>
      <c r="BU25" s="210">
        <f t="shared" si="22"/>
        <v>5676.5135553938762</v>
      </c>
      <c r="BV25" s="210">
        <f t="shared" si="22"/>
        <v>5687.9087132982477</v>
      </c>
      <c r="BW25" s="210">
        <f t="shared" si="22"/>
        <v>5699.3038712026191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5710.6990291069915</v>
      </c>
      <c r="BY25" s="210">
        <f t="shared" si="23"/>
        <v>5722.0941870113629</v>
      </c>
      <c r="BZ25" s="210">
        <f t="shared" si="23"/>
        <v>5733.4893449157344</v>
      </c>
      <c r="CA25" s="210">
        <f t="shared" si="23"/>
        <v>5744.8845028201058</v>
      </c>
      <c r="CB25" s="210">
        <f t="shared" si="23"/>
        <v>5756.2796607244773</v>
      </c>
      <c r="CC25" s="210">
        <f t="shared" si="23"/>
        <v>5767.6748186288487</v>
      </c>
      <c r="CD25" s="210">
        <f t="shared" si="23"/>
        <v>5779.0699765332211</v>
      </c>
      <c r="CE25" s="210">
        <f t="shared" si="23"/>
        <v>5790.4651344375925</v>
      </c>
      <c r="CF25" s="210">
        <f t="shared" si="23"/>
        <v>5801.8602923419639</v>
      </c>
      <c r="CG25" s="210">
        <f t="shared" si="23"/>
        <v>5813.2554502463354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5824.6506081507068</v>
      </c>
      <c r="CI25" s="210">
        <f t="shared" si="24"/>
        <v>5828.0281163095287</v>
      </c>
      <c r="CJ25" s="210">
        <f t="shared" si="24"/>
        <v>5829.8020945192411</v>
      </c>
      <c r="CK25" s="210">
        <f t="shared" si="24"/>
        <v>5831.5760727289526</v>
      </c>
      <c r="CL25" s="210">
        <f t="shared" si="24"/>
        <v>5833.3500509386649</v>
      </c>
      <c r="CM25" s="210">
        <f t="shared" si="24"/>
        <v>5835.1240291483764</v>
      </c>
      <c r="CN25" s="210">
        <f t="shared" si="24"/>
        <v>5836.8980073580888</v>
      </c>
      <c r="CO25" s="210">
        <f t="shared" si="24"/>
        <v>5838.6719855678002</v>
      </c>
      <c r="CP25" s="210">
        <f t="shared" si="24"/>
        <v>5840.4459637775126</v>
      </c>
      <c r="CQ25" s="210">
        <f t="shared" si="24"/>
        <v>5842.219941987224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5843.9939201969355</v>
      </c>
      <c r="CS25" s="210">
        <f t="shared" si="25"/>
        <v>5845.7678984066479</v>
      </c>
      <c r="CT25" s="210">
        <f t="shared" si="25"/>
        <v>5847.5418766163593</v>
      </c>
      <c r="CU25" s="210">
        <f t="shared" si="25"/>
        <v>5849.3158548260717</v>
      </c>
      <c r="CV25" s="210">
        <f t="shared" si="25"/>
        <v>5851.0898330357832</v>
      </c>
      <c r="CW25" s="210">
        <f t="shared" si="25"/>
        <v>5852.8638112454955</v>
      </c>
      <c r="CX25" s="210">
        <f t="shared" si="25"/>
        <v>5853.1594742804473</v>
      </c>
      <c r="CY25" s="210">
        <f t="shared" si="25"/>
        <v>5853.1594742804473</v>
      </c>
      <c r="CZ25" s="210">
        <f t="shared" si="25"/>
        <v>5853.1594742804473</v>
      </c>
      <c r="DA25" s="210">
        <f t="shared" si="25"/>
        <v>5853.1594742804473</v>
      </c>
    </row>
    <row r="26" spans="1:105">
      <c r="A26" s="201" t="str">
        <f>Income!A73</f>
        <v>Own crops sold</v>
      </c>
      <c r="B26" s="203">
        <f>Income!B73</f>
        <v>1172.1426801018094</v>
      </c>
      <c r="C26" s="203">
        <f>Income!C73</f>
        <v>2245.6251094915315</v>
      </c>
      <c r="D26" s="203">
        <f>Income!D73</f>
        <v>22480.232477817626</v>
      </c>
      <c r="E26" s="203">
        <f>Income!E73</f>
        <v>36140.364759779412</v>
      </c>
      <c r="F26" s="210">
        <f t="shared" si="16"/>
        <v>1172.1426801018094</v>
      </c>
      <c r="G26" s="210">
        <f t="shared" si="16"/>
        <v>1172.1426801018094</v>
      </c>
      <c r="H26" s="210">
        <f t="shared" si="16"/>
        <v>1172.1426801018094</v>
      </c>
      <c r="I26" s="210">
        <f t="shared" si="16"/>
        <v>1172.1426801018094</v>
      </c>
      <c r="J26" s="210">
        <f t="shared" si="16"/>
        <v>1172.1426801018094</v>
      </c>
      <c r="K26" s="210">
        <f t="shared" si="16"/>
        <v>1172.1426801018094</v>
      </c>
      <c r="L26" s="210">
        <f t="shared" si="16"/>
        <v>1172.1426801018094</v>
      </c>
      <c r="M26" s="210">
        <f t="shared" si="16"/>
        <v>1172.1426801018094</v>
      </c>
      <c r="N26" s="210">
        <f t="shared" si="16"/>
        <v>1172.1426801018094</v>
      </c>
      <c r="O26" s="210">
        <f t="shared" si="16"/>
        <v>1172.1426801018094</v>
      </c>
      <c r="P26" s="210">
        <f t="shared" si="17"/>
        <v>1172.1426801018094</v>
      </c>
      <c r="Q26" s="210">
        <f t="shared" si="17"/>
        <v>1172.1426801018094</v>
      </c>
      <c r="R26" s="210">
        <f t="shared" si="17"/>
        <v>1172.1426801018094</v>
      </c>
      <c r="S26" s="210">
        <f t="shared" si="17"/>
        <v>1172.1426801018094</v>
      </c>
      <c r="T26" s="210">
        <f t="shared" si="17"/>
        <v>1172.1426801018094</v>
      </c>
      <c r="U26" s="210">
        <f t="shared" si="17"/>
        <v>1172.1426801018094</v>
      </c>
      <c r="V26" s="210">
        <f t="shared" si="17"/>
        <v>1172.1426801018094</v>
      </c>
      <c r="W26" s="210">
        <f t="shared" si="17"/>
        <v>1172.1426801018094</v>
      </c>
      <c r="X26" s="210">
        <f t="shared" si="17"/>
        <v>1172.1426801018094</v>
      </c>
      <c r="Y26" s="210">
        <f t="shared" si="17"/>
        <v>1197.7017855634695</v>
      </c>
      <c r="Z26" s="210">
        <f t="shared" si="18"/>
        <v>1228.3727121174616</v>
      </c>
      <c r="AA26" s="210">
        <f t="shared" si="18"/>
        <v>1259.0436386714537</v>
      </c>
      <c r="AB26" s="210">
        <f t="shared" si="18"/>
        <v>1289.7145652254458</v>
      </c>
      <c r="AC26" s="210">
        <f t="shared" si="18"/>
        <v>1320.3854917794379</v>
      </c>
      <c r="AD26" s="210">
        <f t="shared" si="18"/>
        <v>1351.05641833343</v>
      </c>
      <c r="AE26" s="210">
        <f t="shared" si="18"/>
        <v>1381.7273448874219</v>
      </c>
      <c r="AF26" s="210">
        <f t="shared" si="18"/>
        <v>1412.398271441414</v>
      </c>
      <c r="AG26" s="210">
        <f t="shared" si="18"/>
        <v>1443.0691979954061</v>
      </c>
      <c r="AH26" s="210">
        <f t="shared" si="18"/>
        <v>1473.7401245493982</v>
      </c>
      <c r="AI26" s="210">
        <f t="shared" si="18"/>
        <v>1504.41105110339</v>
      </c>
      <c r="AJ26" s="210">
        <f t="shared" si="19"/>
        <v>1535.0819776573821</v>
      </c>
      <c r="AK26" s="210">
        <f t="shared" si="19"/>
        <v>1565.7529042113742</v>
      </c>
      <c r="AL26" s="210">
        <f t="shared" si="19"/>
        <v>1596.4238307653663</v>
      </c>
      <c r="AM26" s="210">
        <f t="shared" si="19"/>
        <v>1627.0947573193585</v>
      </c>
      <c r="AN26" s="210">
        <f t="shared" si="19"/>
        <v>1657.7656838733506</v>
      </c>
      <c r="AO26" s="210">
        <f t="shared" si="19"/>
        <v>1688.4366104273424</v>
      </c>
      <c r="AP26" s="210">
        <f t="shared" si="19"/>
        <v>1719.1075369813345</v>
      </c>
      <c r="AQ26" s="210">
        <f t="shared" si="19"/>
        <v>1749.7784635353264</v>
      </c>
      <c r="AR26" s="210">
        <f t="shared" si="19"/>
        <v>1780.4493900893185</v>
      </c>
      <c r="AS26" s="210">
        <f t="shared" si="19"/>
        <v>1811.1203166433106</v>
      </c>
      <c r="AT26" s="210">
        <f t="shared" si="20"/>
        <v>1841.7912431973027</v>
      </c>
      <c r="AU26" s="210">
        <f t="shared" si="20"/>
        <v>1872.4621697512948</v>
      </c>
      <c r="AV26" s="210">
        <f t="shared" si="20"/>
        <v>1903.1330963052869</v>
      </c>
      <c r="AW26" s="210">
        <f t="shared" si="20"/>
        <v>1933.804022859279</v>
      </c>
      <c r="AX26" s="210">
        <f t="shared" si="20"/>
        <v>1964.4749494132711</v>
      </c>
      <c r="AY26" s="210">
        <f t="shared" si="20"/>
        <v>1995.1458759672632</v>
      </c>
      <c r="AZ26" s="210">
        <f t="shared" si="20"/>
        <v>2025.8168025212551</v>
      </c>
      <c r="BA26" s="210">
        <f t="shared" si="20"/>
        <v>2056.4877290752474</v>
      </c>
      <c r="BB26" s="210">
        <f t="shared" si="20"/>
        <v>2087.1586556292391</v>
      </c>
      <c r="BC26" s="210">
        <f t="shared" si="20"/>
        <v>2117.8295821832317</v>
      </c>
      <c r="BD26" s="210">
        <f t="shared" si="21"/>
        <v>2148.5005087372233</v>
      </c>
      <c r="BE26" s="210">
        <f t="shared" si="21"/>
        <v>2179.1714352912154</v>
      </c>
      <c r="BF26" s="210">
        <f t="shared" si="21"/>
        <v>2209.8423618452075</v>
      </c>
      <c r="BG26" s="210">
        <f t="shared" si="21"/>
        <v>2240.5132883991996</v>
      </c>
      <c r="BH26" s="210">
        <f t="shared" si="21"/>
        <v>2870.1500282670304</v>
      </c>
      <c r="BI26" s="210">
        <f t="shared" si="21"/>
        <v>3619.5799307976267</v>
      </c>
      <c r="BJ26" s="210">
        <f t="shared" si="21"/>
        <v>4369.0098333282231</v>
      </c>
      <c r="BK26" s="210">
        <f t="shared" si="21"/>
        <v>5118.4397358588194</v>
      </c>
      <c r="BL26" s="210">
        <f t="shared" si="21"/>
        <v>5867.8696383894148</v>
      </c>
      <c r="BM26" s="210">
        <f t="shared" si="21"/>
        <v>6617.2995409200121</v>
      </c>
      <c r="BN26" s="210">
        <f t="shared" si="22"/>
        <v>7366.7294434506075</v>
      </c>
      <c r="BO26" s="210">
        <f t="shared" si="22"/>
        <v>8116.1593459812038</v>
      </c>
      <c r="BP26" s="210">
        <f t="shared" si="22"/>
        <v>8865.589248511802</v>
      </c>
      <c r="BQ26" s="210">
        <f t="shared" si="22"/>
        <v>9615.0191510423974</v>
      </c>
      <c r="BR26" s="210">
        <f t="shared" si="22"/>
        <v>10364.449053572993</v>
      </c>
      <c r="BS26" s="210">
        <f t="shared" si="22"/>
        <v>11113.87895610359</v>
      </c>
      <c r="BT26" s="210">
        <f t="shared" si="22"/>
        <v>11863.308858634186</v>
      </c>
      <c r="BU26" s="210">
        <f t="shared" si="22"/>
        <v>12612.738761164781</v>
      </c>
      <c r="BV26" s="210">
        <f t="shared" si="22"/>
        <v>13362.168663695378</v>
      </c>
      <c r="BW26" s="210">
        <f t="shared" si="22"/>
        <v>14111.598566225975</v>
      </c>
      <c r="BX26" s="210">
        <f t="shared" si="23"/>
        <v>14861.028468756571</v>
      </c>
      <c r="BY26" s="210">
        <f t="shared" si="23"/>
        <v>15610.458371287168</v>
      </c>
      <c r="BZ26" s="210">
        <f t="shared" si="23"/>
        <v>16359.888273817762</v>
      </c>
      <c r="CA26" s="210">
        <f t="shared" si="23"/>
        <v>17109.318176348359</v>
      </c>
      <c r="CB26" s="210">
        <f t="shared" si="23"/>
        <v>17858.748078878954</v>
      </c>
      <c r="CC26" s="210">
        <f t="shared" si="23"/>
        <v>18608.177981409553</v>
      </c>
      <c r="CD26" s="210">
        <f t="shared" si="23"/>
        <v>19357.607883940149</v>
      </c>
      <c r="CE26" s="210">
        <f t="shared" si="23"/>
        <v>20107.037786470744</v>
      </c>
      <c r="CF26" s="210">
        <f t="shared" si="23"/>
        <v>20856.46768900134</v>
      </c>
      <c r="CG26" s="210">
        <f t="shared" si="23"/>
        <v>21605.897591531939</v>
      </c>
      <c r="CH26" s="210">
        <f t="shared" si="24"/>
        <v>22355.327494062534</v>
      </c>
      <c r="CI26" s="210">
        <f t="shared" si="24"/>
        <v>23239.128715704399</v>
      </c>
      <c r="CJ26" s="210">
        <f t="shared" si="24"/>
        <v>24149.804201168521</v>
      </c>
      <c r="CK26" s="210">
        <f t="shared" si="24"/>
        <v>25060.47968663264</v>
      </c>
      <c r="CL26" s="210">
        <f t="shared" si="24"/>
        <v>25971.155172096758</v>
      </c>
      <c r="CM26" s="210">
        <f t="shared" si="24"/>
        <v>26881.830657560877</v>
      </c>
      <c r="CN26" s="210">
        <f t="shared" si="24"/>
        <v>27792.506143024995</v>
      </c>
      <c r="CO26" s="210">
        <f t="shared" si="24"/>
        <v>28703.181628489114</v>
      </c>
      <c r="CP26" s="210">
        <f t="shared" si="24"/>
        <v>29613.857113953232</v>
      </c>
      <c r="CQ26" s="210">
        <f t="shared" si="24"/>
        <v>30524.532599417355</v>
      </c>
      <c r="CR26" s="210">
        <f t="shared" si="25"/>
        <v>31435.208084881473</v>
      </c>
      <c r="CS26" s="210">
        <f t="shared" si="25"/>
        <v>32345.883570345592</v>
      </c>
      <c r="CT26" s="210">
        <f t="shared" si="25"/>
        <v>33256.55905580971</v>
      </c>
      <c r="CU26" s="210">
        <f t="shared" si="25"/>
        <v>34167.234541273829</v>
      </c>
      <c r="CV26" s="210">
        <f t="shared" si="25"/>
        <v>35077.910026737947</v>
      </c>
      <c r="CW26" s="210">
        <f t="shared" si="25"/>
        <v>35988.585512202066</v>
      </c>
      <c r="CX26" s="210">
        <f t="shared" si="25"/>
        <v>36140.364759779412</v>
      </c>
      <c r="CY26" s="210">
        <f t="shared" si="25"/>
        <v>36140.364759779412</v>
      </c>
      <c r="CZ26" s="210">
        <f t="shared" si="25"/>
        <v>36140.364759779412</v>
      </c>
      <c r="DA26" s="210">
        <f t="shared" si="25"/>
        <v>36140.364759779412</v>
      </c>
    </row>
    <row r="27" spans="1:105">
      <c r="A27" s="201" t="str">
        <f>Income!A74</f>
        <v>Animal products consumed</v>
      </c>
      <c r="B27" s="203">
        <f>Income!B74</f>
        <v>573.66831497016756</v>
      </c>
      <c r="C27" s="203">
        <f>Income!C74</f>
        <v>1129.676859632458</v>
      </c>
      <c r="D27" s="203">
        <f>Income!D74</f>
        <v>1459.2244439662368</v>
      </c>
      <c r="E27" s="203">
        <f>Income!E74</f>
        <v>2403.4795915096111</v>
      </c>
      <c r="F27" s="210">
        <f t="shared" si="16"/>
        <v>573.66831497016756</v>
      </c>
      <c r="G27" s="210">
        <f t="shared" si="16"/>
        <v>573.66831497016756</v>
      </c>
      <c r="H27" s="210">
        <f t="shared" si="16"/>
        <v>573.66831497016756</v>
      </c>
      <c r="I27" s="210">
        <f t="shared" si="16"/>
        <v>573.66831497016756</v>
      </c>
      <c r="J27" s="210">
        <f t="shared" si="16"/>
        <v>573.66831497016756</v>
      </c>
      <c r="K27" s="210">
        <f t="shared" si="16"/>
        <v>573.66831497016756</v>
      </c>
      <c r="L27" s="210">
        <f t="shared" si="16"/>
        <v>573.66831497016756</v>
      </c>
      <c r="M27" s="210">
        <f t="shared" si="16"/>
        <v>573.66831497016756</v>
      </c>
      <c r="N27" s="210">
        <f t="shared" si="16"/>
        <v>573.66831497016756</v>
      </c>
      <c r="O27" s="210">
        <f t="shared" si="16"/>
        <v>573.66831497016756</v>
      </c>
      <c r="P27" s="210">
        <f t="shared" si="17"/>
        <v>573.66831497016756</v>
      </c>
      <c r="Q27" s="210">
        <f t="shared" si="17"/>
        <v>573.66831497016756</v>
      </c>
      <c r="R27" s="210">
        <f t="shared" si="17"/>
        <v>573.66831497016756</v>
      </c>
      <c r="S27" s="210">
        <f t="shared" si="17"/>
        <v>573.66831497016756</v>
      </c>
      <c r="T27" s="210">
        <f t="shared" si="17"/>
        <v>573.66831497016756</v>
      </c>
      <c r="U27" s="210">
        <f t="shared" si="17"/>
        <v>573.66831497016756</v>
      </c>
      <c r="V27" s="210">
        <f t="shared" si="17"/>
        <v>573.66831497016756</v>
      </c>
      <c r="W27" s="210">
        <f t="shared" si="17"/>
        <v>573.66831497016756</v>
      </c>
      <c r="X27" s="210">
        <f t="shared" si="17"/>
        <v>573.66831497016756</v>
      </c>
      <c r="Y27" s="210">
        <f t="shared" si="17"/>
        <v>586.90661365260303</v>
      </c>
      <c r="Z27" s="210">
        <f t="shared" si="18"/>
        <v>602.79257207152568</v>
      </c>
      <c r="AA27" s="210">
        <f t="shared" si="18"/>
        <v>618.67853049044822</v>
      </c>
      <c r="AB27" s="210">
        <f t="shared" si="18"/>
        <v>634.56448890937088</v>
      </c>
      <c r="AC27" s="210">
        <f t="shared" si="18"/>
        <v>650.45044732829342</v>
      </c>
      <c r="AD27" s="210">
        <f t="shared" si="18"/>
        <v>666.33640574721596</v>
      </c>
      <c r="AE27" s="210">
        <f t="shared" si="18"/>
        <v>682.22236416613862</v>
      </c>
      <c r="AF27" s="210">
        <f t="shared" si="18"/>
        <v>698.10832258506116</v>
      </c>
      <c r="AG27" s="210">
        <f t="shared" si="18"/>
        <v>713.99428100398382</v>
      </c>
      <c r="AH27" s="210">
        <f t="shared" si="18"/>
        <v>729.88023942290636</v>
      </c>
      <c r="AI27" s="210">
        <f t="shared" si="18"/>
        <v>745.7661978418289</v>
      </c>
      <c r="AJ27" s="210">
        <f t="shared" si="19"/>
        <v>761.65215626075155</v>
      </c>
      <c r="AK27" s="210">
        <f t="shared" si="19"/>
        <v>777.53811467967409</v>
      </c>
      <c r="AL27" s="210">
        <f t="shared" si="19"/>
        <v>793.42407309859664</v>
      </c>
      <c r="AM27" s="210">
        <f t="shared" si="19"/>
        <v>809.31003151751929</v>
      </c>
      <c r="AN27" s="210">
        <f t="shared" si="19"/>
        <v>825.19598993644183</v>
      </c>
      <c r="AO27" s="210">
        <f t="shared" si="19"/>
        <v>841.08194835536437</v>
      </c>
      <c r="AP27" s="210">
        <f t="shared" si="19"/>
        <v>856.96790677428703</v>
      </c>
      <c r="AQ27" s="210">
        <f t="shared" si="19"/>
        <v>872.85386519320957</v>
      </c>
      <c r="AR27" s="210">
        <f t="shared" si="19"/>
        <v>888.73982361213211</v>
      </c>
      <c r="AS27" s="210">
        <f t="shared" si="19"/>
        <v>904.62578203105477</v>
      </c>
      <c r="AT27" s="210">
        <f t="shared" si="20"/>
        <v>920.51174044997742</v>
      </c>
      <c r="AU27" s="210">
        <f t="shared" si="20"/>
        <v>936.39769886889997</v>
      </c>
      <c r="AV27" s="210">
        <f t="shared" si="20"/>
        <v>952.28365728782251</v>
      </c>
      <c r="AW27" s="210">
        <f t="shared" si="20"/>
        <v>968.16961570674516</v>
      </c>
      <c r="AX27" s="210">
        <f t="shared" si="20"/>
        <v>984.05557412566759</v>
      </c>
      <c r="AY27" s="210">
        <f t="shared" si="20"/>
        <v>999.94153254459025</v>
      </c>
      <c r="AZ27" s="210">
        <f t="shared" si="20"/>
        <v>1015.8274909635129</v>
      </c>
      <c r="BA27" s="210">
        <f t="shared" si="20"/>
        <v>1031.7134493824356</v>
      </c>
      <c r="BB27" s="210">
        <f t="shared" si="20"/>
        <v>1047.599407801358</v>
      </c>
      <c r="BC27" s="210">
        <f t="shared" si="20"/>
        <v>1063.4853662202806</v>
      </c>
      <c r="BD27" s="210">
        <f t="shared" si="21"/>
        <v>1079.3713246392033</v>
      </c>
      <c r="BE27" s="210">
        <f t="shared" si="21"/>
        <v>1095.2572830581257</v>
      </c>
      <c r="BF27" s="210">
        <f t="shared" si="21"/>
        <v>1111.1432414770484</v>
      </c>
      <c r="BG27" s="210">
        <f t="shared" si="21"/>
        <v>1127.029199895971</v>
      </c>
      <c r="BH27" s="210">
        <f t="shared" si="21"/>
        <v>1139.8480813711549</v>
      </c>
      <c r="BI27" s="210">
        <f t="shared" si="21"/>
        <v>1152.0535474575911</v>
      </c>
      <c r="BJ27" s="210">
        <f t="shared" si="21"/>
        <v>1164.2590135440273</v>
      </c>
      <c r="BK27" s="210">
        <f t="shared" si="21"/>
        <v>1176.4644796304638</v>
      </c>
      <c r="BL27" s="210">
        <f t="shared" si="21"/>
        <v>1188.6699457169</v>
      </c>
      <c r="BM27" s="210">
        <f t="shared" si="21"/>
        <v>1200.8754118033362</v>
      </c>
      <c r="BN27" s="210">
        <f t="shared" si="22"/>
        <v>1213.0808778897724</v>
      </c>
      <c r="BO27" s="210">
        <f t="shared" si="22"/>
        <v>1225.2863439762086</v>
      </c>
      <c r="BP27" s="210">
        <f t="shared" si="22"/>
        <v>1237.4918100626448</v>
      </c>
      <c r="BQ27" s="210">
        <f t="shared" si="22"/>
        <v>1249.6972761490813</v>
      </c>
      <c r="BR27" s="210">
        <f t="shared" si="22"/>
        <v>1261.9027422355175</v>
      </c>
      <c r="BS27" s="210">
        <f t="shared" si="22"/>
        <v>1274.1082083219537</v>
      </c>
      <c r="BT27" s="210">
        <f t="shared" si="22"/>
        <v>1286.3136744083899</v>
      </c>
      <c r="BU27" s="210">
        <f t="shared" si="22"/>
        <v>1298.5191404948262</v>
      </c>
      <c r="BV27" s="210">
        <f t="shared" si="22"/>
        <v>1310.7246065812624</v>
      </c>
      <c r="BW27" s="210">
        <f t="shared" si="22"/>
        <v>1322.9300726676988</v>
      </c>
      <c r="BX27" s="210">
        <f t="shared" si="23"/>
        <v>1335.135538754135</v>
      </c>
      <c r="BY27" s="210">
        <f t="shared" si="23"/>
        <v>1347.3410048405713</v>
      </c>
      <c r="BZ27" s="210">
        <f t="shared" si="23"/>
        <v>1359.5464709270075</v>
      </c>
      <c r="CA27" s="210">
        <f t="shared" si="23"/>
        <v>1371.7519370134437</v>
      </c>
      <c r="CB27" s="210">
        <f t="shared" si="23"/>
        <v>1383.9574030998799</v>
      </c>
      <c r="CC27" s="210">
        <f t="shared" si="23"/>
        <v>1396.1628691863161</v>
      </c>
      <c r="CD27" s="210">
        <f t="shared" si="23"/>
        <v>1408.3683352727526</v>
      </c>
      <c r="CE27" s="210">
        <f t="shared" si="23"/>
        <v>1420.5738013591888</v>
      </c>
      <c r="CF27" s="210">
        <f t="shared" si="23"/>
        <v>1432.779267445625</v>
      </c>
      <c r="CG27" s="210">
        <f t="shared" si="23"/>
        <v>1444.9847335320612</v>
      </c>
      <c r="CH27" s="210">
        <f t="shared" si="24"/>
        <v>1457.1901996184974</v>
      </c>
      <c r="CI27" s="210">
        <f t="shared" si="24"/>
        <v>1511.6830632742026</v>
      </c>
      <c r="CJ27" s="210">
        <f t="shared" si="24"/>
        <v>1574.6334064437608</v>
      </c>
      <c r="CK27" s="210">
        <f t="shared" si="24"/>
        <v>1637.5837496133192</v>
      </c>
      <c r="CL27" s="210">
        <f t="shared" si="24"/>
        <v>1700.5340927828775</v>
      </c>
      <c r="CM27" s="210">
        <f t="shared" si="24"/>
        <v>1763.4844359524357</v>
      </c>
      <c r="CN27" s="210">
        <f t="shared" si="24"/>
        <v>1826.4347791219941</v>
      </c>
      <c r="CO27" s="210">
        <f t="shared" si="24"/>
        <v>1889.3851222915523</v>
      </c>
      <c r="CP27" s="210">
        <f t="shared" si="24"/>
        <v>1952.3354654611107</v>
      </c>
      <c r="CQ27" s="210">
        <f t="shared" si="24"/>
        <v>2015.285808630669</v>
      </c>
      <c r="CR27" s="210">
        <f t="shared" si="25"/>
        <v>2078.2361518002272</v>
      </c>
      <c r="CS27" s="210">
        <f t="shared" si="25"/>
        <v>2141.1864949697856</v>
      </c>
      <c r="CT27" s="210">
        <f t="shared" si="25"/>
        <v>2204.1368381393436</v>
      </c>
      <c r="CU27" s="210">
        <f t="shared" si="25"/>
        <v>2267.087181308902</v>
      </c>
      <c r="CV27" s="210">
        <f t="shared" si="25"/>
        <v>2330.0375244784605</v>
      </c>
      <c r="CW27" s="210">
        <f t="shared" si="25"/>
        <v>2392.9878676480184</v>
      </c>
      <c r="CX27" s="210">
        <f t="shared" si="25"/>
        <v>2403.4795915096111</v>
      </c>
      <c r="CY27" s="210">
        <f t="shared" si="25"/>
        <v>2403.4795915096111</v>
      </c>
      <c r="CZ27" s="210">
        <f t="shared" si="25"/>
        <v>2403.4795915096111</v>
      </c>
      <c r="DA27" s="210">
        <f t="shared" si="25"/>
        <v>2403.4795915096111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5786.8409242296002</v>
      </c>
      <c r="D29" s="203">
        <f>Income!D76</f>
        <v>17821.954030550129</v>
      </c>
      <c r="E29" s="203">
        <f>Income!E76</f>
        <v>31091.652569821865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137.78192676737183</v>
      </c>
      <c r="Z29" s="210">
        <f t="shared" si="18"/>
        <v>303.12023888821756</v>
      </c>
      <c r="AA29" s="210">
        <f t="shared" si="18"/>
        <v>468.45855100906329</v>
      </c>
      <c r="AB29" s="210">
        <f t="shared" si="18"/>
        <v>633.79686312990896</v>
      </c>
      <c r="AC29" s="210">
        <f t="shared" si="18"/>
        <v>799.13517525075474</v>
      </c>
      <c r="AD29" s="210">
        <f t="shared" si="18"/>
        <v>964.47348737160041</v>
      </c>
      <c r="AE29" s="210">
        <f t="shared" si="18"/>
        <v>1129.811799492446</v>
      </c>
      <c r="AF29" s="210">
        <f t="shared" si="18"/>
        <v>1295.150111613292</v>
      </c>
      <c r="AG29" s="210">
        <f t="shared" si="18"/>
        <v>1460.4884237341375</v>
      </c>
      <c r="AH29" s="210">
        <f t="shared" si="18"/>
        <v>1625.8267358549833</v>
      </c>
      <c r="AI29" s="210">
        <f t="shared" si="18"/>
        <v>1791.1650479758289</v>
      </c>
      <c r="AJ29" s="210">
        <f t="shared" si="19"/>
        <v>1956.5033600966744</v>
      </c>
      <c r="AK29" s="210">
        <f t="shared" si="19"/>
        <v>2121.8416722175202</v>
      </c>
      <c r="AL29" s="210">
        <f t="shared" si="19"/>
        <v>2287.179984338366</v>
      </c>
      <c r="AM29" s="210">
        <f t="shared" si="19"/>
        <v>2452.5182964592118</v>
      </c>
      <c r="AN29" s="210">
        <f t="shared" si="19"/>
        <v>2617.8566085800576</v>
      </c>
      <c r="AO29" s="210">
        <f t="shared" si="19"/>
        <v>2783.1949207009034</v>
      </c>
      <c r="AP29" s="210">
        <f t="shared" si="19"/>
        <v>2948.5332328217492</v>
      </c>
      <c r="AQ29" s="210">
        <f t="shared" si="19"/>
        <v>3113.8715449425949</v>
      </c>
      <c r="AR29" s="210">
        <f t="shared" si="19"/>
        <v>3279.2098570634403</v>
      </c>
      <c r="AS29" s="210">
        <f t="shared" si="19"/>
        <v>3444.5481691842861</v>
      </c>
      <c r="AT29" s="210">
        <f t="shared" si="20"/>
        <v>3609.8864813051318</v>
      </c>
      <c r="AU29" s="210">
        <f t="shared" si="20"/>
        <v>3775.2247934259772</v>
      </c>
      <c r="AV29" s="210">
        <f t="shared" si="20"/>
        <v>3940.5631055468234</v>
      </c>
      <c r="AW29" s="210">
        <f t="shared" si="20"/>
        <v>4105.9014176676692</v>
      </c>
      <c r="AX29" s="210">
        <f t="shared" si="20"/>
        <v>4271.2397297885145</v>
      </c>
      <c r="AY29" s="210">
        <f t="shared" si="20"/>
        <v>4436.5780419093608</v>
      </c>
      <c r="AZ29" s="210">
        <f t="shared" si="20"/>
        <v>4601.9163540302061</v>
      </c>
      <c r="BA29" s="210">
        <f t="shared" si="20"/>
        <v>4767.2546661510523</v>
      </c>
      <c r="BB29" s="210">
        <f t="shared" si="20"/>
        <v>4932.5929782718977</v>
      </c>
      <c r="BC29" s="210">
        <f t="shared" si="20"/>
        <v>5097.931290392743</v>
      </c>
      <c r="BD29" s="210">
        <f t="shared" si="21"/>
        <v>5263.2696025135892</v>
      </c>
      <c r="BE29" s="210">
        <f t="shared" si="21"/>
        <v>5428.6079146344346</v>
      </c>
      <c r="BF29" s="210">
        <f t="shared" si="21"/>
        <v>5593.9462267552799</v>
      </c>
      <c r="BG29" s="210">
        <f t="shared" si="21"/>
        <v>5759.2845388761261</v>
      </c>
      <c r="BH29" s="210">
        <f t="shared" si="21"/>
        <v>6158.2950324493704</v>
      </c>
      <c r="BI29" s="210">
        <f t="shared" si="21"/>
        <v>6604.0399623130943</v>
      </c>
      <c r="BJ29" s="210">
        <f t="shared" si="21"/>
        <v>7049.7848921768182</v>
      </c>
      <c r="BK29" s="210">
        <f t="shared" si="21"/>
        <v>7495.5298220405411</v>
      </c>
      <c r="BL29" s="210">
        <f t="shared" si="21"/>
        <v>7941.2747519042641</v>
      </c>
      <c r="BM29" s="210">
        <f t="shared" si="21"/>
        <v>8387.019681767988</v>
      </c>
      <c r="BN29" s="210">
        <f t="shared" si="22"/>
        <v>8832.7646116317119</v>
      </c>
      <c r="BO29" s="210">
        <f t="shared" si="22"/>
        <v>9278.509541495434</v>
      </c>
      <c r="BP29" s="210">
        <f t="shared" si="22"/>
        <v>9724.2544713591578</v>
      </c>
      <c r="BQ29" s="210">
        <f t="shared" si="22"/>
        <v>10169.999401222882</v>
      </c>
      <c r="BR29" s="210">
        <f t="shared" si="22"/>
        <v>10615.744331086604</v>
      </c>
      <c r="BS29" s="210">
        <f t="shared" si="22"/>
        <v>11061.489260950328</v>
      </c>
      <c r="BT29" s="210">
        <f t="shared" si="22"/>
        <v>11507.234190814052</v>
      </c>
      <c r="BU29" s="210">
        <f t="shared" si="22"/>
        <v>11952.979120677775</v>
      </c>
      <c r="BV29" s="210">
        <f t="shared" si="22"/>
        <v>12398.724050541499</v>
      </c>
      <c r="BW29" s="210">
        <f t="shared" si="22"/>
        <v>12844.468980405221</v>
      </c>
      <c r="BX29" s="210">
        <f t="shared" si="23"/>
        <v>13290.213910268945</v>
      </c>
      <c r="BY29" s="210">
        <f t="shared" si="23"/>
        <v>13735.958840132669</v>
      </c>
      <c r="BZ29" s="210">
        <f t="shared" si="23"/>
        <v>14181.703769996391</v>
      </c>
      <c r="CA29" s="210">
        <f t="shared" si="23"/>
        <v>14627.448699860115</v>
      </c>
      <c r="CB29" s="210">
        <f t="shared" si="23"/>
        <v>15073.193629723839</v>
      </c>
      <c r="CC29" s="210">
        <f t="shared" si="23"/>
        <v>15518.938559587563</v>
      </c>
      <c r="CD29" s="210">
        <f t="shared" si="23"/>
        <v>15964.683489451285</v>
      </c>
      <c r="CE29" s="210">
        <f t="shared" si="23"/>
        <v>16410.428419315009</v>
      </c>
      <c r="CF29" s="210">
        <f t="shared" si="23"/>
        <v>16856.173349178731</v>
      </c>
      <c r="CG29" s="210">
        <f t="shared" si="23"/>
        <v>17301.918279042453</v>
      </c>
      <c r="CH29" s="210">
        <f t="shared" si="24"/>
        <v>17747.663208906182</v>
      </c>
      <c r="CI29" s="210">
        <f t="shared" si="24"/>
        <v>18559.159504954121</v>
      </c>
      <c r="CJ29" s="210">
        <f t="shared" si="24"/>
        <v>19443.806074238906</v>
      </c>
      <c r="CK29" s="210">
        <f t="shared" si="24"/>
        <v>20328.452643523688</v>
      </c>
      <c r="CL29" s="210">
        <f t="shared" si="24"/>
        <v>21213.099212808469</v>
      </c>
      <c r="CM29" s="210">
        <f t="shared" si="24"/>
        <v>22097.745782093254</v>
      </c>
      <c r="CN29" s="210">
        <f t="shared" si="24"/>
        <v>22982.392351378036</v>
      </c>
      <c r="CO29" s="210">
        <f t="shared" si="24"/>
        <v>23867.038920662817</v>
      </c>
      <c r="CP29" s="210">
        <f t="shared" si="24"/>
        <v>24751.685489947598</v>
      </c>
      <c r="CQ29" s="210">
        <f t="shared" si="24"/>
        <v>25636.33205923238</v>
      </c>
      <c r="CR29" s="210">
        <f t="shared" si="25"/>
        <v>26520.978628517165</v>
      </c>
      <c r="CS29" s="210">
        <f t="shared" si="25"/>
        <v>27405.625197801946</v>
      </c>
      <c r="CT29" s="210">
        <f t="shared" si="25"/>
        <v>28290.271767086728</v>
      </c>
      <c r="CU29" s="210">
        <f t="shared" si="25"/>
        <v>29174.918336371513</v>
      </c>
      <c r="CV29" s="210">
        <f t="shared" si="25"/>
        <v>30059.564905656291</v>
      </c>
      <c r="CW29" s="210">
        <f t="shared" si="25"/>
        <v>30944.211474941076</v>
      </c>
      <c r="CX29" s="210">
        <f t="shared" si="25"/>
        <v>31091.652569821865</v>
      </c>
      <c r="CY29" s="210">
        <f t="shared" si="25"/>
        <v>31091.652569821865</v>
      </c>
      <c r="CZ29" s="210">
        <f t="shared" si="25"/>
        <v>31091.652569821865</v>
      </c>
      <c r="DA29" s="210">
        <f t="shared" si="25"/>
        <v>31091.652569821865</v>
      </c>
    </row>
    <row r="30" spans="1:105">
      <c r="A30" s="201" t="str">
        <f>Income!A77</f>
        <v>Wild foods consumed and sold</v>
      </c>
      <c r="B30" s="203">
        <f>Income!B77</f>
        <v>657.73500474724642</v>
      </c>
      <c r="C30" s="203">
        <f>Income!C77</f>
        <v>1143.6735530306601</v>
      </c>
      <c r="D30" s="203">
        <f>Income!D77</f>
        <v>0</v>
      </c>
      <c r="E30" s="203">
        <f>Income!E77</f>
        <v>0</v>
      </c>
      <c r="F30" s="210">
        <f t="shared" si="16"/>
        <v>657.73500474724642</v>
      </c>
      <c r="G30" s="210">
        <f t="shared" si="16"/>
        <v>657.73500474724642</v>
      </c>
      <c r="H30" s="210">
        <f t="shared" si="16"/>
        <v>657.73500474724642</v>
      </c>
      <c r="I30" s="210">
        <f t="shared" si="16"/>
        <v>657.73500474724642</v>
      </c>
      <c r="J30" s="210">
        <f t="shared" si="16"/>
        <v>657.73500474724642</v>
      </c>
      <c r="K30" s="210">
        <f t="shared" si="16"/>
        <v>657.73500474724642</v>
      </c>
      <c r="L30" s="210">
        <f t="shared" si="16"/>
        <v>657.73500474724642</v>
      </c>
      <c r="M30" s="210">
        <f t="shared" si="16"/>
        <v>657.73500474724642</v>
      </c>
      <c r="N30" s="210">
        <f t="shared" si="16"/>
        <v>657.73500474724642</v>
      </c>
      <c r="O30" s="210">
        <f t="shared" si="16"/>
        <v>657.73500474724642</v>
      </c>
      <c r="P30" s="210">
        <f t="shared" si="17"/>
        <v>657.73500474724642</v>
      </c>
      <c r="Q30" s="210">
        <f t="shared" si="17"/>
        <v>657.73500474724642</v>
      </c>
      <c r="R30" s="210">
        <f t="shared" si="17"/>
        <v>657.73500474724642</v>
      </c>
      <c r="S30" s="210">
        <f t="shared" si="17"/>
        <v>657.73500474724642</v>
      </c>
      <c r="T30" s="210">
        <f t="shared" si="17"/>
        <v>657.73500474724642</v>
      </c>
      <c r="U30" s="210">
        <f t="shared" si="17"/>
        <v>657.73500474724642</v>
      </c>
      <c r="V30" s="210">
        <f t="shared" si="17"/>
        <v>657.73500474724642</v>
      </c>
      <c r="W30" s="210">
        <f t="shared" si="17"/>
        <v>657.73500474724642</v>
      </c>
      <c r="X30" s="210">
        <f t="shared" si="17"/>
        <v>657.73500474724642</v>
      </c>
      <c r="Y30" s="210">
        <f t="shared" si="17"/>
        <v>669.30497018256585</v>
      </c>
      <c r="Z30" s="210">
        <f t="shared" si="18"/>
        <v>683.18892870494903</v>
      </c>
      <c r="AA30" s="210">
        <f t="shared" si="18"/>
        <v>697.07288722733233</v>
      </c>
      <c r="AB30" s="210">
        <f t="shared" si="18"/>
        <v>710.95684574971551</v>
      </c>
      <c r="AC30" s="210">
        <f t="shared" si="18"/>
        <v>724.84080427209881</v>
      </c>
      <c r="AD30" s="210">
        <f t="shared" si="18"/>
        <v>738.7247627944821</v>
      </c>
      <c r="AE30" s="210">
        <f t="shared" si="18"/>
        <v>752.60872131686529</v>
      </c>
      <c r="AF30" s="210">
        <f t="shared" si="18"/>
        <v>766.49267983924858</v>
      </c>
      <c r="AG30" s="210">
        <f t="shared" si="18"/>
        <v>780.37663836163176</v>
      </c>
      <c r="AH30" s="210">
        <f t="shared" si="18"/>
        <v>794.26059688401506</v>
      </c>
      <c r="AI30" s="210">
        <f t="shared" si="18"/>
        <v>808.14455540639824</v>
      </c>
      <c r="AJ30" s="210">
        <f t="shared" si="19"/>
        <v>822.02851392878154</v>
      </c>
      <c r="AK30" s="210">
        <f t="shared" si="19"/>
        <v>835.91247245116483</v>
      </c>
      <c r="AL30" s="210">
        <f t="shared" si="19"/>
        <v>849.79643097354801</v>
      </c>
      <c r="AM30" s="210">
        <f t="shared" si="19"/>
        <v>863.68038949593131</v>
      </c>
      <c r="AN30" s="210">
        <f t="shared" si="19"/>
        <v>877.56434801831449</v>
      </c>
      <c r="AO30" s="210">
        <f t="shared" si="19"/>
        <v>891.44830654069779</v>
      </c>
      <c r="AP30" s="210">
        <f t="shared" si="19"/>
        <v>905.33226506308097</v>
      </c>
      <c r="AQ30" s="210">
        <f t="shared" si="19"/>
        <v>919.21622358546426</v>
      </c>
      <c r="AR30" s="210">
        <f t="shared" si="19"/>
        <v>933.10018210784756</v>
      </c>
      <c r="AS30" s="210">
        <f t="shared" si="19"/>
        <v>946.98414063023074</v>
      </c>
      <c r="AT30" s="210">
        <f t="shared" si="20"/>
        <v>960.86809915261404</v>
      </c>
      <c r="AU30" s="210">
        <f t="shared" si="20"/>
        <v>974.75205767499733</v>
      </c>
      <c r="AV30" s="210">
        <f t="shared" si="20"/>
        <v>988.63601619738051</v>
      </c>
      <c r="AW30" s="210">
        <f t="shared" si="20"/>
        <v>1002.5199747197637</v>
      </c>
      <c r="AX30" s="210">
        <f t="shared" si="20"/>
        <v>1016.403933242147</v>
      </c>
      <c r="AY30" s="210">
        <f t="shared" si="20"/>
        <v>1030.2878917645303</v>
      </c>
      <c r="AZ30" s="210">
        <f t="shared" si="20"/>
        <v>1044.1718502869135</v>
      </c>
      <c r="BA30" s="210">
        <f t="shared" si="20"/>
        <v>1058.0558088092966</v>
      </c>
      <c r="BB30" s="210">
        <f t="shared" si="20"/>
        <v>1071.9397673316801</v>
      </c>
      <c r="BC30" s="210">
        <f t="shared" si="20"/>
        <v>1085.8237258540632</v>
      </c>
      <c r="BD30" s="210">
        <f t="shared" si="21"/>
        <v>1099.7076843764464</v>
      </c>
      <c r="BE30" s="210">
        <f t="shared" si="21"/>
        <v>1113.5916428988298</v>
      </c>
      <c r="BF30" s="210">
        <f t="shared" si="21"/>
        <v>1127.475601421213</v>
      </c>
      <c r="BG30" s="210">
        <f t="shared" si="21"/>
        <v>1141.3595599435962</v>
      </c>
      <c r="BH30" s="210">
        <f t="shared" si="21"/>
        <v>1108.3749865790965</v>
      </c>
      <c r="BI30" s="210">
        <f t="shared" si="21"/>
        <v>1066.01670683722</v>
      </c>
      <c r="BJ30" s="210">
        <f t="shared" si="21"/>
        <v>1023.6584270953438</v>
      </c>
      <c r="BK30" s="210">
        <f t="shared" si="21"/>
        <v>981.30014735346742</v>
      </c>
      <c r="BL30" s="210">
        <f t="shared" si="21"/>
        <v>938.94186761159108</v>
      </c>
      <c r="BM30" s="210">
        <f t="shared" si="21"/>
        <v>896.58358786971485</v>
      </c>
      <c r="BN30" s="210">
        <f t="shared" si="22"/>
        <v>854.2253081278385</v>
      </c>
      <c r="BO30" s="210">
        <f t="shared" si="22"/>
        <v>811.86702838596216</v>
      </c>
      <c r="BP30" s="210">
        <f t="shared" si="22"/>
        <v>769.50874864408593</v>
      </c>
      <c r="BQ30" s="210">
        <f t="shared" si="22"/>
        <v>727.1504689022097</v>
      </c>
      <c r="BR30" s="210">
        <f t="shared" si="22"/>
        <v>684.79218916033324</v>
      </c>
      <c r="BS30" s="210">
        <f t="shared" si="22"/>
        <v>642.43390941845701</v>
      </c>
      <c r="BT30" s="210">
        <f t="shared" si="22"/>
        <v>600.07562967658066</v>
      </c>
      <c r="BU30" s="210">
        <f t="shared" si="22"/>
        <v>557.71734993470432</v>
      </c>
      <c r="BV30" s="210">
        <f t="shared" si="22"/>
        <v>515.35907019282797</v>
      </c>
      <c r="BW30" s="210">
        <f t="shared" si="22"/>
        <v>473.00079045095174</v>
      </c>
      <c r="BX30" s="210">
        <f t="shared" si="23"/>
        <v>430.6425107090754</v>
      </c>
      <c r="BY30" s="210">
        <f t="shared" si="23"/>
        <v>388.28423096719905</v>
      </c>
      <c r="BZ30" s="210">
        <f t="shared" si="23"/>
        <v>345.92595122532282</v>
      </c>
      <c r="CA30" s="210">
        <f t="shared" si="23"/>
        <v>303.56767148344647</v>
      </c>
      <c r="CB30" s="210">
        <f t="shared" si="23"/>
        <v>261.20939174157013</v>
      </c>
      <c r="CC30" s="210">
        <f t="shared" si="23"/>
        <v>218.8511119996939</v>
      </c>
      <c r="CD30" s="210">
        <f t="shared" si="23"/>
        <v>176.49283225781755</v>
      </c>
      <c r="CE30" s="210">
        <f t="shared" si="23"/>
        <v>134.13455251594132</v>
      </c>
      <c r="CF30" s="210">
        <f t="shared" si="23"/>
        <v>91.776272774064864</v>
      </c>
      <c r="CG30" s="210">
        <f t="shared" si="23"/>
        <v>49.417993032188633</v>
      </c>
      <c r="CH30" s="210">
        <f t="shared" si="24"/>
        <v>7.059713290312402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8001.6947213180993</v>
      </c>
      <c r="C31" s="203">
        <f>Income!C78</f>
        <v>14295.536306671656</v>
      </c>
      <c r="D31" s="203">
        <f>Income!D78</f>
        <v>0</v>
      </c>
      <c r="E31" s="203">
        <f>Income!E78</f>
        <v>0</v>
      </c>
      <c r="F31" s="210">
        <f t="shared" si="16"/>
        <v>8001.6947213180993</v>
      </c>
      <c r="G31" s="210">
        <f t="shared" si="16"/>
        <v>8001.6947213180993</v>
      </c>
      <c r="H31" s="210">
        <f t="shared" si="16"/>
        <v>8001.6947213180993</v>
      </c>
      <c r="I31" s="210">
        <f t="shared" si="16"/>
        <v>8001.6947213180993</v>
      </c>
      <c r="J31" s="210">
        <f t="shared" si="16"/>
        <v>8001.6947213180993</v>
      </c>
      <c r="K31" s="210">
        <f t="shared" si="16"/>
        <v>8001.6947213180993</v>
      </c>
      <c r="L31" s="210">
        <f t="shared" si="16"/>
        <v>8001.6947213180993</v>
      </c>
      <c r="M31" s="210">
        <f t="shared" si="16"/>
        <v>8001.6947213180993</v>
      </c>
      <c r="N31" s="210">
        <f t="shared" si="16"/>
        <v>8001.6947213180993</v>
      </c>
      <c r="O31" s="210">
        <f t="shared" si="16"/>
        <v>8001.6947213180993</v>
      </c>
      <c r="P31" s="210">
        <f t="shared" si="17"/>
        <v>8001.6947213180993</v>
      </c>
      <c r="Q31" s="210">
        <f t="shared" si="17"/>
        <v>8001.6947213180993</v>
      </c>
      <c r="R31" s="210">
        <f t="shared" si="17"/>
        <v>8001.6947213180993</v>
      </c>
      <c r="S31" s="210">
        <f t="shared" si="17"/>
        <v>8001.6947213180993</v>
      </c>
      <c r="T31" s="210">
        <f t="shared" si="17"/>
        <v>8001.6947213180993</v>
      </c>
      <c r="U31" s="210">
        <f t="shared" si="17"/>
        <v>8001.6947213180993</v>
      </c>
      <c r="V31" s="210">
        <f t="shared" si="17"/>
        <v>8001.6947213180993</v>
      </c>
      <c r="W31" s="210">
        <f t="shared" si="17"/>
        <v>8001.6947213180993</v>
      </c>
      <c r="X31" s="210">
        <f t="shared" si="17"/>
        <v>8001.6947213180993</v>
      </c>
      <c r="Y31" s="210">
        <f t="shared" si="17"/>
        <v>8151.5480923979467</v>
      </c>
      <c r="Z31" s="210">
        <f t="shared" si="18"/>
        <v>8331.3721376937629</v>
      </c>
      <c r="AA31" s="210">
        <f t="shared" si="18"/>
        <v>8511.1961829895772</v>
      </c>
      <c r="AB31" s="210">
        <f t="shared" si="18"/>
        <v>8691.0202282853934</v>
      </c>
      <c r="AC31" s="210">
        <f t="shared" si="18"/>
        <v>8870.8442735812096</v>
      </c>
      <c r="AD31" s="210">
        <f t="shared" si="18"/>
        <v>9050.6683188770257</v>
      </c>
      <c r="AE31" s="210">
        <f t="shared" si="18"/>
        <v>9230.4923641728419</v>
      </c>
      <c r="AF31" s="210">
        <f t="shared" si="18"/>
        <v>9410.3164094686581</v>
      </c>
      <c r="AG31" s="210">
        <f t="shared" si="18"/>
        <v>9590.1404547644743</v>
      </c>
      <c r="AH31" s="210">
        <f t="shared" si="18"/>
        <v>9769.9645000602904</v>
      </c>
      <c r="AI31" s="210">
        <f t="shared" si="18"/>
        <v>9949.7885453561066</v>
      </c>
      <c r="AJ31" s="210">
        <f t="shared" si="19"/>
        <v>10129.612590651921</v>
      </c>
      <c r="AK31" s="210">
        <f t="shared" si="19"/>
        <v>10309.436635947737</v>
      </c>
      <c r="AL31" s="210">
        <f t="shared" si="19"/>
        <v>10489.260681243553</v>
      </c>
      <c r="AM31" s="210">
        <f t="shared" si="19"/>
        <v>10669.08472653937</v>
      </c>
      <c r="AN31" s="210">
        <f t="shared" si="19"/>
        <v>10848.908771835184</v>
      </c>
      <c r="AO31" s="210">
        <f t="shared" si="19"/>
        <v>11028.732817131</v>
      </c>
      <c r="AP31" s="210">
        <f t="shared" si="19"/>
        <v>11208.556862426816</v>
      </c>
      <c r="AQ31" s="210">
        <f t="shared" si="19"/>
        <v>11388.380907722632</v>
      </c>
      <c r="AR31" s="210">
        <f t="shared" si="19"/>
        <v>11568.204953018449</v>
      </c>
      <c r="AS31" s="210">
        <f t="shared" si="19"/>
        <v>11748.028998314265</v>
      </c>
      <c r="AT31" s="210">
        <f t="shared" si="20"/>
        <v>11927.853043610081</v>
      </c>
      <c r="AU31" s="210">
        <f t="shared" si="20"/>
        <v>12107.677088905897</v>
      </c>
      <c r="AV31" s="210">
        <f t="shared" si="20"/>
        <v>12287.501134201713</v>
      </c>
      <c r="AW31" s="210">
        <f t="shared" si="20"/>
        <v>12467.325179497529</v>
      </c>
      <c r="AX31" s="210">
        <f t="shared" si="20"/>
        <v>12647.149224793346</v>
      </c>
      <c r="AY31" s="210">
        <f t="shared" si="20"/>
        <v>12826.97327008916</v>
      </c>
      <c r="AZ31" s="210">
        <f t="shared" si="20"/>
        <v>13006.797315384976</v>
      </c>
      <c r="BA31" s="210">
        <f t="shared" si="20"/>
        <v>13186.621360680791</v>
      </c>
      <c r="BB31" s="210">
        <f t="shared" si="20"/>
        <v>13366.445405976607</v>
      </c>
      <c r="BC31" s="210">
        <f t="shared" si="20"/>
        <v>13546.269451272423</v>
      </c>
      <c r="BD31" s="210">
        <f t="shared" si="21"/>
        <v>13726.093496568239</v>
      </c>
      <c r="BE31" s="210">
        <f t="shared" si="21"/>
        <v>13905.917541864055</v>
      </c>
      <c r="BF31" s="210">
        <f t="shared" si="21"/>
        <v>14085.741587159871</v>
      </c>
      <c r="BG31" s="210">
        <f t="shared" si="21"/>
        <v>14265.565632455688</v>
      </c>
      <c r="BH31" s="210">
        <f t="shared" si="21"/>
        <v>13854.3160502929</v>
      </c>
      <c r="BI31" s="210">
        <f t="shared" si="21"/>
        <v>13324.851742638395</v>
      </c>
      <c r="BJ31" s="210">
        <f t="shared" si="21"/>
        <v>12795.387434983888</v>
      </c>
      <c r="BK31" s="210">
        <f t="shared" si="21"/>
        <v>12265.923127329383</v>
      </c>
      <c r="BL31" s="210">
        <f t="shared" si="21"/>
        <v>11736.458819674877</v>
      </c>
      <c r="BM31" s="210">
        <f t="shared" si="21"/>
        <v>11206.99451202037</v>
      </c>
      <c r="BN31" s="210">
        <f t="shared" si="22"/>
        <v>10677.530204365865</v>
      </c>
      <c r="BO31" s="210">
        <f t="shared" si="22"/>
        <v>10148.06589671136</v>
      </c>
      <c r="BP31" s="210">
        <f t="shared" si="22"/>
        <v>9618.6015890568524</v>
      </c>
      <c r="BQ31" s="210">
        <f t="shared" si="22"/>
        <v>9089.1372814023453</v>
      </c>
      <c r="BR31" s="210">
        <f t="shared" si="22"/>
        <v>8559.6729737478418</v>
      </c>
      <c r="BS31" s="210">
        <f t="shared" si="22"/>
        <v>8030.2086660933346</v>
      </c>
      <c r="BT31" s="210">
        <f t="shared" si="22"/>
        <v>7500.7443584388293</v>
      </c>
      <c r="BU31" s="210">
        <f t="shared" si="22"/>
        <v>6971.2800507843231</v>
      </c>
      <c r="BV31" s="210">
        <f t="shared" si="22"/>
        <v>6441.8157431298177</v>
      </c>
      <c r="BW31" s="210">
        <f t="shared" si="22"/>
        <v>5912.3514354753115</v>
      </c>
      <c r="BX31" s="210">
        <f t="shared" si="23"/>
        <v>5382.8871278208062</v>
      </c>
      <c r="BY31" s="210">
        <f t="shared" si="23"/>
        <v>4853.4228201662991</v>
      </c>
      <c r="BZ31" s="210">
        <f t="shared" si="23"/>
        <v>4323.9585125117937</v>
      </c>
      <c r="CA31" s="210">
        <f t="shared" si="23"/>
        <v>3794.4942048572866</v>
      </c>
      <c r="CB31" s="210">
        <f t="shared" si="23"/>
        <v>3265.0298972027831</v>
      </c>
      <c r="CC31" s="210">
        <f t="shared" si="23"/>
        <v>2735.565589548276</v>
      </c>
      <c r="CD31" s="210">
        <f t="shared" si="23"/>
        <v>2206.1012818937688</v>
      </c>
      <c r="CE31" s="210">
        <f t="shared" si="23"/>
        <v>1676.6369742392635</v>
      </c>
      <c r="CF31" s="210">
        <f t="shared" si="23"/>
        <v>1147.1726665847564</v>
      </c>
      <c r="CG31" s="210">
        <f t="shared" si="23"/>
        <v>617.70835893025287</v>
      </c>
      <c r="CH31" s="210">
        <f t="shared" si="24"/>
        <v>88.244051275745733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12958.361287557693</v>
      </c>
      <c r="D32" s="203">
        <f>Income!D79</f>
        <v>44596.9576779583</v>
      </c>
      <c r="E32" s="203">
        <f>Income!E79</f>
        <v>212045.91197821681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308.53241160851735</v>
      </c>
      <c r="Z32" s="210">
        <f t="shared" si="18"/>
        <v>678.77130553873724</v>
      </c>
      <c r="AA32" s="210">
        <f t="shared" si="18"/>
        <v>1049.0101994689571</v>
      </c>
      <c r="AB32" s="210">
        <f t="shared" si="18"/>
        <v>1419.2490933991767</v>
      </c>
      <c r="AC32" s="210">
        <f t="shared" si="18"/>
        <v>1789.4879873293964</v>
      </c>
      <c r="AD32" s="210">
        <f t="shared" si="18"/>
        <v>2159.7268812596162</v>
      </c>
      <c r="AE32" s="210">
        <f t="shared" si="18"/>
        <v>2529.9657751898362</v>
      </c>
      <c r="AF32" s="210">
        <f t="shared" si="18"/>
        <v>2900.2046691200558</v>
      </c>
      <c r="AG32" s="210">
        <f t="shared" si="18"/>
        <v>3270.4435630502758</v>
      </c>
      <c r="AH32" s="210">
        <f t="shared" si="18"/>
        <v>3640.6824569804958</v>
      </c>
      <c r="AI32" s="210">
        <f t="shared" si="18"/>
        <v>4010.9213509107149</v>
      </c>
      <c r="AJ32" s="210">
        <f t="shared" si="19"/>
        <v>4381.1602448409349</v>
      </c>
      <c r="AK32" s="210">
        <f t="shared" si="19"/>
        <v>4751.3991387711549</v>
      </c>
      <c r="AL32" s="210">
        <f t="shared" si="19"/>
        <v>5121.6380327013749</v>
      </c>
      <c r="AM32" s="210">
        <f t="shared" si="19"/>
        <v>5491.876926631594</v>
      </c>
      <c r="AN32" s="210">
        <f t="shared" si="19"/>
        <v>5862.115820561814</v>
      </c>
      <c r="AO32" s="210">
        <f t="shared" si="19"/>
        <v>6232.354714492034</v>
      </c>
      <c r="AP32" s="210">
        <f t="shared" si="19"/>
        <v>6602.593608422254</v>
      </c>
      <c r="AQ32" s="210">
        <f t="shared" si="19"/>
        <v>6972.832502352474</v>
      </c>
      <c r="AR32" s="210">
        <f t="shared" si="19"/>
        <v>7343.071396282694</v>
      </c>
      <c r="AS32" s="210">
        <f t="shared" si="19"/>
        <v>7713.3102902129131</v>
      </c>
      <c r="AT32" s="210">
        <f t="shared" si="20"/>
        <v>8083.5491841431322</v>
      </c>
      <c r="AU32" s="210">
        <f t="shared" si="20"/>
        <v>8453.7880780733522</v>
      </c>
      <c r="AV32" s="210">
        <f t="shared" si="20"/>
        <v>8824.0269720035722</v>
      </c>
      <c r="AW32" s="210">
        <f t="shared" si="20"/>
        <v>9194.2658659337922</v>
      </c>
      <c r="AX32" s="210">
        <f t="shared" si="20"/>
        <v>9564.5047598640122</v>
      </c>
      <c r="AY32" s="210">
        <f t="shared" si="20"/>
        <v>9934.7436537942322</v>
      </c>
      <c r="AZ32" s="210">
        <f t="shared" si="20"/>
        <v>10304.982547724452</v>
      </c>
      <c r="BA32" s="210">
        <f t="shared" si="20"/>
        <v>10675.221441654672</v>
      </c>
      <c r="BB32" s="210">
        <f t="shared" si="20"/>
        <v>11045.46033558489</v>
      </c>
      <c r="BC32" s="210">
        <f t="shared" si="20"/>
        <v>11415.69922951511</v>
      </c>
      <c r="BD32" s="210">
        <f t="shared" si="21"/>
        <v>11785.93812344533</v>
      </c>
      <c r="BE32" s="210">
        <f t="shared" si="21"/>
        <v>12156.17701737555</v>
      </c>
      <c r="BF32" s="210">
        <f t="shared" si="21"/>
        <v>12526.41591130577</v>
      </c>
      <c r="BG32" s="210">
        <f t="shared" si="21"/>
        <v>12896.65480523599</v>
      </c>
      <c r="BH32" s="210">
        <f t="shared" si="21"/>
        <v>13934.861176150307</v>
      </c>
      <c r="BI32" s="210">
        <f t="shared" si="21"/>
        <v>15106.661042461441</v>
      </c>
      <c r="BJ32" s="210">
        <f t="shared" si="21"/>
        <v>16278.460908772575</v>
      </c>
      <c r="BK32" s="210">
        <f t="shared" si="21"/>
        <v>17450.260775083709</v>
      </c>
      <c r="BL32" s="210">
        <f t="shared" si="21"/>
        <v>18622.060641394841</v>
      </c>
      <c r="BM32" s="210">
        <f t="shared" si="21"/>
        <v>19793.860507705976</v>
      </c>
      <c r="BN32" s="210">
        <f t="shared" si="22"/>
        <v>20965.660374017112</v>
      </c>
      <c r="BO32" s="210">
        <f t="shared" si="22"/>
        <v>22137.460240328244</v>
      </c>
      <c r="BP32" s="210">
        <f t="shared" si="22"/>
        <v>23309.260106639376</v>
      </c>
      <c r="BQ32" s="210">
        <f t="shared" si="22"/>
        <v>24481.059972950512</v>
      </c>
      <c r="BR32" s="210">
        <f t="shared" si="22"/>
        <v>25652.859839261644</v>
      </c>
      <c r="BS32" s="210">
        <f t="shared" si="22"/>
        <v>26824.659705572776</v>
      </c>
      <c r="BT32" s="210">
        <f t="shared" si="22"/>
        <v>27996.459571883912</v>
      </c>
      <c r="BU32" s="210">
        <f t="shared" si="22"/>
        <v>29168.259438195048</v>
      </c>
      <c r="BV32" s="210">
        <f t="shared" si="22"/>
        <v>30340.059304506183</v>
      </c>
      <c r="BW32" s="210">
        <f t="shared" si="22"/>
        <v>31511.859170817312</v>
      </c>
      <c r="BX32" s="210">
        <f t="shared" si="23"/>
        <v>32683.659037128447</v>
      </c>
      <c r="BY32" s="210">
        <f t="shared" si="23"/>
        <v>33855.458903439583</v>
      </c>
      <c r="BZ32" s="210">
        <f t="shared" si="23"/>
        <v>35027.258769750719</v>
      </c>
      <c r="CA32" s="210">
        <f t="shared" si="23"/>
        <v>36199.058636061847</v>
      </c>
      <c r="CB32" s="210">
        <f t="shared" si="23"/>
        <v>37370.858502372983</v>
      </c>
      <c r="CC32" s="210">
        <f t="shared" si="23"/>
        <v>38542.658368684119</v>
      </c>
      <c r="CD32" s="210">
        <f t="shared" si="23"/>
        <v>39714.458234995254</v>
      </c>
      <c r="CE32" s="210">
        <f t="shared" si="23"/>
        <v>40886.258101306383</v>
      </c>
      <c r="CF32" s="210">
        <f t="shared" si="23"/>
        <v>42058.057967617518</v>
      </c>
      <c r="CG32" s="210">
        <f t="shared" si="23"/>
        <v>43229.857833928654</v>
      </c>
      <c r="CH32" s="210">
        <f t="shared" si="24"/>
        <v>44401.65770023979</v>
      </c>
      <c r="CI32" s="210">
        <f t="shared" si="24"/>
        <v>53899.677361306101</v>
      </c>
      <c r="CJ32" s="210">
        <f t="shared" si="24"/>
        <v>65062.940981323336</v>
      </c>
      <c r="CK32" s="210">
        <f t="shared" si="24"/>
        <v>76226.204601340578</v>
      </c>
      <c r="CL32" s="210">
        <f t="shared" si="24"/>
        <v>87389.468221357805</v>
      </c>
      <c r="CM32" s="210">
        <f t="shared" si="24"/>
        <v>98552.731841375033</v>
      </c>
      <c r="CN32" s="210">
        <f t="shared" si="24"/>
        <v>109715.99546139227</v>
      </c>
      <c r="CO32" s="210">
        <f t="shared" si="24"/>
        <v>120879.2590814095</v>
      </c>
      <c r="CP32" s="210">
        <f t="shared" si="24"/>
        <v>132042.52270142673</v>
      </c>
      <c r="CQ32" s="210">
        <f t="shared" si="24"/>
        <v>143205.78632144397</v>
      </c>
      <c r="CR32" s="210">
        <f t="shared" si="25"/>
        <v>154369.04994146121</v>
      </c>
      <c r="CS32" s="210">
        <f t="shared" si="25"/>
        <v>165532.31356147846</v>
      </c>
      <c r="CT32" s="210">
        <f t="shared" si="25"/>
        <v>176695.57718149567</v>
      </c>
      <c r="CU32" s="210">
        <f t="shared" si="25"/>
        <v>187858.84080151291</v>
      </c>
      <c r="CV32" s="210">
        <f t="shared" si="25"/>
        <v>199022.10442153015</v>
      </c>
      <c r="CW32" s="210">
        <f t="shared" si="25"/>
        <v>210185.36804154736</v>
      </c>
      <c r="CX32" s="210">
        <f t="shared" si="25"/>
        <v>212045.91197821681</v>
      </c>
      <c r="CY32" s="210">
        <f t="shared" si="25"/>
        <v>212045.91197821681</v>
      </c>
      <c r="CZ32" s="210">
        <f t="shared" si="25"/>
        <v>212045.91197821681</v>
      </c>
      <c r="DA32" s="210">
        <f t="shared" si="25"/>
        <v>212045.91197821681</v>
      </c>
    </row>
    <row r="33" spans="1:105">
      <c r="A33" s="201" t="str">
        <f>Income!A81</f>
        <v>Self - employment</v>
      </c>
      <c r="B33" s="203">
        <f>Income!B81</f>
        <v>1125.0213663288723</v>
      </c>
      <c r="C33" s="203">
        <f>Income!C81</f>
        <v>6238.6656047294809</v>
      </c>
      <c r="D33" s="203">
        <f>Income!D81</f>
        <v>673.16162532767248</v>
      </c>
      <c r="E33" s="203">
        <f>Income!E81</f>
        <v>0</v>
      </c>
      <c r="F33" s="210">
        <f t="shared" si="16"/>
        <v>1125.0213663288723</v>
      </c>
      <c r="G33" s="210">
        <f t="shared" si="16"/>
        <v>1125.0213663288723</v>
      </c>
      <c r="H33" s="210">
        <f t="shared" si="16"/>
        <v>1125.0213663288723</v>
      </c>
      <c r="I33" s="210">
        <f t="shared" si="16"/>
        <v>1125.0213663288723</v>
      </c>
      <c r="J33" s="210">
        <f t="shared" si="16"/>
        <v>1125.0213663288723</v>
      </c>
      <c r="K33" s="210">
        <f t="shared" si="16"/>
        <v>1125.0213663288723</v>
      </c>
      <c r="L33" s="210">
        <f t="shared" si="16"/>
        <v>1125.0213663288723</v>
      </c>
      <c r="M33" s="210">
        <f t="shared" si="16"/>
        <v>1125.0213663288723</v>
      </c>
      <c r="N33" s="210">
        <f t="shared" si="16"/>
        <v>1125.0213663288723</v>
      </c>
      <c r="O33" s="210">
        <f t="shared" si="16"/>
        <v>1125.0213663288723</v>
      </c>
      <c r="P33" s="210">
        <f t="shared" si="17"/>
        <v>1125.0213663288723</v>
      </c>
      <c r="Q33" s="210">
        <f t="shared" si="17"/>
        <v>1125.0213663288723</v>
      </c>
      <c r="R33" s="210">
        <f t="shared" si="17"/>
        <v>1125.0213663288723</v>
      </c>
      <c r="S33" s="210">
        <f t="shared" si="17"/>
        <v>1125.0213663288723</v>
      </c>
      <c r="T33" s="210">
        <f t="shared" si="17"/>
        <v>1125.0213663288723</v>
      </c>
      <c r="U33" s="210">
        <f t="shared" si="17"/>
        <v>1125.0213663288723</v>
      </c>
      <c r="V33" s="210">
        <f t="shared" si="17"/>
        <v>1125.0213663288723</v>
      </c>
      <c r="W33" s="210">
        <f t="shared" si="17"/>
        <v>1125.0213663288723</v>
      </c>
      <c r="X33" s="210">
        <f t="shared" si="17"/>
        <v>1125.0213663288723</v>
      </c>
      <c r="Y33" s="210">
        <f t="shared" si="17"/>
        <v>1246.7748005765061</v>
      </c>
      <c r="Z33" s="210">
        <f t="shared" si="18"/>
        <v>1392.8789216736664</v>
      </c>
      <c r="AA33" s="210">
        <f t="shared" si="18"/>
        <v>1538.9830427708266</v>
      </c>
      <c r="AB33" s="210">
        <f t="shared" si="18"/>
        <v>1685.0871638679869</v>
      </c>
      <c r="AC33" s="210">
        <f t="shared" si="18"/>
        <v>1831.1912849651471</v>
      </c>
      <c r="AD33" s="210">
        <f t="shared" si="18"/>
        <v>1977.2954060623074</v>
      </c>
      <c r="AE33" s="210">
        <f t="shared" si="18"/>
        <v>2123.3995271594677</v>
      </c>
      <c r="AF33" s="210">
        <f t="shared" si="18"/>
        <v>2269.5036482566279</v>
      </c>
      <c r="AG33" s="210">
        <f t="shared" si="18"/>
        <v>2415.6077693537882</v>
      </c>
      <c r="AH33" s="210">
        <f t="shared" si="18"/>
        <v>2561.7118904509484</v>
      </c>
      <c r="AI33" s="210">
        <f t="shared" si="18"/>
        <v>2707.8160115481087</v>
      </c>
      <c r="AJ33" s="210">
        <f t="shared" si="19"/>
        <v>2853.920132645269</v>
      </c>
      <c r="AK33" s="210">
        <f t="shared" si="19"/>
        <v>3000.0242537424292</v>
      </c>
      <c r="AL33" s="210">
        <f t="shared" si="19"/>
        <v>3146.128374839589</v>
      </c>
      <c r="AM33" s="210">
        <f t="shared" si="19"/>
        <v>3292.2324959367497</v>
      </c>
      <c r="AN33" s="210">
        <f t="shared" si="19"/>
        <v>3438.33661703391</v>
      </c>
      <c r="AO33" s="210">
        <f t="shared" si="19"/>
        <v>3584.4407381310698</v>
      </c>
      <c r="AP33" s="210">
        <f t="shared" si="19"/>
        <v>3730.5448592282301</v>
      </c>
      <c r="AQ33" s="210">
        <f t="shared" si="19"/>
        <v>3876.6489803253908</v>
      </c>
      <c r="AR33" s="210">
        <f t="shared" si="19"/>
        <v>4022.753101422551</v>
      </c>
      <c r="AS33" s="210">
        <f t="shared" si="19"/>
        <v>4168.8572225197113</v>
      </c>
      <c r="AT33" s="210">
        <f t="shared" si="20"/>
        <v>4314.9613436168711</v>
      </c>
      <c r="AU33" s="210">
        <f t="shared" si="20"/>
        <v>4461.0654647140318</v>
      </c>
      <c r="AV33" s="210">
        <f t="shared" si="20"/>
        <v>4607.1695858111925</v>
      </c>
      <c r="AW33" s="210">
        <f t="shared" si="20"/>
        <v>4753.2737069083523</v>
      </c>
      <c r="AX33" s="210">
        <f t="shared" si="20"/>
        <v>4899.3778280055121</v>
      </c>
      <c r="AY33" s="210">
        <f t="shared" si="20"/>
        <v>5045.4819491026728</v>
      </c>
      <c r="AZ33" s="210">
        <f t="shared" si="20"/>
        <v>5191.5860701998326</v>
      </c>
      <c r="BA33" s="210">
        <f t="shared" si="20"/>
        <v>5337.6901912969934</v>
      </c>
      <c r="BB33" s="210">
        <f t="shared" si="20"/>
        <v>5483.7943123941532</v>
      </c>
      <c r="BC33" s="210">
        <f t="shared" si="20"/>
        <v>5629.8984334913139</v>
      </c>
      <c r="BD33" s="210">
        <f t="shared" si="21"/>
        <v>5776.0025545884737</v>
      </c>
      <c r="BE33" s="210">
        <f t="shared" si="21"/>
        <v>5922.1066756856344</v>
      </c>
      <c r="BF33" s="210">
        <f t="shared" si="21"/>
        <v>6068.2107967827942</v>
      </c>
      <c r="BG33" s="210">
        <f t="shared" si="21"/>
        <v>6214.3149178799549</v>
      </c>
      <c r="BH33" s="210">
        <f t="shared" si="21"/>
        <v>6066.890790550412</v>
      </c>
      <c r="BI33" s="210">
        <f t="shared" si="21"/>
        <v>5860.7610135355308</v>
      </c>
      <c r="BJ33" s="210">
        <f t="shared" si="21"/>
        <v>5654.6312365206486</v>
      </c>
      <c r="BK33" s="210">
        <f t="shared" si="21"/>
        <v>5448.5014595057664</v>
      </c>
      <c r="BL33" s="210">
        <f t="shared" si="21"/>
        <v>5242.3716824908852</v>
      </c>
      <c r="BM33" s="210">
        <f t="shared" si="21"/>
        <v>5036.241905476003</v>
      </c>
      <c r="BN33" s="210">
        <f t="shared" si="22"/>
        <v>4830.1121284611218</v>
      </c>
      <c r="BO33" s="210">
        <f t="shared" si="22"/>
        <v>4623.9823514462396</v>
      </c>
      <c r="BP33" s="210">
        <f t="shared" si="22"/>
        <v>4417.8525744313574</v>
      </c>
      <c r="BQ33" s="210">
        <f t="shared" si="22"/>
        <v>4211.7227974164762</v>
      </c>
      <c r="BR33" s="210">
        <f t="shared" si="22"/>
        <v>4005.593020401594</v>
      </c>
      <c r="BS33" s="210">
        <f t="shared" si="22"/>
        <v>3799.4632433867118</v>
      </c>
      <c r="BT33" s="210">
        <f t="shared" si="22"/>
        <v>3593.3334663718301</v>
      </c>
      <c r="BU33" s="210">
        <f t="shared" si="22"/>
        <v>3387.2036893569484</v>
      </c>
      <c r="BV33" s="210">
        <f t="shared" si="22"/>
        <v>3181.0739123420667</v>
      </c>
      <c r="BW33" s="210">
        <f t="shared" si="22"/>
        <v>2974.9441353271845</v>
      </c>
      <c r="BX33" s="210">
        <f t="shared" si="23"/>
        <v>2768.8143583123028</v>
      </c>
      <c r="BY33" s="210">
        <f t="shared" si="23"/>
        <v>2562.6845812974211</v>
      </c>
      <c r="BZ33" s="210">
        <f t="shared" si="23"/>
        <v>2356.554804282539</v>
      </c>
      <c r="CA33" s="210">
        <f t="shared" si="23"/>
        <v>2150.4250272676572</v>
      </c>
      <c r="CB33" s="210">
        <f t="shared" si="23"/>
        <v>1944.2952502527751</v>
      </c>
      <c r="CC33" s="210">
        <f t="shared" si="23"/>
        <v>1738.1654732378938</v>
      </c>
      <c r="CD33" s="210">
        <f t="shared" si="23"/>
        <v>1532.0356962230117</v>
      </c>
      <c r="CE33" s="210">
        <f t="shared" si="23"/>
        <v>1325.9059192081295</v>
      </c>
      <c r="CF33" s="210">
        <f t="shared" si="23"/>
        <v>1119.7761421932473</v>
      </c>
      <c r="CG33" s="210">
        <f t="shared" si="23"/>
        <v>913.64636517836516</v>
      </c>
      <c r="CH33" s="210">
        <f t="shared" si="24"/>
        <v>707.5165881634839</v>
      </c>
      <c r="CI33" s="210">
        <f t="shared" si="24"/>
        <v>635.76375725391244</v>
      </c>
      <c r="CJ33" s="210">
        <f t="shared" si="24"/>
        <v>590.88631556540099</v>
      </c>
      <c r="CK33" s="210">
        <f t="shared" si="24"/>
        <v>546.00887387688954</v>
      </c>
      <c r="CL33" s="210">
        <f t="shared" si="24"/>
        <v>501.13143218837797</v>
      </c>
      <c r="CM33" s="210">
        <f t="shared" si="24"/>
        <v>456.25399049986652</v>
      </c>
      <c r="CN33" s="210">
        <f t="shared" si="24"/>
        <v>411.37654881135501</v>
      </c>
      <c r="CO33" s="210">
        <f t="shared" si="24"/>
        <v>366.49910712284344</v>
      </c>
      <c r="CP33" s="210">
        <f t="shared" si="24"/>
        <v>321.62166543433193</v>
      </c>
      <c r="CQ33" s="210">
        <f t="shared" si="24"/>
        <v>276.74422374582048</v>
      </c>
      <c r="CR33" s="210">
        <f t="shared" si="25"/>
        <v>231.86678205730897</v>
      </c>
      <c r="CS33" s="210">
        <f t="shared" si="25"/>
        <v>186.98934036879746</v>
      </c>
      <c r="CT33" s="210">
        <f t="shared" si="25"/>
        <v>142.111898680286</v>
      </c>
      <c r="CU33" s="210">
        <f t="shared" si="25"/>
        <v>97.234456991774437</v>
      </c>
      <c r="CV33" s="210">
        <f t="shared" si="25"/>
        <v>52.357015303262983</v>
      </c>
      <c r="CW33" s="210">
        <f t="shared" si="25"/>
        <v>7.4795736147514162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1413.639413188112</v>
      </c>
      <c r="D34" s="203">
        <f>Income!D82</f>
        <v>60360.159071047958</v>
      </c>
      <c r="E34" s="203">
        <f>Income!E82</f>
        <v>56619.624306310536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33.658081266383718</v>
      </c>
      <c r="Z34" s="210">
        <f t="shared" si="18"/>
        <v>74.047778786044063</v>
      </c>
      <c r="AA34" s="210">
        <f t="shared" si="18"/>
        <v>114.43747630570441</v>
      </c>
      <c r="AB34" s="210">
        <f t="shared" si="18"/>
        <v>154.82717382536475</v>
      </c>
      <c r="AC34" s="210">
        <f t="shared" si="18"/>
        <v>195.21687134502508</v>
      </c>
      <c r="AD34" s="210">
        <f t="shared" si="18"/>
        <v>235.60656886468541</v>
      </c>
      <c r="AE34" s="210">
        <f t="shared" si="18"/>
        <v>275.99626638434574</v>
      </c>
      <c r="AF34" s="210">
        <f t="shared" si="18"/>
        <v>316.38596390400613</v>
      </c>
      <c r="AG34" s="210">
        <f t="shared" si="18"/>
        <v>356.77566142366646</v>
      </c>
      <c r="AH34" s="210">
        <f t="shared" si="18"/>
        <v>397.16535894332679</v>
      </c>
      <c r="AI34" s="210">
        <f t="shared" si="18"/>
        <v>437.55505646298712</v>
      </c>
      <c r="AJ34" s="210">
        <f t="shared" si="19"/>
        <v>477.94475398264746</v>
      </c>
      <c r="AK34" s="210">
        <f t="shared" si="19"/>
        <v>518.33445150230784</v>
      </c>
      <c r="AL34" s="210">
        <f t="shared" si="19"/>
        <v>558.72414902196817</v>
      </c>
      <c r="AM34" s="210">
        <f t="shared" si="19"/>
        <v>599.1138465416285</v>
      </c>
      <c r="AN34" s="210">
        <f t="shared" si="19"/>
        <v>639.50354406128884</v>
      </c>
      <c r="AO34" s="210">
        <f t="shared" si="19"/>
        <v>679.89324158094917</v>
      </c>
      <c r="AP34" s="210">
        <f t="shared" si="19"/>
        <v>720.2829391006095</v>
      </c>
      <c r="AQ34" s="210">
        <f t="shared" si="19"/>
        <v>760.67263662026994</v>
      </c>
      <c r="AR34" s="210">
        <f t="shared" si="19"/>
        <v>801.06233413993016</v>
      </c>
      <c r="AS34" s="210">
        <f t="shared" si="19"/>
        <v>841.4520316595906</v>
      </c>
      <c r="AT34" s="210">
        <f t="shared" si="20"/>
        <v>881.84172917925093</v>
      </c>
      <c r="AU34" s="210">
        <f t="shared" si="20"/>
        <v>922.23142669891126</v>
      </c>
      <c r="AV34" s="210">
        <f t="shared" si="20"/>
        <v>962.62112421857159</v>
      </c>
      <c r="AW34" s="210">
        <f t="shared" si="20"/>
        <v>1003.0108217382319</v>
      </c>
      <c r="AX34" s="210">
        <f t="shared" si="20"/>
        <v>1043.4005192578925</v>
      </c>
      <c r="AY34" s="210">
        <f t="shared" si="20"/>
        <v>1083.7902167775526</v>
      </c>
      <c r="AZ34" s="210">
        <f t="shared" si="20"/>
        <v>1124.1799142972129</v>
      </c>
      <c r="BA34" s="210">
        <f t="shared" si="20"/>
        <v>1164.5696118168732</v>
      </c>
      <c r="BB34" s="210">
        <f t="shared" si="20"/>
        <v>1204.9593093365338</v>
      </c>
      <c r="BC34" s="210">
        <f t="shared" si="20"/>
        <v>1245.3490068561939</v>
      </c>
      <c r="BD34" s="210">
        <f t="shared" si="21"/>
        <v>1285.7387043758542</v>
      </c>
      <c r="BE34" s="210">
        <f t="shared" si="21"/>
        <v>1326.1284018955148</v>
      </c>
      <c r="BF34" s="210">
        <f t="shared" si="21"/>
        <v>1366.5180994151751</v>
      </c>
      <c r="BG34" s="210">
        <f t="shared" si="21"/>
        <v>1406.9077969348352</v>
      </c>
      <c r="BH34" s="210">
        <f t="shared" si="21"/>
        <v>3232.9764396652736</v>
      </c>
      <c r="BI34" s="210">
        <f t="shared" si="21"/>
        <v>5416.1808714378612</v>
      </c>
      <c r="BJ34" s="210">
        <f t="shared" si="21"/>
        <v>7599.3853032104489</v>
      </c>
      <c r="BK34" s="210">
        <f t="shared" si="21"/>
        <v>9782.5897349830357</v>
      </c>
      <c r="BL34" s="210">
        <f t="shared" si="21"/>
        <v>11965.794166755622</v>
      </c>
      <c r="BM34" s="210">
        <f t="shared" si="21"/>
        <v>14148.998598528211</v>
      </c>
      <c r="BN34" s="210">
        <f t="shared" si="22"/>
        <v>16332.203030300798</v>
      </c>
      <c r="BO34" s="210">
        <f t="shared" si="22"/>
        <v>18515.407462073388</v>
      </c>
      <c r="BP34" s="210">
        <f t="shared" si="22"/>
        <v>20698.611893845977</v>
      </c>
      <c r="BQ34" s="210">
        <f t="shared" si="22"/>
        <v>22881.816325618565</v>
      </c>
      <c r="BR34" s="210">
        <f t="shared" si="22"/>
        <v>25065.02075739115</v>
      </c>
      <c r="BS34" s="210">
        <f t="shared" si="22"/>
        <v>27248.225189163735</v>
      </c>
      <c r="BT34" s="210">
        <f t="shared" si="22"/>
        <v>29431.429620936327</v>
      </c>
      <c r="BU34" s="210">
        <f t="shared" si="22"/>
        <v>31614.634052708912</v>
      </c>
      <c r="BV34" s="210">
        <f t="shared" si="22"/>
        <v>33797.838484481501</v>
      </c>
      <c r="BW34" s="210">
        <f t="shared" si="22"/>
        <v>35981.042916254082</v>
      </c>
      <c r="BX34" s="210">
        <f t="shared" si="23"/>
        <v>38164.247348026671</v>
      </c>
      <c r="BY34" s="210">
        <f t="shared" si="23"/>
        <v>40347.451779799267</v>
      </c>
      <c r="BZ34" s="210">
        <f t="shared" si="23"/>
        <v>42530.656211571848</v>
      </c>
      <c r="CA34" s="210">
        <f t="shared" si="23"/>
        <v>44713.860643344437</v>
      </c>
      <c r="CB34" s="210">
        <f t="shared" si="23"/>
        <v>46897.065075117025</v>
      </c>
      <c r="CC34" s="210">
        <f t="shared" si="23"/>
        <v>49080.269506889606</v>
      </c>
      <c r="CD34" s="210">
        <f t="shared" si="23"/>
        <v>51263.473938662195</v>
      </c>
      <c r="CE34" s="210">
        <f t="shared" si="23"/>
        <v>53446.678370434784</v>
      </c>
      <c r="CF34" s="210">
        <f t="shared" si="23"/>
        <v>55629.882802207372</v>
      </c>
      <c r="CG34" s="210">
        <f t="shared" si="23"/>
        <v>57813.087233979961</v>
      </c>
      <c r="CH34" s="210">
        <f t="shared" si="24"/>
        <v>59996.291665752549</v>
      </c>
      <c r="CI34" s="210">
        <f t="shared" si="24"/>
        <v>60152.3515841181</v>
      </c>
      <c r="CJ34" s="210">
        <f t="shared" si="24"/>
        <v>59902.982599802272</v>
      </c>
      <c r="CK34" s="210">
        <f t="shared" si="24"/>
        <v>59653.613615486443</v>
      </c>
      <c r="CL34" s="210">
        <f t="shared" si="24"/>
        <v>59404.244631170615</v>
      </c>
      <c r="CM34" s="210">
        <f t="shared" si="24"/>
        <v>59154.875646854787</v>
      </c>
      <c r="CN34" s="210">
        <f t="shared" si="24"/>
        <v>58905.506662538959</v>
      </c>
      <c r="CO34" s="210">
        <f t="shared" si="24"/>
        <v>58656.137678223131</v>
      </c>
      <c r="CP34" s="210">
        <f t="shared" si="24"/>
        <v>58406.768693907303</v>
      </c>
      <c r="CQ34" s="210">
        <f t="shared" si="24"/>
        <v>58157.399709591475</v>
      </c>
      <c r="CR34" s="210">
        <f t="shared" si="25"/>
        <v>57908.030725275647</v>
      </c>
      <c r="CS34" s="210">
        <f t="shared" si="25"/>
        <v>57658.661740959818</v>
      </c>
      <c r="CT34" s="210">
        <f t="shared" si="25"/>
        <v>57409.29275664399</v>
      </c>
      <c r="CU34" s="210">
        <f t="shared" si="25"/>
        <v>57159.923772328162</v>
      </c>
      <c r="CV34" s="210">
        <f t="shared" si="25"/>
        <v>56910.554788012334</v>
      </c>
      <c r="CW34" s="210">
        <f t="shared" si="25"/>
        <v>56661.185803696506</v>
      </c>
      <c r="CX34" s="210">
        <f t="shared" si="25"/>
        <v>56619.624306310536</v>
      </c>
      <c r="CY34" s="210">
        <f t="shared" si="25"/>
        <v>56619.624306310536</v>
      </c>
      <c r="CZ34" s="210">
        <f t="shared" si="25"/>
        <v>56619.624306310536</v>
      </c>
      <c r="DA34" s="210">
        <f t="shared" si="25"/>
        <v>56619.624306310536</v>
      </c>
    </row>
    <row r="35" spans="1:105">
      <c r="A35" s="201" t="str">
        <f>Income!A83</f>
        <v>Food transfer - official</v>
      </c>
      <c r="B35" s="203">
        <f>Income!B83</f>
        <v>1674.9399602351389</v>
      </c>
      <c r="C35" s="203">
        <f>Income!C83</f>
        <v>1577.6493338294108</v>
      </c>
      <c r="D35" s="203">
        <f>Income!D83</f>
        <v>667.85464453449299</v>
      </c>
      <c r="E35" s="203">
        <f>Income!E83</f>
        <v>667.85464453449299</v>
      </c>
      <c r="F35" s="210">
        <f t="shared" si="16"/>
        <v>1674.9399602351389</v>
      </c>
      <c r="G35" s="210">
        <f t="shared" si="16"/>
        <v>1674.9399602351389</v>
      </c>
      <c r="H35" s="210">
        <f t="shared" si="16"/>
        <v>1674.9399602351389</v>
      </c>
      <c r="I35" s="210">
        <f t="shared" si="16"/>
        <v>1674.9399602351389</v>
      </c>
      <c r="J35" s="210">
        <f t="shared" si="16"/>
        <v>1674.9399602351389</v>
      </c>
      <c r="K35" s="210">
        <f t="shared" si="16"/>
        <v>1674.9399602351389</v>
      </c>
      <c r="L35" s="210">
        <f t="shared" si="16"/>
        <v>1674.9399602351389</v>
      </c>
      <c r="M35" s="210">
        <f t="shared" si="16"/>
        <v>1674.9399602351389</v>
      </c>
      <c r="N35" s="210">
        <f t="shared" si="16"/>
        <v>1674.9399602351389</v>
      </c>
      <c r="O35" s="210">
        <f t="shared" si="16"/>
        <v>1674.9399602351389</v>
      </c>
      <c r="P35" s="210">
        <f t="shared" si="17"/>
        <v>1674.9399602351389</v>
      </c>
      <c r="Q35" s="210">
        <f t="shared" si="17"/>
        <v>1674.9399602351389</v>
      </c>
      <c r="R35" s="210">
        <f t="shared" si="17"/>
        <v>1674.9399602351389</v>
      </c>
      <c r="S35" s="210">
        <f t="shared" si="17"/>
        <v>1674.9399602351389</v>
      </c>
      <c r="T35" s="210">
        <f t="shared" si="17"/>
        <v>1674.9399602351389</v>
      </c>
      <c r="U35" s="210">
        <f t="shared" si="17"/>
        <v>1674.9399602351389</v>
      </c>
      <c r="V35" s="210">
        <f t="shared" si="17"/>
        <v>1674.9399602351389</v>
      </c>
      <c r="W35" s="210">
        <f t="shared" si="17"/>
        <v>1674.9399602351389</v>
      </c>
      <c r="X35" s="210">
        <f t="shared" si="17"/>
        <v>1674.9399602351389</v>
      </c>
      <c r="Y35" s="210">
        <f t="shared" si="17"/>
        <v>1672.6235167492882</v>
      </c>
      <c r="Z35" s="210">
        <f t="shared" si="18"/>
        <v>1669.8437845662675</v>
      </c>
      <c r="AA35" s="210">
        <f t="shared" si="18"/>
        <v>1667.0640523832467</v>
      </c>
      <c r="AB35" s="210">
        <f t="shared" si="18"/>
        <v>1664.2843202002257</v>
      </c>
      <c r="AC35" s="210">
        <f t="shared" si="18"/>
        <v>1661.5045880172049</v>
      </c>
      <c r="AD35" s="210">
        <f t="shared" si="18"/>
        <v>1658.7248558341842</v>
      </c>
      <c r="AE35" s="210">
        <f t="shared" si="18"/>
        <v>1655.9451236511634</v>
      </c>
      <c r="AF35" s="210">
        <f t="shared" si="18"/>
        <v>1653.1653914681426</v>
      </c>
      <c r="AG35" s="210">
        <f t="shared" si="18"/>
        <v>1650.3856592851218</v>
      </c>
      <c r="AH35" s="210">
        <f t="shared" si="18"/>
        <v>1647.6059271021011</v>
      </c>
      <c r="AI35" s="210">
        <f t="shared" si="18"/>
        <v>1644.8261949190801</v>
      </c>
      <c r="AJ35" s="210">
        <f t="shared" si="19"/>
        <v>1642.0464627360593</v>
      </c>
      <c r="AK35" s="210">
        <f t="shared" si="19"/>
        <v>1639.2667305530385</v>
      </c>
      <c r="AL35" s="210">
        <f t="shared" si="19"/>
        <v>1636.4869983700178</v>
      </c>
      <c r="AM35" s="210">
        <f t="shared" si="19"/>
        <v>1633.707266186997</v>
      </c>
      <c r="AN35" s="210">
        <f t="shared" si="19"/>
        <v>1630.9275340039762</v>
      </c>
      <c r="AO35" s="210">
        <f t="shared" si="19"/>
        <v>1628.1478018209555</v>
      </c>
      <c r="AP35" s="210">
        <f t="shared" si="19"/>
        <v>1625.3680696379345</v>
      </c>
      <c r="AQ35" s="210">
        <f t="shared" si="19"/>
        <v>1622.5883374549137</v>
      </c>
      <c r="AR35" s="210">
        <f t="shared" si="19"/>
        <v>1619.8086052718929</v>
      </c>
      <c r="AS35" s="210">
        <f t="shared" si="19"/>
        <v>1617.0288730888722</v>
      </c>
      <c r="AT35" s="210">
        <f t="shared" si="20"/>
        <v>1614.2491409058514</v>
      </c>
      <c r="AU35" s="210">
        <f t="shared" si="20"/>
        <v>1611.4694087228306</v>
      </c>
      <c r="AV35" s="210">
        <f t="shared" si="20"/>
        <v>1608.6896765398099</v>
      </c>
      <c r="AW35" s="210">
        <f t="shared" si="20"/>
        <v>1605.9099443567889</v>
      </c>
      <c r="AX35" s="210">
        <f t="shared" si="20"/>
        <v>1603.1302121737681</v>
      </c>
      <c r="AY35" s="210">
        <f t="shared" si="20"/>
        <v>1600.3504799907473</v>
      </c>
      <c r="AZ35" s="210">
        <f t="shared" si="20"/>
        <v>1597.5707478077265</v>
      </c>
      <c r="BA35" s="210">
        <f t="shared" si="20"/>
        <v>1594.7910156247058</v>
      </c>
      <c r="BB35" s="210">
        <f t="shared" si="20"/>
        <v>1592.011283441685</v>
      </c>
      <c r="BC35" s="210">
        <f t="shared" si="20"/>
        <v>1589.2315512586642</v>
      </c>
      <c r="BD35" s="210">
        <f t="shared" si="21"/>
        <v>1586.4518190756432</v>
      </c>
      <c r="BE35" s="210">
        <f t="shared" si="21"/>
        <v>1583.6720868926225</v>
      </c>
      <c r="BF35" s="210">
        <f t="shared" si="21"/>
        <v>1580.8923547096017</v>
      </c>
      <c r="BG35" s="210">
        <f t="shared" si="21"/>
        <v>1578.1126225265809</v>
      </c>
      <c r="BH35" s="210">
        <f t="shared" si="21"/>
        <v>1549.5692508264813</v>
      </c>
      <c r="BI35" s="210">
        <f t="shared" si="21"/>
        <v>1515.8731512229656</v>
      </c>
      <c r="BJ35" s="210">
        <f t="shared" si="21"/>
        <v>1482.1770516194501</v>
      </c>
      <c r="BK35" s="210">
        <f t="shared" si="21"/>
        <v>1448.4809520159347</v>
      </c>
      <c r="BL35" s="210">
        <f t="shared" si="21"/>
        <v>1414.7848524124192</v>
      </c>
      <c r="BM35" s="210">
        <f t="shared" si="21"/>
        <v>1381.0887528089038</v>
      </c>
      <c r="BN35" s="210">
        <f t="shared" si="22"/>
        <v>1347.3926532053883</v>
      </c>
      <c r="BO35" s="210">
        <f t="shared" si="22"/>
        <v>1313.6965536018729</v>
      </c>
      <c r="BP35" s="210">
        <f t="shared" si="22"/>
        <v>1280.0004539983572</v>
      </c>
      <c r="BQ35" s="210">
        <f t="shared" si="22"/>
        <v>1246.3043543948418</v>
      </c>
      <c r="BR35" s="210">
        <f t="shared" si="22"/>
        <v>1212.6082547913263</v>
      </c>
      <c r="BS35" s="210">
        <f t="shared" si="22"/>
        <v>1178.9121551878109</v>
      </c>
      <c r="BT35" s="210">
        <f t="shared" si="22"/>
        <v>1145.2160555842954</v>
      </c>
      <c r="BU35" s="210">
        <f t="shared" si="22"/>
        <v>1111.5199559807797</v>
      </c>
      <c r="BV35" s="210">
        <f t="shared" si="22"/>
        <v>1077.8238563772643</v>
      </c>
      <c r="BW35" s="210">
        <f t="shared" si="22"/>
        <v>1044.1277567737488</v>
      </c>
      <c r="BX35" s="210">
        <f t="shared" si="23"/>
        <v>1010.4316571702334</v>
      </c>
      <c r="BY35" s="210">
        <f t="shared" si="23"/>
        <v>976.73555756671794</v>
      </c>
      <c r="BZ35" s="210">
        <f t="shared" si="23"/>
        <v>943.03945796320249</v>
      </c>
      <c r="CA35" s="210">
        <f t="shared" si="23"/>
        <v>909.34335835968693</v>
      </c>
      <c r="CB35" s="210">
        <f t="shared" si="23"/>
        <v>875.64725875617148</v>
      </c>
      <c r="CC35" s="210">
        <f t="shared" si="23"/>
        <v>841.95115915265603</v>
      </c>
      <c r="CD35" s="210">
        <f t="shared" si="23"/>
        <v>808.25505954914058</v>
      </c>
      <c r="CE35" s="210">
        <f t="shared" si="23"/>
        <v>774.55895994562502</v>
      </c>
      <c r="CF35" s="210">
        <f t="shared" si="23"/>
        <v>740.86286034210957</v>
      </c>
      <c r="CG35" s="210">
        <f t="shared" si="23"/>
        <v>707.16676073859401</v>
      </c>
      <c r="CH35" s="210">
        <f t="shared" si="24"/>
        <v>673.47066113507856</v>
      </c>
      <c r="CI35" s="210">
        <f t="shared" si="24"/>
        <v>667.85464453449299</v>
      </c>
      <c r="CJ35" s="210">
        <f t="shared" si="24"/>
        <v>667.85464453449299</v>
      </c>
      <c r="CK35" s="210">
        <f t="shared" si="24"/>
        <v>667.85464453449299</v>
      </c>
      <c r="CL35" s="210">
        <f t="shared" si="24"/>
        <v>667.85464453449299</v>
      </c>
      <c r="CM35" s="210">
        <f t="shared" si="24"/>
        <v>667.85464453449299</v>
      </c>
      <c r="CN35" s="210">
        <f t="shared" si="24"/>
        <v>667.85464453449299</v>
      </c>
      <c r="CO35" s="210">
        <f t="shared" si="24"/>
        <v>667.85464453449299</v>
      </c>
      <c r="CP35" s="210">
        <f t="shared" si="24"/>
        <v>667.85464453449299</v>
      </c>
      <c r="CQ35" s="210">
        <f t="shared" si="24"/>
        <v>667.85464453449299</v>
      </c>
      <c r="CR35" s="210">
        <f t="shared" si="25"/>
        <v>667.85464453449299</v>
      </c>
      <c r="CS35" s="210">
        <f t="shared" si="25"/>
        <v>667.85464453449299</v>
      </c>
      <c r="CT35" s="210">
        <f t="shared" si="25"/>
        <v>667.85464453449299</v>
      </c>
      <c r="CU35" s="210">
        <f t="shared" si="25"/>
        <v>667.85464453449299</v>
      </c>
      <c r="CV35" s="210">
        <f t="shared" si="25"/>
        <v>667.85464453449299</v>
      </c>
      <c r="CW35" s="210">
        <f t="shared" si="25"/>
        <v>667.85464453449299</v>
      </c>
      <c r="CX35" s="210">
        <f t="shared" si="25"/>
        <v>667.85464453449299</v>
      </c>
      <c r="CY35" s="210">
        <f t="shared" si="25"/>
        <v>667.85464453449299</v>
      </c>
      <c r="CZ35" s="210">
        <f t="shared" si="25"/>
        <v>667.85464453449299</v>
      </c>
      <c r="DA35" s="210">
        <f t="shared" si="25"/>
        <v>667.85464453449299</v>
      </c>
    </row>
    <row r="36" spans="1:105">
      <c r="A36" s="201" t="str">
        <f>Income!A85</f>
        <v>Cash transfer - official</v>
      </c>
      <c r="B36" s="203">
        <f>Income!B85</f>
        <v>31983.591723381032</v>
      </c>
      <c r="C36" s="203">
        <f>Income!C85</f>
        <v>31983.591723381032</v>
      </c>
      <c r="D36" s="203">
        <f>Income!D85</f>
        <v>13328.600181487915</v>
      </c>
      <c r="E36" s="203">
        <f>Income!E85</f>
        <v>13328.600181487915</v>
      </c>
      <c r="F36" s="210">
        <f t="shared" si="16"/>
        <v>31983.591723381032</v>
      </c>
      <c r="G36" s="210">
        <f t="shared" si="16"/>
        <v>31983.591723381032</v>
      </c>
      <c r="H36" s="210">
        <f t="shared" si="16"/>
        <v>31983.591723381032</v>
      </c>
      <c r="I36" s="210">
        <f t="shared" si="16"/>
        <v>31983.591723381032</v>
      </c>
      <c r="J36" s="210">
        <f t="shared" si="16"/>
        <v>31983.591723381032</v>
      </c>
      <c r="K36" s="210">
        <f t="shared" si="16"/>
        <v>31983.591723381032</v>
      </c>
      <c r="L36" s="210">
        <f t="shared" si="16"/>
        <v>31983.591723381032</v>
      </c>
      <c r="M36" s="210">
        <f t="shared" si="16"/>
        <v>31983.591723381032</v>
      </c>
      <c r="N36" s="210">
        <f t="shared" si="16"/>
        <v>31983.591723381032</v>
      </c>
      <c r="O36" s="210">
        <f t="shared" si="16"/>
        <v>31983.591723381032</v>
      </c>
      <c r="P36" s="210">
        <f t="shared" si="16"/>
        <v>31983.591723381032</v>
      </c>
      <c r="Q36" s="210">
        <f t="shared" si="16"/>
        <v>31983.591723381032</v>
      </c>
      <c r="R36" s="210">
        <f t="shared" si="16"/>
        <v>31983.591723381032</v>
      </c>
      <c r="S36" s="210">
        <f t="shared" si="16"/>
        <v>31983.591723381032</v>
      </c>
      <c r="T36" s="210">
        <f t="shared" si="16"/>
        <v>31983.591723381032</v>
      </c>
      <c r="U36" s="210">
        <f t="shared" si="16"/>
        <v>31983.591723381032</v>
      </c>
      <c r="V36" s="210">
        <f t="shared" si="17"/>
        <v>31983.591723381032</v>
      </c>
      <c r="W36" s="210">
        <f t="shared" si="17"/>
        <v>31983.591723381032</v>
      </c>
      <c r="X36" s="210">
        <f t="shared" si="17"/>
        <v>31983.591723381032</v>
      </c>
      <c r="Y36" s="210">
        <f t="shared" si="17"/>
        <v>31983.591723381032</v>
      </c>
      <c r="Z36" s="210">
        <f t="shared" si="17"/>
        <v>31983.591723381032</v>
      </c>
      <c r="AA36" s="210">
        <f t="shared" si="17"/>
        <v>31983.591723381032</v>
      </c>
      <c r="AB36" s="210">
        <f t="shared" si="17"/>
        <v>31983.591723381032</v>
      </c>
      <c r="AC36" s="210">
        <f t="shared" si="17"/>
        <v>31983.591723381032</v>
      </c>
      <c r="AD36" s="210">
        <f t="shared" si="17"/>
        <v>31983.591723381032</v>
      </c>
      <c r="AE36" s="210">
        <f t="shared" si="17"/>
        <v>31983.591723381032</v>
      </c>
      <c r="AF36" s="210">
        <f t="shared" si="18"/>
        <v>31983.591723381032</v>
      </c>
      <c r="AG36" s="210">
        <f t="shared" si="18"/>
        <v>31983.591723381032</v>
      </c>
      <c r="AH36" s="210">
        <f t="shared" si="18"/>
        <v>31983.591723381032</v>
      </c>
      <c r="AI36" s="210">
        <f t="shared" si="18"/>
        <v>31983.591723381032</v>
      </c>
      <c r="AJ36" s="210">
        <f t="shared" si="18"/>
        <v>31983.591723381032</v>
      </c>
      <c r="AK36" s="210">
        <f t="shared" si="18"/>
        <v>31983.591723381032</v>
      </c>
      <c r="AL36" s="210">
        <f t="shared" si="18"/>
        <v>31983.591723381032</v>
      </c>
      <c r="AM36" s="210">
        <f t="shared" si="18"/>
        <v>31983.591723381032</v>
      </c>
      <c r="AN36" s="210">
        <f t="shared" si="18"/>
        <v>31983.591723381032</v>
      </c>
      <c r="AO36" s="210">
        <f t="shared" si="18"/>
        <v>31983.591723381032</v>
      </c>
      <c r="AP36" s="210">
        <f t="shared" si="19"/>
        <v>31983.591723381032</v>
      </c>
      <c r="AQ36" s="210">
        <f t="shared" si="19"/>
        <v>31983.591723381032</v>
      </c>
      <c r="AR36" s="210">
        <f t="shared" si="19"/>
        <v>31983.591723381032</v>
      </c>
      <c r="AS36" s="210">
        <f t="shared" si="19"/>
        <v>31983.591723381032</v>
      </c>
      <c r="AT36" s="210">
        <f t="shared" si="19"/>
        <v>31983.591723381032</v>
      </c>
      <c r="AU36" s="210">
        <f t="shared" si="19"/>
        <v>31983.591723381032</v>
      </c>
      <c r="AV36" s="210">
        <f t="shared" si="19"/>
        <v>31983.591723381032</v>
      </c>
      <c r="AW36" s="210">
        <f t="shared" si="19"/>
        <v>31983.591723381032</v>
      </c>
      <c r="AX36" s="210">
        <f t="shared" si="19"/>
        <v>31983.591723381032</v>
      </c>
      <c r="AY36" s="210">
        <f t="shared" si="19"/>
        <v>31983.591723381032</v>
      </c>
      <c r="AZ36" s="210">
        <f t="shared" si="20"/>
        <v>31983.591723381032</v>
      </c>
      <c r="BA36" s="210">
        <f t="shared" si="20"/>
        <v>31983.591723381032</v>
      </c>
      <c r="BB36" s="210">
        <f t="shared" si="20"/>
        <v>31983.591723381032</v>
      </c>
      <c r="BC36" s="210">
        <f t="shared" si="20"/>
        <v>31983.591723381032</v>
      </c>
      <c r="BD36" s="210">
        <f t="shared" si="20"/>
        <v>31983.591723381032</v>
      </c>
      <c r="BE36" s="210">
        <f t="shared" si="20"/>
        <v>31983.591723381032</v>
      </c>
      <c r="BF36" s="210">
        <f t="shared" si="20"/>
        <v>31983.591723381032</v>
      </c>
      <c r="BG36" s="210">
        <f t="shared" si="20"/>
        <v>31983.591723381032</v>
      </c>
      <c r="BH36" s="210">
        <f t="shared" si="20"/>
        <v>31407.820379495439</v>
      </c>
      <c r="BI36" s="210">
        <f t="shared" si="20"/>
        <v>30716.894766832731</v>
      </c>
      <c r="BJ36" s="210">
        <f t="shared" si="21"/>
        <v>30025.969154170023</v>
      </c>
      <c r="BK36" s="210">
        <f t="shared" si="21"/>
        <v>29335.043541507315</v>
      </c>
      <c r="BL36" s="210">
        <f t="shared" si="21"/>
        <v>28644.117928844607</v>
      </c>
      <c r="BM36" s="210">
        <f t="shared" si="21"/>
        <v>27953.1923161819</v>
      </c>
      <c r="BN36" s="210">
        <f t="shared" si="21"/>
        <v>27262.266703519192</v>
      </c>
      <c r="BO36" s="210">
        <f t="shared" si="21"/>
        <v>26571.341090856484</v>
      </c>
      <c r="BP36" s="210">
        <f t="shared" si="21"/>
        <v>25880.415478193772</v>
      </c>
      <c r="BQ36" s="210">
        <f t="shared" si="21"/>
        <v>25189.489865531064</v>
      </c>
      <c r="BR36" s="210">
        <f t="shared" si="21"/>
        <v>24498.564252868357</v>
      </c>
      <c r="BS36" s="210">
        <f t="shared" si="21"/>
        <v>23807.638640205649</v>
      </c>
      <c r="BT36" s="210">
        <f t="shared" si="22"/>
        <v>23116.713027542941</v>
      </c>
      <c r="BU36" s="210">
        <f t="shared" si="22"/>
        <v>22425.787414880233</v>
      </c>
      <c r="BV36" s="210">
        <f t="shared" si="22"/>
        <v>21734.861802217521</v>
      </c>
      <c r="BW36" s="210">
        <f t="shared" si="22"/>
        <v>21043.936189554814</v>
      </c>
      <c r="BX36" s="210">
        <f t="shared" si="22"/>
        <v>20353.010576892106</v>
      </c>
      <c r="BY36" s="210">
        <f t="shared" si="22"/>
        <v>19662.084964229398</v>
      </c>
      <c r="BZ36" s="210">
        <f t="shared" si="22"/>
        <v>18971.15935156669</v>
      </c>
      <c r="CA36" s="210">
        <f t="shared" si="22"/>
        <v>18280.233738903982</v>
      </c>
      <c r="CB36" s="210">
        <f t="shared" si="22"/>
        <v>17589.308126241274</v>
      </c>
      <c r="CC36" s="210">
        <f t="shared" si="22"/>
        <v>16898.382513578566</v>
      </c>
      <c r="CD36" s="210">
        <f t="shared" si="23"/>
        <v>16207.456900915857</v>
      </c>
      <c r="CE36" s="210">
        <f t="shared" si="23"/>
        <v>15516.531288253151</v>
      </c>
      <c r="CF36" s="210">
        <f t="shared" si="23"/>
        <v>14825.605675590443</v>
      </c>
      <c r="CG36" s="210">
        <f t="shared" si="23"/>
        <v>14134.680062927731</v>
      </c>
      <c r="CH36" s="210">
        <f t="shared" si="23"/>
        <v>13443.754450265023</v>
      </c>
      <c r="CI36" s="210">
        <f t="shared" si="23"/>
        <v>13328.600181487915</v>
      </c>
      <c r="CJ36" s="210">
        <f t="shared" si="23"/>
        <v>13328.600181487915</v>
      </c>
      <c r="CK36" s="210">
        <f t="shared" si="23"/>
        <v>13328.600181487915</v>
      </c>
      <c r="CL36" s="210">
        <f t="shared" si="23"/>
        <v>13328.600181487915</v>
      </c>
      <c r="CM36" s="210">
        <f t="shared" si="23"/>
        <v>13328.600181487915</v>
      </c>
      <c r="CN36" s="210">
        <f t="shared" si="24"/>
        <v>13328.600181487915</v>
      </c>
      <c r="CO36" s="210">
        <f t="shared" si="24"/>
        <v>13328.600181487915</v>
      </c>
      <c r="CP36" s="210">
        <f t="shared" si="24"/>
        <v>13328.600181487915</v>
      </c>
      <c r="CQ36" s="210">
        <f t="shared" si="24"/>
        <v>13328.600181487915</v>
      </c>
      <c r="CR36" s="210">
        <f t="shared" si="24"/>
        <v>13328.600181487915</v>
      </c>
      <c r="CS36" s="210">
        <f t="shared" si="24"/>
        <v>13328.600181487915</v>
      </c>
      <c r="CT36" s="210">
        <f t="shared" si="24"/>
        <v>13328.600181487915</v>
      </c>
      <c r="CU36" s="210">
        <f t="shared" si="24"/>
        <v>13328.600181487915</v>
      </c>
      <c r="CV36" s="210">
        <f t="shared" si="24"/>
        <v>13328.600181487915</v>
      </c>
      <c r="CW36" s="210">
        <f t="shared" si="24"/>
        <v>13328.600181487915</v>
      </c>
      <c r="CX36" s="210">
        <f t="shared" si="25"/>
        <v>13328.600181487915</v>
      </c>
      <c r="CY36" s="210">
        <f t="shared" si="25"/>
        <v>13328.600181487915</v>
      </c>
      <c r="CZ36" s="210">
        <f t="shared" si="25"/>
        <v>13328.600181487915</v>
      </c>
      <c r="DA36" s="210">
        <f t="shared" si="25"/>
        <v>13328.600181487915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3092.3362163489946</v>
      </c>
      <c r="D37" s="203">
        <f>Income!D86</f>
        <v>2468.2592928681324</v>
      </c>
      <c r="E37" s="203">
        <f>Income!E86</f>
        <v>6731.6162532767248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73.627052770214362</v>
      </c>
      <c r="Z37" s="210">
        <f t="shared" si="18"/>
        <v>161.97951609447136</v>
      </c>
      <c r="AA37" s="210">
        <f t="shared" si="18"/>
        <v>250.33197941872834</v>
      </c>
      <c r="AB37" s="210">
        <f t="shared" si="18"/>
        <v>338.68444274298531</v>
      </c>
      <c r="AC37" s="210">
        <f t="shared" si="18"/>
        <v>427.03690606724228</v>
      </c>
      <c r="AD37" s="210">
        <f t="shared" si="18"/>
        <v>515.38936939149937</v>
      </c>
      <c r="AE37" s="210">
        <f t="shared" si="18"/>
        <v>603.74183271575635</v>
      </c>
      <c r="AF37" s="210">
        <f t="shared" si="18"/>
        <v>692.09429604001332</v>
      </c>
      <c r="AG37" s="210">
        <f t="shared" si="18"/>
        <v>780.44675936427029</v>
      </c>
      <c r="AH37" s="210">
        <f t="shared" si="18"/>
        <v>868.79922268852727</v>
      </c>
      <c r="AI37" s="210">
        <f t="shared" si="18"/>
        <v>957.15168601278424</v>
      </c>
      <c r="AJ37" s="210">
        <f t="shared" si="19"/>
        <v>1045.5041493370411</v>
      </c>
      <c r="AK37" s="210">
        <f t="shared" si="19"/>
        <v>1133.8566126612982</v>
      </c>
      <c r="AL37" s="210">
        <f t="shared" si="19"/>
        <v>1222.2090759855553</v>
      </c>
      <c r="AM37" s="210">
        <f t="shared" si="19"/>
        <v>1310.5615393098121</v>
      </c>
      <c r="AN37" s="210">
        <f t="shared" si="19"/>
        <v>1398.9140026340692</v>
      </c>
      <c r="AO37" s="210">
        <f t="shared" si="19"/>
        <v>1487.2664659583261</v>
      </c>
      <c r="AP37" s="210">
        <f t="shared" si="19"/>
        <v>1575.6189292825832</v>
      </c>
      <c r="AQ37" s="210">
        <f t="shared" si="19"/>
        <v>1663.97139260684</v>
      </c>
      <c r="AR37" s="210">
        <f t="shared" si="19"/>
        <v>1752.3238559310971</v>
      </c>
      <c r="AS37" s="210">
        <f t="shared" si="19"/>
        <v>1840.6763192553542</v>
      </c>
      <c r="AT37" s="210">
        <f t="shared" si="20"/>
        <v>1929.0287825796113</v>
      </c>
      <c r="AU37" s="210">
        <f t="shared" si="20"/>
        <v>2017.3812459038684</v>
      </c>
      <c r="AV37" s="210">
        <f t="shared" si="20"/>
        <v>2105.7337092281255</v>
      </c>
      <c r="AW37" s="210">
        <f t="shared" si="20"/>
        <v>2194.0861725523823</v>
      </c>
      <c r="AX37" s="210">
        <f t="shared" si="20"/>
        <v>2282.4386358766392</v>
      </c>
      <c r="AY37" s="210">
        <f t="shared" si="20"/>
        <v>2370.791099200896</v>
      </c>
      <c r="AZ37" s="210">
        <f t="shared" si="20"/>
        <v>2459.1435625251534</v>
      </c>
      <c r="BA37" s="210">
        <f t="shared" si="20"/>
        <v>2547.4960258494102</v>
      </c>
      <c r="BB37" s="210">
        <f t="shared" si="20"/>
        <v>2635.8484891736671</v>
      </c>
      <c r="BC37" s="210">
        <f t="shared" si="20"/>
        <v>2724.2009524979244</v>
      </c>
      <c r="BD37" s="210">
        <f t="shared" si="21"/>
        <v>2812.5534158221813</v>
      </c>
      <c r="BE37" s="210">
        <f t="shared" si="21"/>
        <v>2900.9058791464381</v>
      </c>
      <c r="BF37" s="210">
        <f t="shared" si="21"/>
        <v>2989.258342470695</v>
      </c>
      <c r="BG37" s="210">
        <f t="shared" si="21"/>
        <v>3077.6108057949523</v>
      </c>
      <c r="BH37" s="210">
        <f t="shared" si="21"/>
        <v>3073.0745829082271</v>
      </c>
      <c r="BI37" s="210">
        <f t="shared" si="21"/>
        <v>3049.9606227793065</v>
      </c>
      <c r="BJ37" s="210">
        <f t="shared" si="21"/>
        <v>3026.8466626503855</v>
      </c>
      <c r="BK37" s="210">
        <f t="shared" si="21"/>
        <v>3003.7327025214649</v>
      </c>
      <c r="BL37" s="210">
        <f t="shared" si="21"/>
        <v>2980.6187423925439</v>
      </c>
      <c r="BM37" s="210">
        <f t="shared" si="21"/>
        <v>2957.5047822636229</v>
      </c>
      <c r="BN37" s="210">
        <f t="shared" si="22"/>
        <v>2934.3908221347024</v>
      </c>
      <c r="BO37" s="210">
        <f t="shared" si="22"/>
        <v>2911.2768620057814</v>
      </c>
      <c r="BP37" s="210">
        <f t="shared" si="22"/>
        <v>2888.1629018768608</v>
      </c>
      <c r="BQ37" s="210">
        <f t="shared" si="22"/>
        <v>2865.0489417479398</v>
      </c>
      <c r="BR37" s="210">
        <f t="shared" si="22"/>
        <v>2841.9349816190188</v>
      </c>
      <c r="BS37" s="210">
        <f t="shared" si="22"/>
        <v>2818.8210214900982</v>
      </c>
      <c r="BT37" s="210">
        <f t="shared" si="22"/>
        <v>2795.7070613611772</v>
      </c>
      <c r="BU37" s="210">
        <f t="shared" si="22"/>
        <v>2772.5931012322562</v>
      </c>
      <c r="BV37" s="210">
        <f t="shared" si="22"/>
        <v>2749.4791411033357</v>
      </c>
      <c r="BW37" s="210">
        <f t="shared" si="22"/>
        <v>2726.3651809744147</v>
      </c>
      <c r="BX37" s="210">
        <f t="shared" si="23"/>
        <v>2703.2512208454941</v>
      </c>
      <c r="BY37" s="210">
        <f t="shared" si="23"/>
        <v>2680.1372607165731</v>
      </c>
      <c r="BZ37" s="210">
        <f t="shared" si="23"/>
        <v>2657.0233005876526</v>
      </c>
      <c r="CA37" s="210">
        <f t="shared" si="23"/>
        <v>2633.9093404587315</v>
      </c>
      <c r="CB37" s="210">
        <f t="shared" si="23"/>
        <v>2610.7953803298105</v>
      </c>
      <c r="CC37" s="210">
        <f t="shared" si="23"/>
        <v>2587.68142020089</v>
      </c>
      <c r="CD37" s="210">
        <f t="shared" si="23"/>
        <v>2564.567460071969</v>
      </c>
      <c r="CE37" s="210">
        <f t="shared" si="23"/>
        <v>2541.453499943048</v>
      </c>
      <c r="CF37" s="210">
        <f t="shared" si="23"/>
        <v>2518.3395398141274</v>
      </c>
      <c r="CG37" s="210">
        <f t="shared" si="23"/>
        <v>2495.2255796852064</v>
      </c>
      <c r="CH37" s="210">
        <f t="shared" si="24"/>
        <v>2472.1116195562859</v>
      </c>
      <c r="CI37" s="210">
        <f t="shared" si="24"/>
        <v>2705.112457335279</v>
      </c>
      <c r="CJ37" s="210">
        <f t="shared" si="24"/>
        <v>2989.3362546958519</v>
      </c>
      <c r="CK37" s="210">
        <f t="shared" si="24"/>
        <v>3273.5600520564249</v>
      </c>
      <c r="CL37" s="210">
        <f t="shared" si="24"/>
        <v>3557.7838494169973</v>
      </c>
      <c r="CM37" s="210">
        <f t="shared" si="24"/>
        <v>3842.0076467775707</v>
      </c>
      <c r="CN37" s="210">
        <f t="shared" si="24"/>
        <v>4126.2314441381432</v>
      </c>
      <c r="CO37" s="210">
        <f t="shared" si="24"/>
        <v>4410.4552414987156</v>
      </c>
      <c r="CP37" s="210">
        <f t="shared" si="24"/>
        <v>4694.679038859289</v>
      </c>
      <c r="CQ37" s="210">
        <f t="shared" si="24"/>
        <v>4978.9028362198624</v>
      </c>
      <c r="CR37" s="210">
        <f t="shared" si="25"/>
        <v>5263.1266335804339</v>
      </c>
      <c r="CS37" s="210">
        <f t="shared" si="25"/>
        <v>5547.3504309410073</v>
      </c>
      <c r="CT37" s="210">
        <f t="shared" si="25"/>
        <v>5831.5742283015807</v>
      </c>
      <c r="CU37" s="210">
        <f t="shared" si="25"/>
        <v>6115.7980256621531</v>
      </c>
      <c r="CV37" s="210">
        <f t="shared" si="25"/>
        <v>6400.0218230227256</v>
      </c>
      <c r="CW37" s="210">
        <f t="shared" si="25"/>
        <v>6684.245620383299</v>
      </c>
      <c r="CX37" s="210">
        <f t="shared" si="25"/>
        <v>6731.6162532767248</v>
      </c>
      <c r="CY37" s="210">
        <f t="shared" si="25"/>
        <v>6731.6162532767248</v>
      </c>
      <c r="CZ37" s="210">
        <f t="shared" si="25"/>
        <v>6731.6162532767248</v>
      </c>
      <c r="DA37" s="210">
        <f t="shared" si="25"/>
        <v>6731.6162532767248</v>
      </c>
    </row>
    <row r="38" spans="1:105">
      <c r="A38" s="201" t="str">
        <f>Income!A88</f>
        <v>TOTAL</v>
      </c>
      <c r="B38" s="203">
        <f>Income!B88</f>
        <v>53891.067462932857</v>
      </c>
      <c r="C38" s="203">
        <f>Income!C88</f>
        <v>91493.298096761384</v>
      </c>
      <c r="D38" s="203">
        <f>Income!D88</f>
        <v>176686.60518183949</v>
      </c>
      <c r="E38" s="203">
        <f>Income!E88</f>
        <v>368517.33653598721</v>
      </c>
      <c r="F38" s="204">
        <f t="shared" ref="F38:AK38" si="26">SUM(F25:F37)</f>
        <v>48644.673045047923</v>
      </c>
      <c r="G38" s="204">
        <f t="shared" si="26"/>
        <v>48644.673045047923</v>
      </c>
      <c r="H38" s="204">
        <f t="shared" si="26"/>
        <v>48644.673045047923</v>
      </c>
      <c r="I38" s="204">
        <f t="shared" si="26"/>
        <v>48644.673045047923</v>
      </c>
      <c r="J38" s="204">
        <f t="shared" si="26"/>
        <v>48644.673045047923</v>
      </c>
      <c r="K38" s="204">
        <f t="shared" si="26"/>
        <v>48644.673045047923</v>
      </c>
      <c r="L38" s="204">
        <f t="shared" si="26"/>
        <v>48644.673045047923</v>
      </c>
      <c r="M38" s="204">
        <f t="shared" si="26"/>
        <v>48644.673045047923</v>
      </c>
      <c r="N38" s="204">
        <f t="shared" si="26"/>
        <v>48644.673045047923</v>
      </c>
      <c r="O38" s="204">
        <f t="shared" si="26"/>
        <v>48644.673045047923</v>
      </c>
      <c r="P38" s="204">
        <f t="shared" si="26"/>
        <v>48644.673045047923</v>
      </c>
      <c r="Q38" s="204">
        <f t="shared" si="26"/>
        <v>48644.673045047923</v>
      </c>
      <c r="R38" s="204">
        <f t="shared" si="26"/>
        <v>48644.673045047923</v>
      </c>
      <c r="S38" s="204">
        <f t="shared" si="26"/>
        <v>48644.673045047923</v>
      </c>
      <c r="T38" s="204">
        <f t="shared" si="26"/>
        <v>48644.673045047923</v>
      </c>
      <c r="U38" s="204">
        <f t="shared" si="26"/>
        <v>48644.673045047923</v>
      </c>
      <c r="V38" s="204">
        <f t="shared" si="26"/>
        <v>48644.673045047923</v>
      </c>
      <c r="W38" s="204">
        <f t="shared" si="26"/>
        <v>48644.673045047923</v>
      </c>
      <c r="X38" s="204">
        <f t="shared" si="26"/>
        <v>48644.673045047923</v>
      </c>
      <c r="Y38" s="204">
        <f t="shared" si="26"/>
        <v>49567.049326589826</v>
      </c>
      <c r="Z38" s="204">
        <f t="shared" si="26"/>
        <v>50673.900864440089</v>
      </c>
      <c r="AA38" s="204">
        <f t="shared" si="26"/>
        <v>51780.75240229036</v>
      </c>
      <c r="AB38" s="204">
        <f t="shared" si="26"/>
        <v>52887.603940140623</v>
      </c>
      <c r="AC38" s="204">
        <f t="shared" si="26"/>
        <v>53994.455477990901</v>
      </c>
      <c r="AD38" s="204">
        <f t="shared" si="26"/>
        <v>55101.307015841172</v>
      </c>
      <c r="AE38" s="204">
        <f t="shared" si="26"/>
        <v>56208.158553691443</v>
      </c>
      <c r="AF38" s="204">
        <f t="shared" si="26"/>
        <v>57315.010091541713</v>
      </c>
      <c r="AG38" s="204">
        <f t="shared" si="26"/>
        <v>58421.861629391984</v>
      </c>
      <c r="AH38" s="204">
        <f t="shared" si="26"/>
        <v>59528.713167242247</v>
      </c>
      <c r="AI38" s="204">
        <f t="shared" si="26"/>
        <v>60635.564705092511</v>
      </c>
      <c r="AJ38" s="204">
        <f t="shared" si="26"/>
        <v>61742.416242942789</v>
      </c>
      <c r="AK38" s="204">
        <f t="shared" si="26"/>
        <v>62849.26778079306</v>
      </c>
      <c r="AL38" s="204">
        <f t="shared" ref="AL38:BQ38" si="27">SUM(AL25:AL37)</f>
        <v>63956.11931864333</v>
      </c>
      <c r="AM38" s="204">
        <f t="shared" si="27"/>
        <v>65062.970856493601</v>
      </c>
      <c r="AN38" s="204">
        <f t="shared" si="27"/>
        <v>66169.822394343864</v>
      </c>
      <c r="AO38" s="204">
        <f t="shared" si="27"/>
        <v>67276.673932194128</v>
      </c>
      <c r="AP38" s="204">
        <f t="shared" si="27"/>
        <v>68383.52547004442</v>
      </c>
      <c r="AQ38" s="204">
        <f t="shared" si="27"/>
        <v>69490.377007894669</v>
      </c>
      <c r="AR38" s="204">
        <f t="shared" si="27"/>
        <v>70597.228545744947</v>
      </c>
      <c r="AS38" s="204">
        <f t="shared" si="27"/>
        <v>71704.08008359521</v>
      </c>
      <c r="AT38" s="204">
        <f t="shared" si="27"/>
        <v>72810.931621445488</v>
      </c>
      <c r="AU38" s="204">
        <f t="shared" si="27"/>
        <v>73917.783159295766</v>
      </c>
      <c r="AV38" s="204">
        <f t="shared" si="27"/>
        <v>75024.63469714603</v>
      </c>
      <c r="AW38" s="204">
        <f t="shared" si="27"/>
        <v>76131.486234996293</v>
      </c>
      <c r="AX38" s="204">
        <f t="shared" si="27"/>
        <v>77238.337772846557</v>
      </c>
      <c r="AY38" s="204">
        <f t="shared" si="27"/>
        <v>78345.189310696835</v>
      </c>
      <c r="AZ38" s="204">
        <f t="shared" si="27"/>
        <v>79452.040848547098</v>
      </c>
      <c r="BA38" s="204">
        <f t="shared" si="27"/>
        <v>80558.892386397361</v>
      </c>
      <c r="BB38" s="204">
        <f t="shared" si="27"/>
        <v>81665.743924247639</v>
      </c>
      <c r="BC38" s="204">
        <f t="shared" si="27"/>
        <v>82772.595462097903</v>
      </c>
      <c r="BD38" s="204">
        <f t="shared" si="27"/>
        <v>83879.446999948181</v>
      </c>
      <c r="BE38" s="204">
        <f t="shared" si="27"/>
        <v>84986.298537798444</v>
      </c>
      <c r="BF38" s="204">
        <f t="shared" si="27"/>
        <v>86093.150075648722</v>
      </c>
      <c r="BG38" s="204">
        <f t="shared" si="27"/>
        <v>87200.001613498986</v>
      </c>
      <c r="BH38" s="204">
        <f t="shared" si="27"/>
        <v>89924.553301192747</v>
      </c>
      <c r="BI38" s="204">
        <f t="shared" si="27"/>
        <v>92972.645018855183</v>
      </c>
      <c r="BJ38" s="204">
        <f t="shared" si="27"/>
        <v>96020.736736517603</v>
      </c>
      <c r="BK38" s="204">
        <f t="shared" si="27"/>
        <v>99068.828454180053</v>
      </c>
      <c r="BL38" s="204">
        <f t="shared" si="27"/>
        <v>102116.9201718425</v>
      </c>
      <c r="BM38" s="204">
        <f t="shared" si="27"/>
        <v>105165.01188950495</v>
      </c>
      <c r="BN38" s="204">
        <f t="shared" si="27"/>
        <v>108213.1036071674</v>
      </c>
      <c r="BO38" s="204">
        <f t="shared" si="27"/>
        <v>111261.19532482982</v>
      </c>
      <c r="BP38" s="204">
        <f t="shared" si="27"/>
        <v>114309.28704249227</v>
      </c>
      <c r="BQ38" s="204">
        <f t="shared" si="27"/>
        <v>117357.37876015471</v>
      </c>
      <c r="BR38" s="204">
        <f t="shared" ref="BR38:CW38" si="28">SUM(BR25:BR37)</f>
        <v>120405.47047781713</v>
      </c>
      <c r="BS38" s="204">
        <f t="shared" si="28"/>
        <v>123453.56219547958</v>
      </c>
      <c r="BT38" s="204">
        <f t="shared" si="28"/>
        <v>126501.65391314201</v>
      </c>
      <c r="BU38" s="204">
        <f t="shared" si="28"/>
        <v>129549.74563080446</v>
      </c>
      <c r="BV38" s="204">
        <f t="shared" si="28"/>
        <v>132597.83734846688</v>
      </c>
      <c r="BW38" s="204">
        <f t="shared" si="28"/>
        <v>135645.92906612935</v>
      </c>
      <c r="BX38" s="204">
        <f t="shared" si="28"/>
        <v>138694.02078379178</v>
      </c>
      <c r="BY38" s="204">
        <f t="shared" si="28"/>
        <v>141742.11250145425</v>
      </c>
      <c r="BZ38" s="204">
        <f t="shared" si="28"/>
        <v>144790.20421911665</v>
      </c>
      <c r="CA38" s="204">
        <f t="shared" si="28"/>
        <v>147838.29593677909</v>
      </c>
      <c r="CB38" s="204">
        <f t="shared" si="28"/>
        <v>150886.38765444155</v>
      </c>
      <c r="CC38" s="204">
        <f t="shared" si="28"/>
        <v>153934.47937210399</v>
      </c>
      <c r="CD38" s="204">
        <f t="shared" si="28"/>
        <v>156982.57108976642</v>
      </c>
      <c r="CE38" s="204">
        <f t="shared" si="28"/>
        <v>160030.66280742886</v>
      </c>
      <c r="CF38" s="204">
        <f t="shared" si="28"/>
        <v>163078.7545250913</v>
      </c>
      <c r="CG38" s="204">
        <f t="shared" si="28"/>
        <v>166126.84624275376</v>
      </c>
      <c r="CH38" s="204">
        <f t="shared" si="28"/>
        <v>169174.93796041619</v>
      </c>
      <c r="CI38" s="204">
        <f t="shared" si="28"/>
        <v>180527.35938627805</v>
      </c>
      <c r="CJ38" s="204">
        <f t="shared" si="28"/>
        <v>193540.6467537797</v>
      </c>
      <c r="CK38" s="204">
        <f t="shared" si="28"/>
        <v>206553.93412128135</v>
      </c>
      <c r="CL38" s="204">
        <f t="shared" si="28"/>
        <v>219567.22148878299</v>
      </c>
      <c r="CM38" s="204">
        <f t="shared" si="28"/>
        <v>232580.50885628461</v>
      </c>
      <c r="CN38" s="204">
        <f t="shared" si="28"/>
        <v>245593.79622378625</v>
      </c>
      <c r="CO38" s="204">
        <f t="shared" si="28"/>
        <v>258607.0835912879</v>
      </c>
      <c r="CP38" s="204">
        <f t="shared" si="28"/>
        <v>271620.37095878948</v>
      </c>
      <c r="CQ38" s="204">
        <f t="shared" si="28"/>
        <v>284633.65832629119</v>
      </c>
      <c r="CR38" s="204">
        <f t="shared" si="28"/>
        <v>297646.94569379278</v>
      </c>
      <c r="CS38" s="204">
        <f t="shared" si="28"/>
        <v>310660.23306129448</v>
      </c>
      <c r="CT38" s="204">
        <f t="shared" si="28"/>
        <v>323673.52042879601</v>
      </c>
      <c r="CU38" s="204">
        <f t="shared" si="28"/>
        <v>336686.80779629771</v>
      </c>
      <c r="CV38" s="204">
        <f t="shared" si="28"/>
        <v>349700.09516379936</v>
      </c>
      <c r="CW38" s="204">
        <f t="shared" si="28"/>
        <v>362713.382531301</v>
      </c>
      <c r="CX38" s="204">
        <f>SUM(CX25:CX37)</f>
        <v>364882.26375921781</v>
      </c>
      <c r="CY38" s="204">
        <f>SUM(CY25:CY37)</f>
        <v>364882.26375921781</v>
      </c>
      <c r="CZ38" s="204">
        <f>SUM(CZ25:CZ37)</f>
        <v>364882.26375921781</v>
      </c>
      <c r="DA38" s="204">
        <f>SUM(DA25:DA37)</f>
        <v>364882.26375921781</v>
      </c>
    </row>
    <row r="39" spans="1:105">
      <c r="A39" s="201" t="str">
        <f>Income!A89</f>
        <v>Food Poverty line</v>
      </c>
      <c r="B39" s="203">
        <f>Income!B89</f>
        <v>40474.951687871187</v>
      </c>
      <c r="C39" s="203">
        <f>Income!C89</f>
        <v>40474.951687871187</v>
      </c>
      <c r="D39" s="203">
        <f>Income!D89</f>
        <v>40474.951687871129</v>
      </c>
      <c r="E39" s="203">
        <f>Income!E89</f>
        <v>40474.951687871129</v>
      </c>
      <c r="F39" s="204">
        <f t="shared" ref="F39:U39" si="29">IF(F$2&lt;=($B$2+$C$2+$D$2),IF(F$2&lt;=($B$2+$C$2),IF(F$2&lt;=$B$2,$B39,$C39),$D39),$E39)</f>
        <v>40474.951687871187</v>
      </c>
      <c r="G39" s="204">
        <f t="shared" si="29"/>
        <v>40474.951687871187</v>
      </c>
      <c r="H39" s="204">
        <f t="shared" si="29"/>
        <v>40474.951687871187</v>
      </c>
      <c r="I39" s="204">
        <f t="shared" si="29"/>
        <v>40474.951687871187</v>
      </c>
      <c r="J39" s="204">
        <f t="shared" si="29"/>
        <v>40474.951687871187</v>
      </c>
      <c r="K39" s="204">
        <f t="shared" si="29"/>
        <v>40474.951687871187</v>
      </c>
      <c r="L39" s="204">
        <f t="shared" si="29"/>
        <v>40474.951687871187</v>
      </c>
      <c r="M39" s="204">
        <f t="shared" si="29"/>
        <v>40474.951687871187</v>
      </c>
      <c r="N39" s="204">
        <f t="shared" si="29"/>
        <v>40474.951687871187</v>
      </c>
      <c r="O39" s="204">
        <f t="shared" si="29"/>
        <v>40474.951687871187</v>
      </c>
      <c r="P39" s="204">
        <f t="shared" si="29"/>
        <v>40474.951687871187</v>
      </c>
      <c r="Q39" s="204">
        <f t="shared" si="29"/>
        <v>40474.951687871187</v>
      </c>
      <c r="R39" s="204">
        <f t="shared" si="29"/>
        <v>40474.951687871187</v>
      </c>
      <c r="S39" s="204">
        <f t="shared" si="29"/>
        <v>40474.951687871187</v>
      </c>
      <c r="T39" s="204">
        <f t="shared" si="29"/>
        <v>40474.951687871187</v>
      </c>
      <c r="U39" s="204">
        <f t="shared" si="29"/>
        <v>40474.951687871187</v>
      </c>
      <c r="V39" s="204">
        <f t="shared" ref="V39:AK40" si="30">IF(V$2&lt;=($B$2+$C$2+$D$2),IF(V$2&lt;=($B$2+$C$2),IF(V$2&lt;=$B$2,$B39,$C39),$D39),$E39)</f>
        <v>40474.951687871187</v>
      </c>
      <c r="W39" s="204">
        <f t="shared" si="30"/>
        <v>40474.951687871187</v>
      </c>
      <c r="X39" s="204">
        <f t="shared" si="30"/>
        <v>40474.951687871187</v>
      </c>
      <c r="Y39" s="204">
        <f t="shared" si="30"/>
        <v>40474.951687871187</v>
      </c>
      <c r="Z39" s="204">
        <f t="shared" si="30"/>
        <v>40474.951687871187</v>
      </c>
      <c r="AA39" s="204">
        <f t="shared" si="30"/>
        <v>40474.951687871187</v>
      </c>
      <c r="AB39" s="204">
        <f t="shared" si="30"/>
        <v>40474.951687871187</v>
      </c>
      <c r="AC39" s="204">
        <f t="shared" si="30"/>
        <v>40474.951687871187</v>
      </c>
      <c r="AD39" s="204">
        <f t="shared" si="30"/>
        <v>40474.951687871187</v>
      </c>
      <c r="AE39" s="204">
        <f t="shared" si="30"/>
        <v>40474.951687871187</v>
      </c>
      <c r="AF39" s="204">
        <f t="shared" si="30"/>
        <v>40474.951687871187</v>
      </c>
      <c r="AG39" s="204">
        <f t="shared" si="30"/>
        <v>40474.951687871187</v>
      </c>
      <c r="AH39" s="204">
        <f t="shared" si="30"/>
        <v>40474.951687871187</v>
      </c>
      <c r="AI39" s="204">
        <f t="shared" si="30"/>
        <v>40474.951687871187</v>
      </c>
      <c r="AJ39" s="204">
        <f t="shared" si="30"/>
        <v>40474.951687871187</v>
      </c>
      <c r="AK39" s="204">
        <f t="shared" si="30"/>
        <v>40474.951687871187</v>
      </c>
      <c r="AL39" s="204">
        <f t="shared" ref="AL39:BA40" si="31">IF(AL$2&lt;=($B$2+$C$2+$D$2),IF(AL$2&lt;=($B$2+$C$2),IF(AL$2&lt;=$B$2,$B39,$C39),$D39),$E39)</f>
        <v>40474.951687871187</v>
      </c>
      <c r="AM39" s="204">
        <f t="shared" si="31"/>
        <v>40474.951687871187</v>
      </c>
      <c r="AN39" s="204">
        <f t="shared" si="31"/>
        <v>40474.951687871187</v>
      </c>
      <c r="AO39" s="204">
        <f t="shared" si="31"/>
        <v>40474.951687871187</v>
      </c>
      <c r="AP39" s="204">
        <f t="shared" si="31"/>
        <v>40474.951687871187</v>
      </c>
      <c r="AQ39" s="204">
        <f t="shared" si="31"/>
        <v>40474.951687871187</v>
      </c>
      <c r="AR39" s="204">
        <f t="shared" si="31"/>
        <v>40474.951687871187</v>
      </c>
      <c r="AS39" s="204">
        <f t="shared" si="31"/>
        <v>40474.951687871187</v>
      </c>
      <c r="AT39" s="204">
        <f t="shared" si="31"/>
        <v>40474.951687871187</v>
      </c>
      <c r="AU39" s="204">
        <f t="shared" si="31"/>
        <v>40474.951687871187</v>
      </c>
      <c r="AV39" s="204">
        <f t="shared" si="31"/>
        <v>40474.951687871187</v>
      </c>
      <c r="AW39" s="204">
        <f t="shared" si="31"/>
        <v>40474.951687871187</v>
      </c>
      <c r="AX39" s="204">
        <f t="shared" si="31"/>
        <v>40474.951687871187</v>
      </c>
      <c r="AY39" s="204">
        <f t="shared" si="31"/>
        <v>40474.951687871187</v>
      </c>
      <c r="AZ39" s="204">
        <f t="shared" si="31"/>
        <v>40474.951687871187</v>
      </c>
      <c r="BA39" s="204">
        <f t="shared" si="31"/>
        <v>40474.951687871187</v>
      </c>
      <c r="BB39" s="204">
        <f t="shared" ref="BB39:CD40" si="32">IF(BB$2&lt;=($B$2+$C$2+$D$2),IF(BB$2&lt;=($B$2+$C$2),IF(BB$2&lt;=$B$2,$B39,$C39),$D39),$E39)</f>
        <v>40474.951687871187</v>
      </c>
      <c r="BC39" s="204">
        <f t="shared" si="32"/>
        <v>40474.951687871187</v>
      </c>
      <c r="BD39" s="204">
        <f t="shared" si="32"/>
        <v>40474.951687871187</v>
      </c>
      <c r="BE39" s="204">
        <f t="shared" si="32"/>
        <v>40474.951687871187</v>
      </c>
      <c r="BF39" s="204">
        <f t="shared" si="32"/>
        <v>40474.951687871187</v>
      </c>
      <c r="BG39" s="204">
        <f t="shared" si="32"/>
        <v>40474.951687871187</v>
      </c>
      <c r="BH39" s="204">
        <f t="shared" si="32"/>
        <v>40474.951687871187</v>
      </c>
      <c r="BI39" s="204">
        <f t="shared" si="32"/>
        <v>40474.951687871187</v>
      </c>
      <c r="BJ39" s="204">
        <f t="shared" si="32"/>
        <v>40474.951687871187</v>
      </c>
      <c r="BK39" s="204">
        <f t="shared" si="32"/>
        <v>40474.951687871187</v>
      </c>
      <c r="BL39" s="204">
        <f t="shared" si="32"/>
        <v>40474.951687871187</v>
      </c>
      <c r="BM39" s="204">
        <f t="shared" si="32"/>
        <v>40474.951687871187</v>
      </c>
      <c r="BN39" s="204">
        <f t="shared" si="32"/>
        <v>40474.951687871187</v>
      </c>
      <c r="BO39" s="204">
        <f t="shared" si="32"/>
        <v>40474.951687871187</v>
      </c>
      <c r="BP39" s="204">
        <f t="shared" si="32"/>
        <v>40474.951687871187</v>
      </c>
      <c r="BQ39" s="204">
        <f t="shared" si="32"/>
        <v>40474.951687871187</v>
      </c>
      <c r="BR39" s="204">
        <f t="shared" si="32"/>
        <v>40474.951687871187</v>
      </c>
      <c r="BS39" s="204">
        <f t="shared" si="32"/>
        <v>40474.951687871187</v>
      </c>
      <c r="BT39" s="204">
        <f t="shared" si="32"/>
        <v>40474.951687871187</v>
      </c>
      <c r="BU39" s="204">
        <f t="shared" si="32"/>
        <v>40474.951687871187</v>
      </c>
      <c r="BV39" s="204">
        <f t="shared" si="32"/>
        <v>40474.951687871187</v>
      </c>
      <c r="BW39" s="204">
        <f t="shared" si="32"/>
        <v>40474.951687871187</v>
      </c>
      <c r="BX39" s="204">
        <f t="shared" si="32"/>
        <v>40474.951687871129</v>
      </c>
      <c r="BY39" s="204">
        <f t="shared" si="32"/>
        <v>40474.951687871129</v>
      </c>
      <c r="BZ39" s="204">
        <f t="shared" si="32"/>
        <v>40474.951687871129</v>
      </c>
      <c r="CA39" s="204">
        <f t="shared" si="32"/>
        <v>40474.951687871129</v>
      </c>
      <c r="CB39" s="204">
        <f t="shared" si="32"/>
        <v>40474.951687871129</v>
      </c>
      <c r="CC39" s="204">
        <f t="shared" si="32"/>
        <v>40474.951687871129</v>
      </c>
      <c r="CD39" s="204">
        <f t="shared" si="32"/>
        <v>40474.951687871129</v>
      </c>
      <c r="CE39" s="204">
        <f t="shared" ref="CE39:CR40" si="33">IF(CE$2&lt;=($B$2+$C$2+$D$2),IF(CE$2&lt;=($B$2+$C$2),IF(CE$2&lt;=$B$2,$B39,$C39),$D39),$E39)</f>
        <v>40474.951687871129</v>
      </c>
      <c r="CF39" s="204">
        <f t="shared" si="33"/>
        <v>40474.951687871129</v>
      </c>
      <c r="CG39" s="204">
        <f t="shared" si="33"/>
        <v>40474.951687871129</v>
      </c>
      <c r="CH39" s="204">
        <f t="shared" si="33"/>
        <v>40474.951687871129</v>
      </c>
      <c r="CI39" s="204">
        <f t="shared" si="33"/>
        <v>40474.951687871129</v>
      </c>
      <c r="CJ39" s="204">
        <f t="shared" si="33"/>
        <v>40474.951687871129</v>
      </c>
      <c r="CK39" s="204">
        <f t="shared" si="33"/>
        <v>40474.951687871129</v>
      </c>
      <c r="CL39" s="204">
        <f t="shared" si="33"/>
        <v>40474.951687871129</v>
      </c>
      <c r="CM39" s="204">
        <f t="shared" si="33"/>
        <v>40474.951687871129</v>
      </c>
      <c r="CN39" s="204">
        <f t="shared" si="33"/>
        <v>40474.951687871129</v>
      </c>
      <c r="CO39" s="204">
        <f t="shared" si="33"/>
        <v>40474.951687871129</v>
      </c>
      <c r="CP39" s="204">
        <f t="shared" si="33"/>
        <v>40474.951687871129</v>
      </c>
      <c r="CQ39" s="204">
        <f t="shared" si="33"/>
        <v>40474.951687871129</v>
      </c>
      <c r="CR39" s="204">
        <f t="shared" si="33"/>
        <v>40474.951687871129</v>
      </c>
      <c r="CS39" s="204">
        <f t="shared" ref="CS39:DA40" si="34">IF(CS$2&lt;=($B$2+$C$2+$D$2),IF(CS$2&lt;=($B$2+$C$2),IF(CS$2&lt;=$B$2,$B39,$C39),$D39),$E39)</f>
        <v>40474.951687871129</v>
      </c>
      <c r="CT39" s="204">
        <f t="shared" si="34"/>
        <v>40474.951687871129</v>
      </c>
      <c r="CU39" s="204">
        <f t="shared" si="34"/>
        <v>40474.951687871129</v>
      </c>
      <c r="CV39" s="204">
        <f t="shared" si="34"/>
        <v>40474.951687871129</v>
      </c>
      <c r="CW39" s="204">
        <f t="shared" si="34"/>
        <v>40474.951687871129</v>
      </c>
      <c r="CX39" s="204">
        <f t="shared" si="34"/>
        <v>40474.951687871129</v>
      </c>
      <c r="CY39" s="204">
        <f t="shared" si="34"/>
        <v>40474.951687871129</v>
      </c>
      <c r="CZ39" s="204">
        <f t="shared" si="34"/>
        <v>40474.951687871129</v>
      </c>
      <c r="DA39" s="204">
        <f t="shared" si="34"/>
        <v>40474.951687871129</v>
      </c>
    </row>
    <row r="40" spans="1:105">
      <c r="A40" s="201" t="str">
        <f>Income!A90</f>
        <v>Lower Bound Poverty line</v>
      </c>
      <c r="B40" s="203">
        <f>Income!B90</f>
        <v>59912.96057676011</v>
      </c>
      <c r="C40" s="203">
        <f>Income!C90</f>
        <v>59912.96057676011</v>
      </c>
      <c r="D40" s="203">
        <f>Income!D90</f>
        <v>59912.960576760015</v>
      </c>
      <c r="E40" s="203">
        <f>Income!E90</f>
        <v>59912.960576760015</v>
      </c>
      <c r="F40" s="204">
        <f t="shared" ref="F40:U40" si="35">IF(F$2&lt;=($B$2+$C$2+$D$2),IF(F$2&lt;=($B$2+$C$2),IF(F$2&lt;=$B$2,$B40,$C40),$D40),$E40)</f>
        <v>59912.96057676011</v>
      </c>
      <c r="G40" s="204">
        <f t="shared" si="35"/>
        <v>59912.96057676011</v>
      </c>
      <c r="H40" s="204">
        <f t="shared" si="35"/>
        <v>59912.96057676011</v>
      </c>
      <c r="I40" s="204">
        <f t="shared" si="35"/>
        <v>59912.96057676011</v>
      </c>
      <c r="J40" s="204">
        <f t="shared" si="35"/>
        <v>59912.96057676011</v>
      </c>
      <c r="K40" s="204">
        <f t="shared" si="35"/>
        <v>59912.96057676011</v>
      </c>
      <c r="L40" s="204">
        <f t="shared" si="35"/>
        <v>59912.96057676011</v>
      </c>
      <c r="M40" s="204">
        <f t="shared" si="35"/>
        <v>59912.96057676011</v>
      </c>
      <c r="N40" s="204">
        <f t="shared" si="35"/>
        <v>59912.96057676011</v>
      </c>
      <c r="O40" s="204">
        <f t="shared" si="35"/>
        <v>59912.96057676011</v>
      </c>
      <c r="P40" s="204">
        <f t="shared" si="35"/>
        <v>59912.96057676011</v>
      </c>
      <c r="Q40" s="204">
        <f t="shared" si="35"/>
        <v>59912.96057676011</v>
      </c>
      <c r="R40" s="204">
        <f t="shared" si="35"/>
        <v>59912.96057676011</v>
      </c>
      <c r="S40" s="204">
        <f t="shared" si="35"/>
        <v>59912.96057676011</v>
      </c>
      <c r="T40" s="204">
        <f t="shared" si="35"/>
        <v>59912.96057676011</v>
      </c>
      <c r="U40" s="204">
        <f t="shared" si="35"/>
        <v>59912.96057676011</v>
      </c>
      <c r="V40" s="204">
        <f t="shared" si="30"/>
        <v>59912.96057676011</v>
      </c>
      <c r="W40" s="204">
        <f t="shared" si="30"/>
        <v>59912.96057676011</v>
      </c>
      <c r="X40" s="204">
        <f t="shared" si="30"/>
        <v>59912.96057676011</v>
      </c>
      <c r="Y40" s="204">
        <f t="shared" si="30"/>
        <v>59912.96057676011</v>
      </c>
      <c r="Z40" s="204">
        <f t="shared" si="30"/>
        <v>59912.96057676011</v>
      </c>
      <c r="AA40" s="204">
        <f t="shared" si="30"/>
        <v>59912.96057676011</v>
      </c>
      <c r="AB40" s="204">
        <f t="shared" si="30"/>
        <v>59912.96057676011</v>
      </c>
      <c r="AC40" s="204">
        <f t="shared" si="30"/>
        <v>59912.96057676011</v>
      </c>
      <c r="AD40" s="204">
        <f t="shared" si="30"/>
        <v>59912.96057676011</v>
      </c>
      <c r="AE40" s="204">
        <f t="shared" si="30"/>
        <v>59912.96057676011</v>
      </c>
      <c r="AF40" s="204">
        <f t="shared" si="30"/>
        <v>59912.96057676011</v>
      </c>
      <c r="AG40" s="204">
        <f t="shared" si="30"/>
        <v>59912.96057676011</v>
      </c>
      <c r="AH40" s="204">
        <f t="shared" si="30"/>
        <v>59912.96057676011</v>
      </c>
      <c r="AI40" s="204">
        <f t="shared" si="30"/>
        <v>59912.96057676011</v>
      </c>
      <c r="AJ40" s="204">
        <f t="shared" si="30"/>
        <v>59912.96057676011</v>
      </c>
      <c r="AK40" s="204">
        <f t="shared" si="30"/>
        <v>59912.96057676011</v>
      </c>
      <c r="AL40" s="204">
        <f t="shared" si="31"/>
        <v>59912.96057676011</v>
      </c>
      <c r="AM40" s="204">
        <f t="shared" si="31"/>
        <v>59912.96057676011</v>
      </c>
      <c r="AN40" s="204">
        <f t="shared" si="31"/>
        <v>59912.96057676011</v>
      </c>
      <c r="AO40" s="204">
        <f t="shared" si="31"/>
        <v>59912.96057676011</v>
      </c>
      <c r="AP40" s="204">
        <f t="shared" si="31"/>
        <v>59912.96057676011</v>
      </c>
      <c r="AQ40" s="204">
        <f t="shared" si="31"/>
        <v>59912.96057676011</v>
      </c>
      <c r="AR40" s="204">
        <f t="shared" si="31"/>
        <v>59912.96057676011</v>
      </c>
      <c r="AS40" s="204">
        <f t="shared" si="31"/>
        <v>59912.96057676011</v>
      </c>
      <c r="AT40" s="204">
        <f t="shared" si="31"/>
        <v>59912.96057676011</v>
      </c>
      <c r="AU40" s="204">
        <f t="shared" si="31"/>
        <v>59912.96057676011</v>
      </c>
      <c r="AV40" s="204">
        <f t="shared" si="31"/>
        <v>59912.96057676011</v>
      </c>
      <c r="AW40" s="204">
        <f t="shared" si="31"/>
        <v>59912.96057676011</v>
      </c>
      <c r="AX40" s="204">
        <f t="shared" si="31"/>
        <v>59912.96057676011</v>
      </c>
      <c r="AY40" s="204">
        <f t="shared" si="31"/>
        <v>59912.96057676011</v>
      </c>
      <c r="AZ40" s="204">
        <f t="shared" si="31"/>
        <v>59912.96057676011</v>
      </c>
      <c r="BA40" s="204">
        <f t="shared" si="31"/>
        <v>59912.96057676011</v>
      </c>
      <c r="BB40" s="204">
        <f t="shared" si="32"/>
        <v>59912.96057676011</v>
      </c>
      <c r="BC40" s="204">
        <f t="shared" si="32"/>
        <v>59912.96057676011</v>
      </c>
      <c r="BD40" s="204">
        <f t="shared" si="32"/>
        <v>59912.96057676011</v>
      </c>
      <c r="BE40" s="204">
        <f t="shared" si="32"/>
        <v>59912.96057676011</v>
      </c>
      <c r="BF40" s="204">
        <f t="shared" si="32"/>
        <v>59912.96057676011</v>
      </c>
      <c r="BG40" s="204">
        <f t="shared" si="32"/>
        <v>59912.96057676011</v>
      </c>
      <c r="BH40" s="204">
        <f t="shared" si="32"/>
        <v>59912.96057676011</v>
      </c>
      <c r="BI40" s="204">
        <f t="shared" si="32"/>
        <v>59912.96057676011</v>
      </c>
      <c r="BJ40" s="204">
        <f t="shared" si="32"/>
        <v>59912.96057676011</v>
      </c>
      <c r="BK40" s="204">
        <f t="shared" si="32"/>
        <v>59912.96057676011</v>
      </c>
      <c r="BL40" s="204">
        <f t="shared" si="32"/>
        <v>59912.96057676011</v>
      </c>
      <c r="BM40" s="204">
        <f t="shared" si="32"/>
        <v>59912.96057676011</v>
      </c>
      <c r="BN40" s="204">
        <f t="shared" si="32"/>
        <v>59912.96057676011</v>
      </c>
      <c r="BO40" s="204">
        <f t="shared" si="32"/>
        <v>59912.96057676011</v>
      </c>
      <c r="BP40" s="204">
        <f t="shared" si="32"/>
        <v>59912.96057676011</v>
      </c>
      <c r="BQ40" s="204">
        <f t="shared" si="32"/>
        <v>59912.96057676011</v>
      </c>
      <c r="BR40" s="204">
        <f t="shared" si="32"/>
        <v>59912.96057676011</v>
      </c>
      <c r="BS40" s="204">
        <f t="shared" si="32"/>
        <v>59912.96057676011</v>
      </c>
      <c r="BT40" s="204">
        <f t="shared" si="32"/>
        <v>59912.96057676011</v>
      </c>
      <c r="BU40" s="204">
        <f t="shared" si="32"/>
        <v>59912.96057676011</v>
      </c>
      <c r="BV40" s="204">
        <f t="shared" si="32"/>
        <v>59912.96057676011</v>
      </c>
      <c r="BW40" s="204">
        <f t="shared" si="32"/>
        <v>59912.96057676011</v>
      </c>
      <c r="BX40" s="204">
        <f t="shared" si="32"/>
        <v>59912.960576760015</v>
      </c>
      <c r="BY40" s="204">
        <f t="shared" si="32"/>
        <v>59912.960576760015</v>
      </c>
      <c r="BZ40" s="204">
        <f t="shared" si="32"/>
        <v>59912.960576760015</v>
      </c>
      <c r="CA40" s="204">
        <f t="shared" si="32"/>
        <v>59912.960576760015</v>
      </c>
      <c r="CB40" s="204">
        <f t="shared" si="32"/>
        <v>59912.960576760015</v>
      </c>
      <c r="CC40" s="204">
        <f t="shared" si="32"/>
        <v>59912.960576760015</v>
      </c>
      <c r="CD40" s="204">
        <f t="shared" si="32"/>
        <v>59912.960576760015</v>
      </c>
      <c r="CE40" s="204">
        <f t="shared" si="33"/>
        <v>59912.960576760015</v>
      </c>
      <c r="CF40" s="204">
        <f t="shared" si="33"/>
        <v>59912.960576760015</v>
      </c>
      <c r="CG40" s="204">
        <f t="shared" si="33"/>
        <v>59912.960576760015</v>
      </c>
      <c r="CH40" s="204">
        <f t="shared" si="33"/>
        <v>59912.960576760015</v>
      </c>
      <c r="CI40" s="204">
        <f t="shared" si="33"/>
        <v>59912.960576760015</v>
      </c>
      <c r="CJ40" s="204">
        <f t="shared" si="33"/>
        <v>59912.960576760015</v>
      </c>
      <c r="CK40" s="204">
        <f t="shared" si="33"/>
        <v>59912.960576760015</v>
      </c>
      <c r="CL40" s="204">
        <f t="shared" si="33"/>
        <v>59912.960576760015</v>
      </c>
      <c r="CM40" s="204">
        <f t="shared" si="33"/>
        <v>59912.960576760015</v>
      </c>
      <c r="CN40" s="204">
        <f t="shared" si="33"/>
        <v>59912.960576760015</v>
      </c>
      <c r="CO40" s="204">
        <f t="shared" si="33"/>
        <v>59912.960576760015</v>
      </c>
      <c r="CP40" s="204">
        <f t="shared" si="33"/>
        <v>59912.960576760015</v>
      </c>
      <c r="CQ40" s="204">
        <f t="shared" si="33"/>
        <v>59912.960576760015</v>
      </c>
      <c r="CR40" s="204">
        <f t="shared" si="33"/>
        <v>59912.960576760015</v>
      </c>
      <c r="CS40" s="204">
        <f t="shared" si="34"/>
        <v>59912.960576760015</v>
      </c>
      <c r="CT40" s="204">
        <f t="shared" si="34"/>
        <v>59912.960576760015</v>
      </c>
      <c r="CU40" s="204">
        <f t="shared" si="34"/>
        <v>59912.960576760015</v>
      </c>
      <c r="CV40" s="204">
        <f t="shared" si="34"/>
        <v>59912.960576760015</v>
      </c>
      <c r="CW40" s="204">
        <f t="shared" si="34"/>
        <v>59912.960576760015</v>
      </c>
      <c r="CX40" s="204">
        <f t="shared" si="34"/>
        <v>59912.960576760015</v>
      </c>
      <c r="CY40" s="204">
        <f t="shared" si="34"/>
        <v>59912.960576760015</v>
      </c>
      <c r="CZ40" s="204">
        <f t="shared" si="34"/>
        <v>59912.960576760015</v>
      </c>
      <c r="DA40" s="204">
        <f t="shared" si="34"/>
        <v>59912.960576760015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58.942893250033542</v>
      </c>
      <c r="Z42" s="210">
        <f t="shared" si="36"/>
        <v>58.942893250033542</v>
      </c>
      <c r="AA42" s="210">
        <f t="shared" si="36"/>
        <v>58.942893250033542</v>
      </c>
      <c r="AB42" s="210">
        <f t="shared" si="36"/>
        <v>58.942893250033542</v>
      </c>
      <c r="AC42" s="210">
        <f t="shared" si="36"/>
        <v>58.942893250033542</v>
      </c>
      <c r="AD42" s="210">
        <f t="shared" si="36"/>
        <v>58.942893250033542</v>
      </c>
      <c r="AE42" s="210">
        <f t="shared" si="36"/>
        <v>58.942893250033542</v>
      </c>
      <c r="AF42" s="210">
        <f t="shared" si="36"/>
        <v>58.942893250033542</v>
      </c>
      <c r="AG42" s="210">
        <f t="shared" si="36"/>
        <v>58.942893250033542</v>
      </c>
      <c r="AH42" s="210">
        <f t="shared" si="36"/>
        <v>58.942893250033542</v>
      </c>
      <c r="AI42" s="210">
        <f t="shared" si="36"/>
        <v>58.942893250033542</v>
      </c>
      <c r="AJ42" s="210">
        <f t="shared" si="36"/>
        <v>58.942893250033542</v>
      </c>
      <c r="AK42" s="210">
        <f t="shared" si="36"/>
        <v>58.942893250033542</v>
      </c>
      <c r="AL42" s="210">
        <f t="shared" ref="AL42:BQ42" si="37">IF(AL$22&lt;=$E$24,IF(AL$22&lt;=$D$24,IF(AL$22&lt;=$C$24,IF(AL$22&lt;=$B$24,$B108,($C25-$B25)/($C$24-$B$24)),($D25-$C25)/($D$24-$C$24)),($E25-$D25)/($E$24-$D$24)),$F108)</f>
        <v>58.942893250033542</v>
      </c>
      <c r="AM42" s="210">
        <f t="shared" si="37"/>
        <v>58.942893250033542</v>
      </c>
      <c r="AN42" s="210">
        <f t="shared" si="37"/>
        <v>58.942893250033542</v>
      </c>
      <c r="AO42" s="210">
        <f t="shared" si="37"/>
        <v>58.942893250033542</v>
      </c>
      <c r="AP42" s="210">
        <f t="shared" si="37"/>
        <v>58.942893250033542</v>
      </c>
      <c r="AQ42" s="210">
        <f t="shared" si="37"/>
        <v>58.942893250033542</v>
      </c>
      <c r="AR42" s="210">
        <f t="shared" si="37"/>
        <v>58.942893250033542</v>
      </c>
      <c r="AS42" s="210">
        <f t="shared" si="37"/>
        <v>58.942893250033542</v>
      </c>
      <c r="AT42" s="210">
        <f t="shared" si="37"/>
        <v>58.942893250033542</v>
      </c>
      <c r="AU42" s="210">
        <f t="shared" si="37"/>
        <v>58.942893250033542</v>
      </c>
      <c r="AV42" s="210">
        <f t="shared" si="37"/>
        <v>58.942893250033542</v>
      </c>
      <c r="AW42" s="210">
        <f t="shared" si="37"/>
        <v>58.942893250033542</v>
      </c>
      <c r="AX42" s="210">
        <f t="shared" si="37"/>
        <v>58.942893250033542</v>
      </c>
      <c r="AY42" s="210">
        <f t="shared" si="37"/>
        <v>58.942893250033542</v>
      </c>
      <c r="AZ42" s="210">
        <f t="shared" si="37"/>
        <v>58.942893250033542</v>
      </c>
      <c r="BA42" s="210">
        <f t="shared" si="37"/>
        <v>58.942893250033542</v>
      </c>
      <c r="BB42" s="210">
        <f t="shared" si="37"/>
        <v>58.942893250033542</v>
      </c>
      <c r="BC42" s="210">
        <f t="shared" si="37"/>
        <v>58.942893250033542</v>
      </c>
      <c r="BD42" s="210">
        <f t="shared" si="37"/>
        <v>58.942893250033542</v>
      </c>
      <c r="BE42" s="210">
        <f t="shared" si="37"/>
        <v>58.942893250033542</v>
      </c>
      <c r="BF42" s="210">
        <f t="shared" si="37"/>
        <v>58.942893250033542</v>
      </c>
      <c r="BG42" s="210">
        <f t="shared" si="37"/>
        <v>58.942893250033542</v>
      </c>
      <c r="BH42" s="210">
        <f t="shared" si="37"/>
        <v>11.395157904371617</v>
      </c>
      <c r="BI42" s="210">
        <f t="shared" si="37"/>
        <v>11.395157904371617</v>
      </c>
      <c r="BJ42" s="210">
        <f t="shared" si="37"/>
        <v>11.395157904371617</v>
      </c>
      <c r="BK42" s="210">
        <f t="shared" si="37"/>
        <v>11.395157904371617</v>
      </c>
      <c r="BL42" s="210">
        <f t="shared" si="37"/>
        <v>11.395157904371617</v>
      </c>
      <c r="BM42" s="210">
        <f t="shared" si="37"/>
        <v>11.395157904371617</v>
      </c>
      <c r="BN42" s="210">
        <f t="shared" si="37"/>
        <v>11.395157904371617</v>
      </c>
      <c r="BO42" s="210">
        <f t="shared" si="37"/>
        <v>11.395157904371617</v>
      </c>
      <c r="BP42" s="210">
        <f t="shared" si="37"/>
        <v>11.395157904371617</v>
      </c>
      <c r="BQ42" s="210">
        <f t="shared" si="37"/>
        <v>11.395157904371617</v>
      </c>
      <c r="BR42" s="210">
        <f t="shared" ref="BR42:DA42" si="38">IF(BR$22&lt;=$E$24,IF(BR$22&lt;=$D$24,IF(BR$22&lt;=$C$24,IF(BR$22&lt;=$B$24,$B108,($C25-$B25)/($C$24-$B$24)),($D25-$C25)/($D$24-$C$24)),($E25-$D25)/($E$24-$D$24)),$F108)</f>
        <v>11.395157904371617</v>
      </c>
      <c r="BS42" s="210">
        <f t="shared" si="38"/>
        <v>11.395157904371617</v>
      </c>
      <c r="BT42" s="210">
        <f t="shared" si="38"/>
        <v>11.395157904371617</v>
      </c>
      <c r="BU42" s="210">
        <f t="shared" si="38"/>
        <v>11.395157904371617</v>
      </c>
      <c r="BV42" s="210">
        <f t="shared" si="38"/>
        <v>11.395157904371617</v>
      </c>
      <c r="BW42" s="210">
        <f t="shared" si="38"/>
        <v>11.395157904371617</v>
      </c>
      <c r="BX42" s="210">
        <f t="shared" si="38"/>
        <v>11.395157904371617</v>
      </c>
      <c r="BY42" s="210">
        <f t="shared" si="38"/>
        <v>11.395157904371617</v>
      </c>
      <c r="BZ42" s="210">
        <f t="shared" si="38"/>
        <v>11.395157904371617</v>
      </c>
      <c r="CA42" s="210">
        <f t="shared" si="38"/>
        <v>11.395157904371617</v>
      </c>
      <c r="CB42" s="210">
        <f t="shared" si="38"/>
        <v>11.395157904371617</v>
      </c>
      <c r="CC42" s="210">
        <f t="shared" si="38"/>
        <v>11.395157904371617</v>
      </c>
      <c r="CD42" s="210">
        <f t="shared" si="38"/>
        <v>11.395157904371617</v>
      </c>
      <c r="CE42" s="210">
        <f t="shared" si="38"/>
        <v>11.395157904371617</v>
      </c>
      <c r="CF42" s="210">
        <f t="shared" si="38"/>
        <v>11.395157904371617</v>
      </c>
      <c r="CG42" s="210">
        <f t="shared" si="38"/>
        <v>11.395157904371617</v>
      </c>
      <c r="CH42" s="210">
        <f t="shared" si="38"/>
        <v>11.395157904371617</v>
      </c>
      <c r="CI42" s="210">
        <f t="shared" si="38"/>
        <v>1.7739782097118828</v>
      </c>
      <c r="CJ42" s="210">
        <f t="shared" si="38"/>
        <v>1.7739782097118828</v>
      </c>
      <c r="CK42" s="210">
        <f t="shared" si="38"/>
        <v>1.7739782097118828</v>
      </c>
      <c r="CL42" s="210">
        <f t="shared" si="38"/>
        <v>1.7739782097118828</v>
      </c>
      <c r="CM42" s="210">
        <f t="shared" si="38"/>
        <v>1.7739782097118828</v>
      </c>
      <c r="CN42" s="210">
        <f t="shared" si="38"/>
        <v>1.7739782097118828</v>
      </c>
      <c r="CO42" s="210">
        <f t="shared" si="38"/>
        <v>1.7739782097118828</v>
      </c>
      <c r="CP42" s="210">
        <f t="shared" si="38"/>
        <v>1.7739782097118828</v>
      </c>
      <c r="CQ42" s="210">
        <f t="shared" si="38"/>
        <v>1.7739782097118828</v>
      </c>
      <c r="CR42" s="210">
        <f t="shared" si="38"/>
        <v>1.7739782097118828</v>
      </c>
      <c r="CS42" s="210">
        <f t="shared" si="38"/>
        <v>1.7739782097118828</v>
      </c>
      <c r="CT42" s="210">
        <f t="shared" si="38"/>
        <v>1.7739782097118828</v>
      </c>
      <c r="CU42" s="210">
        <f t="shared" si="38"/>
        <v>1.7739782097118828</v>
      </c>
      <c r="CV42" s="210">
        <f t="shared" si="38"/>
        <v>1.7739782097118828</v>
      </c>
      <c r="CW42" s="210">
        <f t="shared" si="38"/>
        <v>1.7739782097118828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30.670926553992057</v>
      </c>
      <c r="Z43" s="210">
        <f t="shared" si="39"/>
        <v>30.670926553992057</v>
      </c>
      <c r="AA43" s="210">
        <f t="shared" si="39"/>
        <v>30.670926553992057</v>
      </c>
      <c r="AB43" s="210">
        <f t="shared" si="39"/>
        <v>30.670926553992057</v>
      </c>
      <c r="AC43" s="210">
        <f t="shared" si="39"/>
        <v>30.670926553992057</v>
      </c>
      <c r="AD43" s="210">
        <f t="shared" si="39"/>
        <v>30.670926553992057</v>
      </c>
      <c r="AE43" s="210">
        <f t="shared" si="39"/>
        <v>30.670926553992057</v>
      </c>
      <c r="AF43" s="210">
        <f t="shared" si="39"/>
        <v>30.670926553992057</v>
      </c>
      <c r="AG43" s="210">
        <f t="shared" si="39"/>
        <v>30.670926553992057</v>
      </c>
      <c r="AH43" s="210">
        <f t="shared" si="39"/>
        <v>30.670926553992057</v>
      </c>
      <c r="AI43" s="210">
        <f t="shared" si="39"/>
        <v>30.670926553992057</v>
      </c>
      <c r="AJ43" s="210">
        <f t="shared" si="39"/>
        <v>30.670926553992057</v>
      </c>
      <c r="AK43" s="210">
        <f t="shared" si="39"/>
        <v>30.670926553992057</v>
      </c>
      <c r="AL43" s="210">
        <f t="shared" ref="AL43:BQ43" si="40">IF(AL$22&lt;=$E$24,IF(AL$22&lt;=$D$24,IF(AL$22&lt;=$C$24,IF(AL$22&lt;=$B$24,$B109,($C26-$B26)/($C$24-$B$24)),($D26-$C26)/($D$24-$C$24)),($E26-$D26)/($E$24-$D$24)),$F109)</f>
        <v>30.670926553992057</v>
      </c>
      <c r="AM43" s="210">
        <f t="shared" si="40"/>
        <v>30.670926553992057</v>
      </c>
      <c r="AN43" s="210">
        <f t="shared" si="40"/>
        <v>30.670926553992057</v>
      </c>
      <c r="AO43" s="210">
        <f t="shared" si="40"/>
        <v>30.670926553992057</v>
      </c>
      <c r="AP43" s="210">
        <f t="shared" si="40"/>
        <v>30.670926553992057</v>
      </c>
      <c r="AQ43" s="210">
        <f t="shared" si="40"/>
        <v>30.670926553992057</v>
      </c>
      <c r="AR43" s="210">
        <f t="shared" si="40"/>
        <v>30.670926553992057</v>
      </c>
      <c r="AS43" s="210">
        <f t="shared" si="40"/>
        <v>30.670926553992057</v>
      </c>
      <c r="AT43" s="210">
        <f t="shared" si="40"/>
        <v>30.670926553992057</v>
      </c>
      <c r="AU43" s="210">
        <f t="shared" si="40"/>
        <v>30.670926553992057</v>
      </c>
      <c r="AV43" s="210">
        <f t="shared" si="40"/>
        <v>30.670926553992057</v>
      </c>
      <c r="AW43" s="210">
        <f t="shared" si="40"/>
        <v>30.670926553992057</v>
      </c>
      <c r="AX43" s="210">
        <f t="shared" si="40"/>
        <v>30.670926553992057</v>
      </c>
      <c r="AY43" s="210">
        <f t="shared" si="40"/>
        <v>30.670926553992057</v>
      </c>
      <c r="AZ43" s="210">
        <f t="shared" si="40"/>
        <v>30.670926553992057</v>
      </c>
      <c r="BA43" s="210">
        <f t="shared" si="40"/>
        <v>30.670926553992057</v>
      </c>
      <c r="BB43" s="210">
        <f t="shared" si="40"/>
        <v>30.670926553992057</v>
      </c>
      <c r="BC43" s="210">
        <f t="shared" si="40"/>
        <v>30.670926553992057</v>
      </c>
      <c r="BD43" s="210">
        <f t="shared" si="40"/>
        <v>30.670926553992057</v>
      </c>
      <c r="BE43" s="210">
        <f t="shared" si="40"/>
        <v>30.670926553992057</v>
      </c>
      <c r="BF43" s="210">
        <f t="shared" si="40"/>
        <v>30.670926553992057</v>
      </c>
      <c r="BG43" s="210">
        <f t="shared" si="40"/>
        <v>30.670926553992057</v>
      </c>
      <c r="BH43" s="210">
        <f t="shared" si="40"/>
        <v>749.42990253059634</v>
      </c>
      <c r="BI43" s="210">
        <f t="shared" si="40"/>
        <v>749.42990253059634</v>
      </c>
      <c r="BJ43" s="210">
        <f t="shared" si="40"/>
        <v>749.42990253059634</v>
      </c>
      <c r="BK43" s="210">
        <f t="shared" si="40"/>
        <v>749.42990253059634</v>
      </c>
      <c r="BL43" s="210">
        <f t="shared" si="40"/>
        <v>749.42990253059634</v>
      </c>
      <c r="BM43" s="210">
        <f t="shared" si="40"/>
        <v>749.42990253059634</v>
      </c>
      <c r="BN43" s="210">
        <f t="shared" si="40"/>
        <v>749.42990253059634</v>
      </c>
      <c r="BO43" s="210">
        <f t="shared" si="40"/>
        <v>749.42990253059634</v>
      </c>
      <c r="BP43" s="210">
        <f t="shared" si="40"/>
        <v>749.42990253059634</v>
      </c>
      <c r="BQ43" s="210">
        <f t="shared" si="40"/>
        <v>749.42990253059634</v>
      </c>
      <c r="BR43" s="210">
        <f t="shared" ref="BR43:DA43" si="41">IF(BR$22&lt;=$E$24,IF(BR$22&lt;=$D$24,IF(BR$22&lt;=$C$24,IF(BR$22&lt;=$B$24,$B109,($C26-$B26)/($C$24-$B$24)),($D26-$C26)/($D$24-$C$24)),($E26-$D26)/($E$24-$D$24)),$F109)</f>
        <v>749.42990253059634</v>
      </c>
      <c r="BS43" s="210">
        <f t="shared" si="41"/>
        <v>749.42990253059634</v>
      </c>
      <c r="BT43" s="210">
        <f t="shared" si="41"/>
        <v>749.42990253059634</v>
      </c>
      <c r="BU43" s="210">
        <f t="shared" si="41"/>
        <v>749.42990253059634</v>
      </c>
      <c r="BV43" s="210">
        <f t="shared" si="41"/>
        <v>749.42990253059634</v>
      </c>
      <c r="BW43" s="210">
        <f t="shared" si="41"/>
        <v>749.42990253059634</v>
      </c>
      <c r="BX43" s="210">
        <f t="shared" si="41"/>
        <v>749.42990253059634</v>
      </c>
      <c r="BY43" s="210">
        <f t="shared" si="41"/>
        <v>749.42990253059634</v>
      </c>
      <c r="BZ43" s="210">
        <f t="shared" si="41"/>
        <v>749.42990253059634</v>
      </c>
      <c r="CA43" s="210">
        <f t="shared" si="41"/>
        <v>749.42990253059634</v>
      </c>
      <c r="CB43" s="210">
        <f t="shared" si="41"/>
        <v>749.42990253059634</v>
      </c>
      <c r="CC43" s="210">
        <f t="shared" si="41"/>
        <v>749.42990253059634</v>
      </c>
      <c r="CD43" s="210">
        <f t="shared" si="41"/>
        <v>749.42990253059634</v>
      </c>
      <c r="CE43" s="210">
        <f t="shared" si="41"/>
        <v>749.42990253059634</v>
      </c>
      <c r="CF43" s="210">
        <f t="shared" si="41"/>
        <v>749.42990253059634</v>
      </c>
      <c r="CG43" s="210">
        <f t="shared" si="41"/>
        <v>749.42990253059634</v>
      </c>
      <c r="CH43" s="210">
        <f t="shared" si="41"/>
        <v>749.42990253059634</v>
      </c>
      <c r="CI43" s="210">
        <f t="shared" si="41"/>
        <v>910.67548546411899</v>
      </c>
      <c r="CJ43" s="210">
        <f t="shared" si="41"/>
        <v>910.67548546411899</v>
      </c>
      <c r="CK43" s="210">
        <f t="shared" si="41"/>
        <v>910.67548546411899</v>
      </c>
      <c r="CL43" s="210">
        <f t="shared" si="41"/>
        <v>910.67548546411899</v>
      </c>
      <c r="CM43" s="210">
        <f t="shared" si="41"/>
        <v>910.67548546411899</v>
      </c>
      <c r="CN43" s="210">
        <f t="shared" si="41"/>
        <v>910.67548546411899</v>
      </c>
      <c r="CO43" s="210">
        <f t="shared" si="41"/>
        <v>910.67548546411899</v>
      </c>
      <c r="CP43" s="210">
        <f t="shared" si="41"/>
        <v>910.67548546411899</v>
      </c>
      <c r="CQ43" s="210">
        <f t="shared" si="41"/>
        <v>910.67548546411899</v>
      </c>
      <c r="CR43" s="210">
        <f t="shared" si="41"/>
        <v>910.67548546411899</v>
      </c>
      <c r="CS43" s="210">
        <f t="shared" si="41"/>
        <v>910.67548546411899</v>
      </c>
      <c r="CT43" s="210">
        <f t="shared" si="41"/>
        <v>910.67548546411899</v>
      </c>
      <c r="CU43" s="210">
        <f t="shared" si="41"/>
        <v>910.67548546411899</v>
      </c>
      <c r="CV43" s="210">
        <f t="shared" si="41"/>
        <v>910.67548546411899</v>
      </c>
      <c r="CW43" s="210">
        <f t="shared" si="41"/>
        <v>910.67548546411899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15.885958418922584</v>
      </c>
      <c r="Z44" s="210">
        <f t="shared" si="42"/>
        <v>15.885958418922584</v>
      </c>
      <c r="AA44" s="210">
        <f t="shared" si="42"/>
        <v>15.885958418922584</v>
      </c>
      <c r="AB44" s="210">
        <f t="shared" si="42"/>
        <v>15.885958418922584</v>
      </c>
      <c r="AC44" s="210">
        <f t="shared" si="42"/>
        <v>15.885958418922584</v>
      </c>
      <c r="AD44" s="210">
        <f t="shared" si="42"/>
        <v>15.885958418922584</v>
      </c>
      <c r="AE44" s="210">
        <f t="shared" si="42"/>
        <v>15.885958418922584</v>
      </c>
      <c r="AF44" s="210">
        <f t="shared" si="42"/>
        <v>15.885958418922584</v>
      </c>
      <c r="AG44" s="210">
        <f t="shared" si="42"/>
        <v>15.885958418922584</v>
      </c>
      <c r="AH44" s="210">
        <f t="shared" si="42"/>
        <v>15.885958418922584</v>
      </c>
      <c r="AI44" s="210">
        <f t="shared" si="42"/>
        <v>15.885958418922584</v>
      </c>
      <c r="AJ44" s="210">
        <f t="shared" si="42"/>
        <v>15.885958418922584</v>
      </c>
      <c r="AK44" s="210">
        <f t="shared" si="42"/>
        <v>15.885958418922584</v>
      </c>
      <c r="AL44" s="210">
        <f t="shared" ref="AL44:BQ44" si="43">IF(AL$22&lt;=$E$24,IF(AL$22&lt;=$D$24,IF(AL$22&lt;=$C$24,IF(AL$22&lt;=$B$24,$B110,($C27-$B27)/($C$24-$B$24)),($D27-$C27)/($D$24-$C$24)),($E27-$D27)/($E$24-$D$24)),$F110)</f>
        <v>15.885958418922584</v>
      </c>
      <c r="AM44" s="210">
        <f t="shared" si="43"/>
        <v>15.885958418922584</v>
      </c>
      <c r="AN44" s="210">
        <f t="shared" si="43"/>
        <v>15.885958418922584</v>
      </c>
      <c r="AO44" s="210">
        <f t="shared" si="43"/>
        <v>15.885958418922584</v>
      </c>
      <c r="AP44" s="210">
        <f t="shared" si="43"/>
        <v>15.885958418922584</v>
      </c>
      <c r="AQ44" s="210">
        <f t="shared" si="43"/>
        <v>15.885958418922584</v>
      </c>
      <c r="AR44" s="210">
        <f t="shared" si="43"/>
        <v>15.885958418922584</v>
      </c>
      <c r="AS44" s="210">
        <f t="shared" si="43"/>
        <v>15.885958418922584</v>
      </c>
      <c r="AT44" s="210">
        <f t="shared" si="43"/>
        <v>15.885958418922584</v>
      </c>
      <c r="AU44" s="210">
        <f t="shared" si="43"/>
        <v>15.885958418922584</v>
      </c>
      <c r="AV44" s="210">
        <f t="shared" si="43"/>
        <v>15.885958418922584</v>
      </c>
      <c r="AW44" s="210">
        <f t="shared" si="43"/>
        <v>15.885958418922584</v>
      </c>
      <c r="AX44" s="210">
        <f t="shared" si="43"/>
        <v>15.885958418922584</v>
      </c>
      <c r="AY44" s="210">
        <f t="shared" si="43"/>
        <v>15.885958418922584</v>
      </c>
      <c r="AZ44" s="210">
        <f t="shared" si="43"/>
        <v>15.885958418922584</v>
      </c>
      <c r="BA44" s="210">
        <f t="shared" si="43"/>
        <v>15.885958418922584</v>
      </c>
      <c r="BB44" s="210">
        <f t="shared" si="43"/>
        <v>15.885958418922584</v>
      </c>
      <c r="BC44" s="210">
        <f t="shared" si="43"/>
        <v>15.885958418922584</v>
      </c>
      <c r="BD44" s="210">
        <f t="shared" si="43"/>
        <v>15.885958418922584</v>
      </c>
      <c r="BE44" s="210">
        <f t="shared" si="43"/>
        <v>15.885958418922584</v>
      </c>
      <c r="BF44" s="210">
        <f t="shared" si="43"/>
        <v>15.885958418922584</v>
      </c>
      <c r="BG44" s="210">
        <f t="shared" si="43"/>
        <v>15.885958418922584</v>
      </c>
      <c r="BH44" s="210">
        <f t="shared" si="43"/>
        <v>12.205466086436255</v>
      </c>
      <c r="BI44" s="210">
        <f t="shared" si="43"/>
        <v>12.205466086436255</v>
      </c>
      <c r="BJ44" s="210">
        <f t="shared" si="43"/>
        <v>12.205466086436255</v>
      </c>
      <c r="BK44" s="210">
        <f t="shared" si="43"/>
        <v>12.205466086436255</v>
      </c>
      <c r="BL44" s="210">
        <f t="shared" si="43"/>
        <v>12.205466086436255</v>
      </c>
      <c r="BM44" s="210">
        <f t="shared" si="43"/>
        <v>12.205466086436255</v>
      </c>
      <c r="BN44" s="210">
        <f t="shared" si="43"/>
        <v>12.205466086436255</v>
      </c>
      <c r="BO44" s="210">
        <f t="shared" si="43"/>
        <v>12.205466086436255</v>
      </c>
      <c r="BP44" s="210">
        <f t="shared" si="43"/>
        <v>12.205466086436255</v>
      </c>
      <c r="BQ44" s="210">
        <f t="shared" si="43"/>
        <v>12.205466086436255</v>
      </c>
      <c r="BR44" s="210">
        <f t="shared" ref="BR44:DA44" si="44">IF(BR$22&lt;=$E$24,IF(BR$22&lt;=$D$24,IF(BR$22&lt;=$C$24,IF(BR$22&lt;=$B$24,$B110,($C27-$B27)/($C$24-$B$24)),($D27-$C27)/($D$24-$C$24)),($E27-$D27)/($E$24-$D$24)),$F110)</f>
        <v>12.205466086436255</v>
      </c>
      <c r="BS44" s="210">
        <f t="shared" si="44"/>
        <v>12.205466086436255</v>
      </c>
      <c r="BT44" s="210">
        <f t="shared" si="44"/>
        <v>12.205466086436255</v>
      </c>
      <c r="BU44" s="210">
        <f t="shared" si="44"/>
        <v>12.205466086436255</v>
      </c>
      <c r="BV44" s="210">
        <f t="shared" si="44"/>
        <v>12.205466086436255</v>
      </c>
      <c r="BW44" s="210">
        <f t="shared" si="44"/>
        <v>12.205466086436255</v>
      </c>
      <c r="BX44" s="210">
        <f t="shared" si="44"/>
        <v>12.205466086436255</v>
      </c>
      <c r="BY44" s="210">
        <f t="shared" si="44"/>
        <v>12.205466086436255</v>
      </c>
      <c r="BZ44" s="210">
        <f t="shared" si="44"/>
        <v>12.205466086436255</v>
      </c>
      <c r="CA44" s="210">
        <f t="shared" si="44"/>
        <v>12.205466086436255</v>
      </c>
      <c r="CB44" s="210">
        <f t="shared" si="44"/>
        <v>12.205466086436255</v>
      </c>
      <c r="CC44" s="210">
        <f t="shared" si="44"/>
        <v>12.205466086436255</v>
      </c>
      <c r="CD44" s="210">
        <f t="shared" si="44"/>
        <v>12.205466086436255</v>
      </c>
      <c r="CE44" s="210">
        <f t="shared" si="44"/>
        <v>12.205466086436255</v>
      </c>
      <c r="CF44" s="210">
        <f t="shared" si="44"/>
        <v>12.205466086436255</v>
      </c>
      <c r="CG44" s="210">
        <f t="shared" si="44"/>
        <v>12.205466086436255</v>
      </c>
      <c r="CH44" s="210">
        <f t="shared" si="44"/>
        <v>12.205466086436255</v>
      </c>
      <c r="CI44" s="210">
        <f t="shared" si="44"/>
        <v>62.950343169558288</v>
      </c>
      <c r="CJ44" s="210">
        <f t="shared" si="44"/>
        <v>62.950343169558288</v>
      </c>
      <c r="CK44" s="210">
        <f t="shared" si="44"/>
        <v>62.950343169558288</v>
      </c>
      <c r="CL44" s="210">
        <f t="shared" si="44"/>
        <v>62.950343169558288</v>
      </c>
      <c r="CM44" s="210">
        <f t="shared" si="44"/>
        <v>62.950343169558288</v>
      </c>
      <c r="CN44" s="210">
        <f t="shared" si="44"/>
        <v>62.950343169558288</v>
      </c>
      <c r="CO44" s="210">
        <f t="shared" si="44"/>
        <v>62.950343169558288</v>
      </c>
      <c r="CP44" s="210">
        <f t="shared" si="44"/>
        <v>62.950343169558288</v>
      </c>
      <c r="CQ44" s="210">
        <f t="shared" si="44"/>
        <v>62.950343169558288</v>
      </c>
      <c r="CR44" s="210">
        <f t="shared" si="44"/>
        <v>62.950343169558288</v>
      </c>
      <c r="CS44" s="210">
        <f t="shared" si="44"/>
        <v>62.950343169558288</v>
      </c>
      <c r="CT44" s="210">
        <f t="shared" si="44"/>
        <v>62.950343169558288</v>
      </c>
      <c r="CU44" s="210">
        <f t="shared" si="44"/>
        <v>62.950343169558288</v>
      </c>
      <c r="CV44" s="210">
        <f t="shared" si="44"/>
        <v>62.950343169558288</v>
      </c>
      <c r="CW44" s="210">
        <f t="shared" si="44"/>
        <v>62.950343169558288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165.33831212084573</v>
      </c>
      <c r="Z46" s="210">
        <f t="shared" si="48"/>
        <v>165.33831212084573</v>
      </c>
      <c r="AA46" s="210">
        <f t="shared" si="48"/>
        <v>165.33831212084573</v>
      </c>
      <c r="AB46" s="210">
        <f t="shared" si="48"/>
        <v>165.33831212084573</v>
      </c>
      <c r="AC46" s="210">
        <f t="shared" si="48"/>
        <v>165.33831212084573</v>
      </c>
      <c r="AD46" s="210">
        <f t="shared" si="48"/>
        <v>165.33831212084573</v>
      </c>
      <c r="AE46" s="210">
        <f t="shared" si="48"/>
        <v>165.33831212084573</v>
      </c>
      <c r="AF46" s="210">
        <f t="shared" si="48"/>
        <v>165.33831212084573</v>
      </c>
      <c r="AG46" s="210">
        <f t="shared" si="48"/>
        <v>165.33831212084573</v>
      </c>
      <c r="AH46" s="210">
        <f t="shared" si="48"/>
        <v>165.33831212084573</v>
      </c>
      <c r="AI46" s="210">
        <f t="shared" si="48"/>
        <v>165.33831212084573</v>
      </c>
      <c r="AJ46" s="210">
        <f t="shared" si="48"/>
        <v>165.33831212084573</v>
      </c>
      <c r="AK46" s="210">
        <f t="shared" si="48"/>
        <v>165.33831212084573</v>
      </c>
      <c r="AL46" s="210">
        <f t="shared" ref="AL46:BQ46" si="49">IF(AL$22&lt;=$E$24,IF(AL$22&lt;=$D$24,IF(AL$22&lt;=$C$24,IF(AL$22&lt;=$B$24,$B112,($C29-$B29)/($C$24-$B$24)),($D29-$C29)/($D$24-$C$24)),($E29-$D29)/($E$24-$D$24)),$F112)</f>
        <v>165.33831212084573</v>
      </c>
      <c r="AM46" s="210">
        <f t="shared" si="49"/>
        <v>165.33831212084573</v>
      </c>
      <c r="AN46" s="210">
        <f t="shared" si="49"/>
        <v>165.33831212084573</v>
      </c>
      <c r="AO46" s="210">
        <f t="shared" si="49"/>
        <v>165.33831212084573</v>
      </c>
      <c r="AP46" s="210">
        <f t="shared" si="49"/>
        <v>165.33831212084573</v>
      </c>
      <c r="AQ46" s="210">
        <f t="shared" si="49"/>
        <v>165.33831212084573</v>
      </c>
      <c r="AR46" s="210">
        <f t="shared" si="49"/>
        <v>165.33831212084573</v>
      </c>
      <c r="AS46" s="210">
        <f t="shared" si="49"/>
        <v>165.33831212084573</v>
      </c>
      <c r="AT46" s="210">
        <f t="shared" si="49"/>
        <v>165.33831212084573</v>
      </c>
      <c r="AU46" s="210">
        <f t="shared" si="49"/>
        <v>165.33831212084573</v>
      </c>
      <c r="AV46" s="210">
        <f t="shared" si="49"/>
        <v>165.33831212084573</v>
      </c>
      <c r="AW46" s="210">
        <f t="shared" si="49"/>
        <v>165.33831212084573</v>
      </c>
      <c r="AX46" s="210">
        <f t="shared" si="49"/>
        <v>165.33831212084573</v>
      </c>
      <c r="AY46" s="210">
        <f t="shared" si="49"/>
        <v>165.33831212084573</v>
      </c>
      <c r="AZ46" s="210">
        <f t="shared" si="49"/>
        <v>165.33831212084573</v>
      </c>
      <c r="BA46" s="210">
        <f t="shared" si="49"/>
        <v>165.33831212084573</v>
      </c>
      <c r="BB46" s="210">
        <f t="shared" si="49"/>
        <v>165.33831212084573</v>
      </c>
      <c r="BC46" s="210">
        <f t="shared" si="49"/>
        <v>165.33831212084573</v>
      </c>
      <c r="BD46" s="210">
        <f t="shared" si="49"/>
        <v>165.33831212084573</v>
      </c>
      <c r="BE46" s="210">
        <f t="shared" si="49"/>
        <v>165.33831212084573</v>
      </c>
      <c r="BF46" s="210">
        <f t="shared" si="49"/>
        <v>165.33831212084573</v>
      </c>
      <c r="BG46" s="210">
        <f t="shared" si="49"/>
        <v>165.33831212084573</v>
      </c>
      <c r="BH46" s="210">
        <f t="shared" si="49"/>
        <v>445.74492986372337</v>
      </c>
      <c r="BI46" s="210">
        <f t="shared" si="49"/>
        <v>445.74492986372337</v>
      </c>
      <c r="BJ46" s="210">
        <f t="shared" si="49"/>
        <v>445.74492986372337</v>
      </c>
      <c r="BK46" s="210">
        <f t="shared" si="49"/>
        <v>445.74492986372337</v>
      </c>
      <c r="BL46" s="210">
        <f t="shared" si="49"/>
        <v>445.74492986372337</v>
      </c>
      <c r="BM46" s="210">
        <f t="shared" si="49"/>
        <v>445.74492986372337</v>
      </c>
      <c r="BN46" s="210">
        <f t="shared" si="49"/>
        <v>445.74492986372337</v>
      </c>
      <c r="BO46" s="210">
        <f t="shared" si="49"/>
        <v>445.74492986372337</v>
      </c>
      <c r="BP46" s="210">
        <f t="shared" si="49"/>
        <v>445.74492986372337</v>
      </c>
      <c r="BQ46" s="210">
        <f t="shared" si="49"/>
        <v>445.74492986372337</v>
      </c>
      <c r="BR46" s="210">
        <f t="shared" ref="BR46:DA46" si="50">IF(BR$22&lt;=$E$24,IF(BR$22&lt;=$D$24,IF(BR$22&lt;=$C$24,IF(BR$22&lt;=$B$24,$B112,($C29-$B29)/($C$24-$B$24)),($D29-$C29)/($D$24-$C$24)),($E29-$D29)/($E$24-$D$24)),$F112)</f>
        <v>445.74492986372337</v>
      </c>
      <c r="BS46" s="210">
        <f t="shared" si="50"/>
        <v>445.74492986372337</v>
      </c>
      <c r="BT46" s="210">
        <f t="shared" si="50"/>
        <v>445.74492986372337</v>
      </c>
      <c r="BU46" s="210">
        <f t="shared" si="50"/>
        <v>445.74492986372337</v>
      </c>
      <c r="BV46" s="210">
        <f t="shared" si="50"/>
        <v>445.74492986372337</v>
      </c>
      <c r="BW46" s="210">
        <f t="shared" si="50"/>
        <v>445.74492986372337</v>
      </c>
      <c r="BX46" s="210">
        <f t="shared" si="50"/>
        <v>445.74492986372337</v>
      </c>
      <c r="BY46" s="210">
        <f t="shared" si="50"/>
        <v>445.74492986372337</v>
      </c>
      <c r="BZ46" s="210">
        <f t="shared" si="50"/>
        <v>445.74492986372337</v>
      </c>
      <c r="CA46" s="210">
        <f t="shared" si="50"/>
        <v>445.74492986372337</v>
      </c>
      <c r="CB46" s="210">
        <f t="shared" si="50"/>
        <v>445.74492986372337</v>
      </c>
      <c r="CC46" s="210">
        <f t="shared" si="50"/>
        <v>445.74492986372337</v>
      </c>
      <c r="CD46" s="210">
        <f t="shared" si="50"/>
        <v>445.74492986372337</v>
      </c>
      <c r="CE46" s="210">
        <f t="shared" si="50"/>
        <v>445.74492986372337</v>
      </c>
      <c r="CF46" s="210">
        <f t="shared" si="50"/>
        <v>445.74492986372337</v>
      </c>
      <c r="CG46" s="210">
        <f t="shared" si="50"/>
        <v>445.74492986372337</v>
      </c>
      <c r="CH46" s="210">
        <f t="shared" si="50"/>
        <v>445.74492986372337</v>
      </c>
      <c r="CI46" s="210">
        <f t="shared" si="50"/>
        <v>884.64656928478246</v>
      </c>
      <c r="CJ46" s="210">
        <f t="shared" si="50"/>
        <v>884.64656928478246</v>
      </c>
      <c r="CK46" s="210">
        <f t="shared" si="50"/>
        <v>884.64656928478246</v>
      </c>
      <c r="CL46" s="210">
        <f t="shared" si="50"/>
        <v>884.64656928478246</v>
      </c>
      <c r="CM46" s="210">
        <f t="shared" si="50"/>
        <v>884.64656928478246</v>
      </c>
      <c r="CN46" s="210">
        <f t="shared" si="50"/>
        <v>884.64656928478246</v>
      </c>
      <c r="CO46" s="210">
        <f t="shared" si="50"/>
        <v>884.64656928478246</v>
      </c>
      <c r="CP46" s="210">
        <f t="shared" si="50"/>
        <v>884.64656928478246</v>
      </c>
      <c r="CQ46" s="210">
        <f t="shared" si="50"/>
        <v>884.64656928478246</v>
      </c>
      <c r="CR46" s="210">
        <f t="shared" si="50"/>
        <v>884.64656928478246</v>
      </c>
      <c r="CS46" s="210">
        <f t="shared" si="50"/>
        <v>884.64656928478246</v>
      </c>
      <c r="CT46" s="210">
        <f t="shared" si="50"/>
        <v>884.64656928478246</v>
      </c>
      <c r="CU46" s="210">
        <f t="shared" si="50"/>
        <v>884.64656928478246</v>
      </c>
      <c r="CV46" s="210">
        <f t="shared" si="50"/>
        <v>884.64656928478246</v>
      </c>
      <c r="CW46" s="210">
        <f t="shared" si="50"/>
        <v>884.64656928478246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13.883958522383248</v>
      </c>
      <c r="Z47" s="210">
        <f t="shared" si="51"/>
        <v>13.883958522383248</v>
      </c>
      <c r="AA47" s="210">
        <f t="shared" si="51"/>
        <v>13.883958522383248</v>
      </c>
      <c r="AB47" s="210">
        <f t="shared" si="51"/>
        <v>13.883958522383248</v>
      </c>
      <c r="AC47" s="210">
        <f t="shared" si="51"/>
        <v>13.883958522383248</v>
      </c>
      <c r="AD47" s="210">
        <f t="shared" si="51"/>
        <v>13.883958522383248</v>
      </c>
      <c r="AE47" s="210">
        <f t="shared" si="51"/>
        <v>13.883958522383248</v>
      </c>
      <c r="AF47" s="210">
        <f t="shared" si="51"/>
        <v>13.883958522383248</v>
      </c>
      <c r="AG47" s="210">
        <f t="shared" si="51"/>
        <v>13.883958522383248</v>
      </c>
      <c r="AH47" s="210">
        <f t="shared" si="51"/>
        <v>13.883958522383248</v>
      </c>
      <c r="AI47" s="210">
        <f t="shared" si="51"/>
        <v>13.883958522383248</v>
      </c>
      <c r="AJ47" s="210">
        <f t="shared" si="51"/>
        <v>13.883958522383248</v>
      </c>
      <c r="AK47" s="210">
        <f t="shared" si="51"/>
        <v>13.883958522383248</v>
      </c>
      <c r="AL47" s="210">
        <f t="shared" ref="AL47:BQ47" si="52">IF(AL$22&lt;=$E$24,IF(AL$22&lt;=$D$24,IF(AL$22&lt;=$C$24,IF(AL$22&lt;=$B$24,$B113,($C30-$B30)/($C$24-$B$24)),($D30-$C30)/($D$24-$C$24)),($E30-$D30)/($E$24-$D$24)),$F113)</f>
        <v>13.883958522383248</v>
      </c>
      <c r="AM47" s="210">
        <f t="shared" si="52"/>
        <v>13.883958522383248</v>
      </c>
      <c r="AN47" s="210">
        <f t="shared" si="52"/>
        <v>13.883958522383248</v>
      </c>
      <c r="AO47" s="210">
        <f t="shared" si="52"/>
        <v>13.883958522383248</v>
      </c>
      <c r="AP47" s="210">
        <f t="shared" si="52"/>
        <v>13.883958522383248</v>
      </c>
      <c r="AQ47" s="210">
        <f t="shared" si="52"/>
        <v>13.883958522383248</v>
      </c>
      <c r="AR47" s="210">
        <f t="shared" si="52"/>
        <v>13.883958522383248</v>
      </c>
      <c r="AS47" s="210">
        <f t="shared" si="52"/>
        <v>13.883958522383248</v>
      </c>
      <c r="AT47" s="210">
        <f t="shared" si="52"/>
        <v>13.883958522383248</v>
      </c>
      <c r="AU47" s="210">
        <f t="shared" si="52"/>
        <v>13.883958522383248</v>
      </c>
      <c r="AV47" s="210">
        <f t="shared" si="52"/>
        <v>13.883958522383248</v>
      </c>
      <c r="AW47" s="210">
        <f t="shared" si="52"/>
        <v>13.883958522383248</v>
      </c>
      <c r="AX47" s="210">
        <f t="shared" si="52"/>
        <v>13.883958522383248</v>
      </c>
      <c r="AY47" s="210">
        <f t="shared" si="52"/>
        <v>13.883958522383248</v>
      </c>
      <c r="AZ47" s="210">
        <f t="shared" si="52"/>
        <v>13.883958522383248</v>
      </c>
      <c r="BA47" s="210">
        <f t="shared" si="52"/>
        <v>13.883958522383248</v>
      </c>
      <c r="BB47" s="210">
        <f t="shared" si="52"/>
        <v>13.883958522383248</v>
      </c>
      <c r="BC47" s="210">
        <f t="shared" si="52"/>
        <v>13.883958522383248</v>
      </c>
      <c r="BD47" s="210">
        <f t="shared" si="52"/>
        <v>13.883958522383248</v>
      </c>
      <c r="BE47" s="210">
        <f t="shared" si="52"/>
        <v>13.883958522383248</v>
      </c>
      <c r="BF47" s="210">
        <f t="shared" si="52"/>
        <v>13.883958522383248</v>
      </c>
      <c r="BG47" s="210">
        <f t="shared" si="52"/>
        <v>13.883958522383248</v>
      </c>
      <c r="BH47" s="210">
        <f t="shared" si="52"/>
        <v>-42.358279741876309</v>
      </c>
      <c r="BI47" s="210">
        <f t="shared" si="52"/>
        <v>-42.358279741876309</v>
      </c>
      <c r="BJ47" s="210">
        <f t="shared" si="52"/>
        <v>-42.358279741876309</v>
      </c>
      <c r="BK47" s="210">
        <f t="shared" si="52"/>
        <v>-42.358279741876309</v>
      </c>
      <c r="BL47" s="210">
        <f t="shared" si="52"/>
        <v>-42.358279741876309</v>
      </c>
      <c r="BM47" s="210">
        <f t="shared" si="52"/>
        <v>-42.358279741876309</v>
      </c>
      <c r="BN47" s="210">
        <f t="shared" si="52"/>
        <v>-42.358279741876309</v>
      </c>
      <c r="BO47" s="210">
        <f t="shared" si="52"/>
        <v>-42.358279741876309</v>
      </c>
      <c r="BP47" s="210">
        <f t="shared" si="52"/>
        <v>-42.358279741876309</v>
      </c>
      <c r="BQ47" s="210">
        <f t="shared" si="52"/>
        <v>-42.358279741876309</v>
      </c>
      <c r="BR47" s="210">
        <f t="shared" ref="BR47:DA47" si="53">IF(BR$22&lt;=$E$24,IF(BR$22&lt;=$D$24,IF(BR$22&lt;=$C$24,IF(BR$22&lt;=$B$24,$B113,($C30-$B30)/($C$24-$B$24)),($D30-$C30)/($D$24-$C$24)),($E30-$D30)/($E$24-$D$24)),$F113)</f>
        <v>-42.358279741876309</v>
      </c>
      <c r="BS47" s="210">
        <f t="shared" si="53"/>
        <v>-42.358279741876309</v>
      </c>
      <c r="BT47" s="210">
        <f t="shared" si="53"/>
        <v>-42.358279741876309</v>
      </c>
      <c r="BU47" s="210">
        <f t="shared" si="53"/>
        <v>-42.358279741876309</v>
      </c>
      <c r="BV47" s="210">
        <f t="shared" si="53"/>
        <v>-42.358279741876309</v>
      </c>
      <c r="BW47" s="210">
        <f t="shared" si="53"/>
        <v>-42.358279741876309</v>
      </c>
      <c r="BX47" s="210">
        <f t="shared" si="53"/>
        <v>-42.358279741876309</v>
      </c>
      <c r="BY47" s="210">
        <f t="shared" si="53"/>
        <v>-42.358279741876309</v>
      </c>
      <c r="BZ47" s="210">
        <f t="shared" si="53"/>
        <v>-42.358279741876309</v>
      </c>
      <c r="CA47" s="210">
        <f t="shared" si="53"/>
        <v>-42.358279741876309</v>
      </c>
      <c r="CB47" s="210">
        <f t="shared" si="53"/>
        <v>-42.358279741876309</v>
      </c>
      <c r="CC47" s="210">
        <f t="shared" si="53"/>
        <v>-42.358279741876309</v>
      </c>
      <c r="CD47" s="210">
        <f t="shared" si="53"/>
        <v>-42.358279741876309</v>
      </c>
      <c r="CE47" s="210">
        <f t="shared" si="53"/>
        <v>-42.358279741876309</v>
      </c>
      <c r="CF47" s="210">
        <f t="shared" si="53"/>
        <v>-42.358279741876309</v>
      </c>
      <c r="CG47" s="210">
        <f t="shared" si="53"/>
        <v>-42.358279741876309</v>
      </c>
      <c r="CH47" s="210">
        <f t="shared" si="53"/>
        <v>-42.358279741876309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179.82404529581592</v>
      </c>
      <c r="Z48" s="210">
        <f t="shared" si="54"/>
        <v>179.82404529581592</v>
      </c>
      <c r="AA48" s="210">
        <f t="shared" si="54"/>
        <v>179.82404529581592</v>
      </c>
      <c r="AB48" s="210">
        <f t="shared" si="54"/>
        <v>179.82404529581592</v>
      </c>
      <c r="AC48" s="210">
        <f t="shared" si="54"/>
        <v>179.82404529581592</v>
      </c>
      <c r="AD48" s="210">
        <f t="shared" si="54"/>
        <v>179.82404529581592</v>
      </c>
      <c r="AE48" s="210">
        <f t="shared" si="54"/>
        <v>179.82404529581592</v>
      </c>
      <c r="AF48" s="210">
        <f t="shared" si="54"/>
        <v>179.82404529581592</v>
      </c>
      <c r="AG48" s="210">
        <f t="shared" si="54"/>
        <v>179.82404529581592</v>
      </c>
      <c r="AH48" s="210">
        <f t="shared" si="54"/>
        <v>179.82404529581592</v>
      </c>
      <c r="AI48" s="210">
        <f t="shared" si="54"/>
        <v>179.82404529581592</v>
      </c>
      <c r="AJ48" s="210">
        <f t="shared" si="54"/>
        <v>179.82404529581592</v>
      </c>
      <c r="AK48" s="210">
        <f t="shared" si="54"/>
        <v>179.82404529581592</v>
      </c>
      <c r="AL48" s="210">
        <f t="shared" ref="AL48:BQ48" si="55">IF(AL$22&lt;=$E$24,IF(AL$22&lt;=$D$24,IF(AL$22&lt;=$C$24,IF(AL$22&lt;=$B$24,$B114,($C31-$B31)/($C$24-$B$24)),($D31-$C31)/($D$24-$C$24)),($E31-$D31)/($E$24-$D$24)),$F114)</f>
        <v>179.82404529581592</v>
      </c>
      <c r="AM48" s="210">
        <f t="shared" si="55"/>
        <v>179.82404529581592</v>
      </c>
      <c r="AN48" s="210">
        <f t="shared" si="55"/>
        <v>179.82404529581592</v>
      </c>
      <c r="AO48" s="210">
        <f t="shared" si="55"/>
        <v>179.82404529581592</v>
      </c>
      <c r="AP48" s="210">
        <f t="shared" si="55"/>
        <v>179.82404529581592</v>
      </c>
      <c r="AQ48" s="210">
        <f t="shared" si="55"/>
        <v>179.82404529581592</v>
      </c>
      <c r="AR48" s="210">
        <f t="shared" si="55"/>
        <v>179.82404529581592</v>
      </c>
      <c r="AS48" s="210">
        <f t="shared" si="55"/>
        <v>179.82404529581592</v>
      </c>
      <c r="AT48" s="210">
        <f t="shared" si="55"/>
        <v>179.82404529581592</v>
      </c>
      <c r="AU48" s="210">
        <f t="shared" si="55"/>
        <v>179.82404529581592</v>
      </c>
      <c r="AV48" s="210">
        <f t="shared" si="55"/>
        <v>179.82404529581592</v>
      </c>
      <c r="AW48" s="210">
        <f t="shared" si="55"/>
        <v>179.82404529581592</v>
      </c>
      <c r="AX48" s="210">
        <f t="shared" si="55"/>
        <v>179.82404529581592</v>
      </c>
      <c r="AY48" s="210">
        <f t="shared" si="55"/>
        <v>179.82404529581592</v>
      </c>
      <c r="AZ48" s="210">
        <f t="shared" si="55"/>
        <v>179.82404529581592</v>
      </c>
      <c r="BA48" s="210">
        <f t="shared" si="55"/>
        <v>179.82404529581592</v>
      </c>
      <c r="BB48" s="210">
        <f t="shared" si="55"/>
        <v>179.82404529581592</v>
      </c>
      <c r="BC48" s="210">
        <f t="shared" si="55"/>
        <v>179.82404529581592</v>
      </c>
      <c r="BD48" s="210">
        <f t="shared" si="55"/>
        <v>179.82404529581592</v>
      </c>
      <c r="BE48" s="210">
        <f t="shared" si="55"/>
        <v>179.82404529581592</v>
      </c>
      <c r="BF48" s="210">
        <f t="shared" si="55"/>
        <v>179.82404529581592</v>
      </c>
      <c r="BG48" s="210">
        <f t="shared" si="55"/>
        <v>179.82404529581592</v>
      </c>
      <c r="BH48" s="210">
        <f t="shared" si="55"/>
        <v>-529.46430765450589</v>
      </c>
      <c r="BI48" s="210">
        <f t="shared" si="55"/>
        <v>-529.46430765450589</v>
      </c>
      <c r="BJ48" s="210">
        <f t="shared" si="55"/>
        <v>-529.46430765450589</v>
      </c>
      <c r="BK48" s="210">
        <f t="shared" si="55"/>
        <v>-529.46430765450589</v>
      </c>
      <c r="BL48" s="210">
        <f t="shared" si="55"/>
        <v>-529.46430765450589</v>
      </c>
      <c r="BM48" s="210">
        <f t="shared" si="55"/>
        <v>-529.46430765450589</v>
      </c>
      <c r="BN48" s="210">
        <f t="shared" si="55"/>
        <v>-529.46430765450589</v>
      </c>
      <c r="BO48" s="210">
        <f t="shared" si="55"/>
        <v>-529.46430765450589</v>
      </c>
      <c r="BP48" s="210">
        <f t="shared" si="55"/>
        <v>-529.46430765450589</v>
      </c>
      <c r="BQ48" s="210">
        <f t="shared" si="55"/>
        <v>-529.46430765450589</v>
      </c>
      <c r="BR48" s="210">
        <f t="shared" ref="BR48:DA48" si="56">IF(BR$22&lt;=$E$24,IF(BR$22&lt;=$D$24,IF(BR$22&lt;=$C$24,IF(BR$22&lt;=$B$24,$B114,($C31-$B31)/($C$24-$B$24)),($D31-$C31)/($D$24-$C$24)),($E31-$D31)/($E$24-$D$24)),$F114)</f>
        <v>-529.46430765450589</v>
      </c>
      <c r="BS48" s="210">
        <f t="shared" si="56"/>
        <v>-529.46430765450589</v>
      </c>
      <c r="BT48" s="210">
        <f t="shared" si="56"/>
        <v>-529.46430765450589</v>
      </c>
      <c r="BU48" s="210">
        <f t="shared" si="56"/>
        <v>-529.46430765450589</v>
      </c>
      <c r="BV48" s="210">
        <f t="shared" si="56"/>
        <v>-529.46430765450589</v>
      </c>
      <c r="BW48" s="210">
        <f t="shared" si="56"/>
        <v>-529.46430765450589</v>
      </c>
      <c r="BX48" s="210">
        <f t="shared" si="56"/>
        <v>-529.46430765450589</v>
      </c>
      <c r="BY48" s="210">
        <f t="shared" si="56"/>
        <v>-529.46430765450589</v>
      </c>
      <c r="BZ48" s="210">
        <f t="shared" si="56"/>
        <v>-529.46430765450589</v>
      </c>
      <c r="CA48" s="210">
        <f t="shared" si="56"/>
        <v>-529.46430765450589</v>
      </c>
      <c r="CB48" s="210">
        <f t="shared" si="56"/>
        <v>-529.46430765450589</v>
      </c>
      <c r="CC48" s="210">
        <f t="shared" si="56"/>
        <v>-529.46430765450589</v>
      </c>
      <c r="CD48" s="210">
        <f t="shared" si="56"/>
        <v>-529.46430765450589</v>
      </c>
      <c r="CE48" s="210">
        <f t="shared" si="56"/>
        <v>-529.46430765450589</v>
      </c>
      <c r="CF48" s="210">
        <f t="shared" si="56"/>
        <v>-529.46430765450589</v>
      </c>
      <c r="CG48" s="210">
        <f t="shared" si="56"/>
        <v>-529.46430765450589</v>
      </c>
      <c r="CH48" s="210">
        <f t="shared" si="56"/>
        <v>-529.46430765450589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370.23889393021977</v>
      </c>
      <c r="Z49" s="210">
        <f t="shared" si="57"/>
        <v>370.23889393021977</v>
      </c>
      <c r="AA49" s="210">
        <f t="shared" si="57"/>
        <v>370.23889393021977</v>
      </c>
      <c r="AB49" s="210">
        <f t="shared" si="57"/>
        <v>370.23889393021977</v>
      </c>
      <c r="AC49" s="210">
        <f t="shared" si="57"/>
        <v>370.23889393021977</v>
      </c>
      <c r="AD49" s="210">
        <f t="shared" si="57"/>
        <v>370.23889393021977</v>
      </c>
      <c r="AE49" s="210">
        <f t="shared" si="57"/>
        <v>370.23889393021977</v>
      </c>
      <c r="AF49" s="210">
        <f t="shared" si="57"/>
        <v>370.23889393021977</v>
      </c>
      <c r="AG49" s="210">
        <f t="shared" si="57"/>
        <v>370.23889393021977</v>
      </c>
      <c r="AH49" s="210">
        <f t="shared" si="57"/>
        <v>370.23889393021977</v>
      </c>
      <c r="AI49" s="210">
        <f t="shared" si="57"/>
        <v>370.23889393021977</v>
      </c>
      <c r="AJ49" s="210">
        <f t="shared" si="57"/>
        <v>370.23889393021977</v>
      </c>
      <c r="AK49" s="210">
        <f t="shared" si="57"/>
        <v>370.23889393021977</v>
      </c>
      <c r="AL49" s="210">
        <f t="shared" ref="AL49:BQ49" si="58">IF(AL$22&lt;=$E$24,IF(AL$22&lt;=$D$24,IF(AL$22&lt;=$C$24,IF(AL$22&lt;=$B$24,$B115,($C32-$B32)/($C$24-$B$24)),($D32-$C32)/($D$24-$C$24)),($E32-$D32)/($E$24-$D$24)),$F115)</f>
        <v>370.23889393021977</v>
      </c>
      <c r="AM49" s="210">
        <f t="shared" si="58"/>
        <v>370.23889393021977</v>
      </c>
      <c r="AN49" s="210">
        <f t="shared" si="58"/>
        <v>370.23889393021977</v>
      </c>
      <c r="AO49" s="210">
        <f t="shared" si="58"/>
        <v>370.23889393021977</v>
      </c>
      <c r="AP49" s="210">
        <f t="shared" si="58"/>
        <v>370.23889393021977</v>
      </c>
      <c r="AQ49" s="210">
        <f t="shared" si="58"/>
        <v>370.23889393021977</v>
      </c>
      <c r="AR49" s="210">
        <f t="shared" si="58"/>
        <v>370.23889393021977</v>
      </c>
      <c r="AS49" s="210">
        <f t="shared" si="58"/>
        <v>370.23889393021977</v>
      </c>
      <c r="AT49" s="210">
        <f t="shared" si="58"/>
        <v>370.23889393021977</v>
      </c>
      <c r="AU49" s="210">
        <f t="shared" si="58"/>
        <v>370.23889393021977</v>
      </c>
      <c r="AV49" s="210">
        <f t="shared" si="58"/>
        <v>370.23889393021977</v>
      </c>
      <c r="AW49" s="210">
        <f t="shared" si="58"/>
        <v>370.23889393021977</v>
      </c>
      <c r="AX49" s="210">
        <f t="shared" si="58"/>
        <v>370.23889393021977</v>
      </c>
      <c r="AY49" s="210">
        <f t="shared" si="58"/>
        <v>370.23889393021977</v>
      </c>
      <c r="AZ49" s="210">
        <f t="shared" si="58"/>
        <v>370.23889393021977</v>
      </c>
      <c r="BA49" s="210">
        <f t="shared" si="58"/>
        <v>370.23889393021977</v>
      </c>
      <c r="BB49" s="210">
        <f t="shared" si="58"/>
        <v>370.23889393021977</v>
      </c>
      <c r="BC49" s="210">
        <f t="shared" si="58"/>
        <v>370.23889393021977</v>
      </c>
      <c r="BD49" s="210">
        <f t="shared" si="58"/>
        <v>370.23889393021977</v>
      </c>
      <c r="BE49" s="210">
        <f t="shared" si="58"/>
        <v>370.23889393021977</v>
      </c>
      <c r="BF49" s="210">
        <f t="shared" si="58"/>
        <v>370.23889393021977</v>
      </c>
      <c r="BG49" s="210">
        <f t="shared" si="58"/>
        <v>370.23889393021977</v>
      </c>
      <c r="BH49" s="210">
        <f t="shared" si="58"/>
        <v>1171.7998663111339</v>
      </c>
      <c r="BI49" s="210">
        <f t="shared" si="58"/>
        <v>1171.7998663111339</v>
      </c>
      <c r="BJ49" s="210">
        <f t="shared" si="58"/>
        <v>1171.7998663111339</v>
      </c>
      <c r="BK49" s="210">
        <f t="shared" si="58"/>
        <v>1171.7998663111339</v>
      </c>
      <c r="BL49" s="210">
        <f t="shared" si="58"/>
        <v>1171.7998663111339</v>
      </c>
      <c r="BM49" s="210">
        <f t="shared" si="58"/>
        <v>1171.7998663111339</v>
      </c>
      <c r="BN49" s="210">
        <f t="shared" si="58"/>
        <v>1171.7998663111339</v>
      </c>
      <c r="BO49" s="210">
        <f t="shared" si="58"/>
        <v>1171.7998663111339</v>
      </c>
      <c r="BP49" s="210">
        <f t="shared" si="58"/>
        <v>1171.7998663111339</v>
      </c>
      <c r="BQ49" s="210">
        <f t="shared" si="58"/>
        <v>1171.7998663111339</v>
      </c>
      <c r="BR49" s="210">
        <f t="shared" ref="BR49:DA49" si="59">IF(BR$22&lt;=$E$24,IF(BR$22&lt;=$D$24,IF(BR$22&lt;=$C$24,IF(BR$22&lt;=$B$24,$B115,($C32-$B32)/($C$24-$B$24)),($D32-$C32)/($D$24-$C$24)),($E32-$D32)/($E$24-$D$24)),$F115)</f>
        <v>1171.7998663111339</v>
      </c>
      <c r="BS49" s="210">
        <f t="shared" si="59"/>
        <v>1171.7998663111339</v>
      </c>
      <c r="BT49" s="210">
        <f t="shared" si="59"/>
        <v>1171.7998663111339</v>
      </c>
      <c r="BU49" s="210">
        <f t="shared" si="59"/>
        <v>1171.7998663111339</v>
      </c>
      <c r="BV49" s="210">
        <f t="shared" si="59"/>
        <v>1171.7998663111339</v>
      </c>
      <c r="BW49" s="210">
        <f t="shared" si="59"/>
        <v>1171.7998663111339</v>
      </c>
      <c r="BX49" s="210">
        <f t="shared" si="59"/>
        <v>1171.7998663111339</v>
      </c>
      <c r="BY49" s="210">
        <f t="shared" si="59"/>
        <v>1171.7998663111339</v>
      </c>
      <c r="BZ49" s="210">
        <f t="shared" si="59"/>
        <v>1171.7998663111339</v>
      </c>
      <c r="CA49" s="210">
        <f t="shared" si="59"/>
        <v>1171.7998663111339</v>
      </c>
      <c r="CB49" s="210">
        <f t="shared" si="59"/>
        <v>1171.7998663111339</v>
      </c>
      <c r="CC49" s="210">
        <f t="shared" si="59"/>
        <v>1171.7998663111339</v>
      </c>
      <c r="CD49" s="210">
        <f t="shared" si="59"/>
        <v>1171.7998663111339</v>
      </c>
      <c r="CE49" s="210">
        <f t="shared" si="59"/>
        <v>1171.7998663111339</v>
      </c>
      <c r="CF49" s="210">
        <f t="shared" si="59"/>
        <v>1171.7998663111339</v>
      </c>
      <c r="CG49" s="210">
        <f t="shared" si="59"/>
        <v>1171.7998663111339</v>
      </c>
      <c r="CH49" s="210">
        <f t="shared" si="59"/>
        <v>1171.7998663111339</v>
      </c>
      <c r="CI49" s="210">
        <f t="shared" si="59"/>
        <v>11163.263620017235</v>
      </c>
      <c r="CJ49" s="210">
        <f t="shared" si="59"/>
        <v>11163.263620017235</v>
      </c>
      <c r="CK49" s="210">
        <f t="shared" si="59"/>
        <v>11163.263620017235</v>
      </c>
      <c r="CL49" s="210">
        <f t="shared" si="59"/>
        <v>11163.263620017235</v>
      </c>
      <c r="CM49" s="210">
        <f t="shared" si="59"/>
        <v>11163.263620017235</v>
      </c>
      <c r="CN49" s="210">
        <f t="shared" si="59"/>
        <v>11163.263620017235</v>
      </c>
      <c r="CO49" s="210">
        <f t="shared" si="59"/>
        <v>11163.263620017235</v>
      </c>
      <c r="CP49" s="210">
        <f t="shared" si="59"/>
        <v>11163.263620017235</v>
      </c>
      <c r="CQ49" s="210">
        <f t="shared" si="59"/>
        <v>11163.263620017235</v>
      </c>
      <c r="CR49" s="210">
        <f t="shared" si="59"/>
        <v>11163.263620017235</v>
      </c>
      <c r="CS49" s="210">
        <f t="shared" si="59"/>
        <v>11163.263620017235</v>
      </c>
      <c r="CT49" s="210">
        <f t="shared" si="59"/>
        <v>11163.263620017235</v>
      </c>
      <c r="CU49" s="210">
        <f t="shared" si="59"/>
        <v>11163.263620017235</v>
      </c>
      <c r="CV49" s="210">
        <f t="shared" si="59"/>
        <v>11163.263620017235</v>
      </c>
      <c r="CW49" s="210">
        <f t="shared" si="59"/>
        <v>11163.263620017235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146.10412109716026</v>
      </c>
      <c r="Z50" s="210">
        <f t="shared" si="60"/>
        <v>146.10412109716026</v>
      </c>
      <c r="AA50" s="210">
        <f t="shared" si="60"/>
        <v>146.10412109716026</v>
      </c>
      <c r="AB50" s="210">
        <f t="shared" si="60"/>
        <v>146.10412109716026</v>
      </c>
      <c r="AC50" s="210">
        <f t="shared" si="60"/>
        <v>146.10412109716026</v>
      </c>
      <c r="AD50" s="210">
        <f t="shared" si="60"/>
        <v>146.10412109716026</v>
      </c>
      <c r="AE50" s="210">
        <f t="shared" si="60"/>
        <v>146.10412109716026</v>
      </c>
      <c r="AF50" s="210">
        <f t="shared" si="60"/>
        <v>146.10412109716026</v>
      </c>
      <c r="AG50" s="210">
        <f t="shared" si="60"/>
        <v>146.10412109716026</v>
      </c>
      <c r="AH50" s="210">
        <f t="shared" si="60"/>
        <v>146.10412109716026</v>
      </c>
      <c r="AI50" s="210">
        <f t="shared" si="60"/>
        <v>146.10412109716026</v>
      </c>
      <c r="AJ50" s="210">
        <f t="shared" si="60"/>
        <v>146.10412109716026</v>
      </c>
      <c r="AK50" s="210">
        <f t="shared" si="60"/>
        <v>146.10412109716026</v>
      </c>
      <c r="AL50" s="210">
        <f t="shared" ref="AL50:BQ50" si="61">IF(AL$22&lt;=$E$24,IF(AL$22&lt;=$D$24,IF(AL$22&lt;=$C$24,IF(AL$22&lt;=$B$24,$B116,($C33-$B33)/($C$24-$B$24)),($D33-$C33)/($D$24-$C$24)),($E33-$D33)/($E$24-$D$24)),$F116)</f>
        <v>146.10412109716026</v>
      </c>
      <c r="AM50" s="210">
        <f t="shared" si="61"/>
        <v>146.10412109716026</v>
      </c>
      <c r="AN50" s="210">
        <f t="shared" si="61"/>
        <v>146.10412109716026</v>
      </c>
      <c r="AO50" s="210">
        <f t="shared" si="61"/>
        <v>146.10412109716026</v>
      </c>
      <c r="AP50" s="210">
        <f t="shared" si="61"/>
        <v>146.10412109716026</v>
      </c>
      <c r="AQ50" s="210">
        <f t="shared" si="61"/>
        <v>146.10412109716026</v>
      </c>
      <c r="AR50" s="210">
        <f t="shared" si="61"/>
        <v>146.10412109716026</v>
      </c>
      <c r="AS50" s="210">
        <f t="shared" si="61"/>
        <v>146.10412109716026</v>
      </c>
      <c r="AT50" s="210">
        <f t="shared" si="61"/>
        <v>146.10412109716026</v>
      </c>
      <c r="AU50" s="210">
        <f t="shared" si="61"/>
        <v>146.10412109716026</v>
      </c>
      <c r="AV50" s="210">
        <f t="shared" si="61"/>
        <v>146.10412109716026</v>
      </c>
      <c r="AW50" s="210">
        <f t="shared" si="61"/>
        <v>146.10412109716026</v>
      </c>
      <c r="AX50" s="210">
        <f t="shared" si="61"/>
        <v>146.10412109716026</v>
      </c>
      <c r="AY50" s="210">
        <f t="shared" si="61"/>
        <v>146.10412109716026</v>
      </c>
      <c r="AZ50" s="210">
        <f t="shared" si="61"/>
        <v>146.10412109716026</v>
      </c>
      <c r="BA50" s="210">
        <f t="shared" si="61"/>
        <v>146.10412109716026</v>
      </c>
      <c r="BB50" s="210">
        <f t="shared" si="61"/>
        <v>146.10412109716026</v>
      </c>
      <c r="BC50" s="210">
        <f t="shared" si="61"/>
        <v>146.10412109716026</v>
      </c>
      <c r="BD50" s="210">
        <f t="shared" si="61"/>
        <v>146.10412109716026</v>
      </c>
      <c r="BE50" s="210">
        <f t="shared" si="61"/>
        <v>146.10412109716026</v>
      </c>
      <c r="BF50" s="210">
        <f t="shared" si="61"/>
        <v>146.10412109716026</v>
      </c>
      <c r="BG50" s="210">
        <f t="shared" si="61"/>
        <v>146.10412109716026</v>
      </c>
      <c r="BH50" s="210">
        <f t="shared" si="61"/>
        <v>-206.12977701488185</v>
      </c>
      <c r="BI50" s="210">
        <f t="shared" si="61"/>
        <v>-206.12977701488185</v>
      </c>
      <c r="BJ50" s="210">
        <f t="shared" si="61"/>
        <v>-206.12977701488185</v>
      </c>
      <c r="BK50" s="210">
        <f t="shared" si="61"/>
        <v>-206.12977701488185</v>
      </c>
      <c r="BL50" s="210">
        <f t="shared" si="61"/>
        <v>-206.12977701488185</v>
      </c>
      <c r="BM50" s="210">
        <f t="shared" si="61"/>
        <v>-206.12977701488185</v>
      </c>
      <c r="BN50" s="210">
        <f t="shared" si="61"/>
        <v>-206.12977701488185</v>
      </c>
      <c r="BO50" s="210">
        <f t="shared" si="61"/>
        <v>-206.12977701488185</v>
      </c>
      <c r="BP50" s="210">
        <f t="shared" si="61"/>
        <v>-206.12977701488185</v>
      </c>
      <c r="BQ50" s="210">
        <f t="shared" si="61"/>
        <v>-206.12977701488185</v>
      </c>
      <c r="BR50" s="210">
        <f t="shared" ref="BR50:DA50" si="62">IF(BR$22&lt;=$E$24,IF(BR$22&lt;=$D$24,IF(BR$22&lt;=$C$24,IF(BR$22&lt;=$B$24,$B116,($C33-$B33)/($C$24-$B$24)),($D33-$C33)/($D$24-$C$24)),($E33-$D33)/($E$24-$D$24)),$F116)</f>
        <v>-206.12977701488185</v>
      </c>
      <c r="BS50" s="210">
        <f t="shared" si="62"/>
        <v>-206.12977701488185</v>
      </c>
      <c r="BT50" s="210">
        <f t="shared" si="62"/>
        <v>-206.12977701488185</v>
      </c>
      <c r="BU50" s="210">
        <f t="shared" si="62"/>
        <v>-206.12977701488185</v>
      </c>
      <c r="BV50" s="210">
        <f t="shared" si="62"/>
        <v>-206.12977701488185</v>
      </c>
      <c r="BW50" s="210">
        <f t="shared" si="62"/>
        <v>-206.12977701488185</v>
      </c>
      <c r="BX50" s="210">
        <f t="shared" si="62"/>
        <v>-206.12977701488185</v>
      </c>
      <c r="BY50" s="210">
        <f t="shared" si="62"/>
        <v>-206.12977701488185</v>
      </c>
      <c r="BZ50" s="210">
        <f t="shared" si="62"/>
        <v>-206.12977701488185</v>
      </c>
      <c r="CA50" s="210">
        <f t="shared" si="62"/>
        <v>-206.12977701488185</v>
      </c>
      <c r="CB50" s="210">
        <f t="shared" si="62"/>
        <v>-206.12977701488185</v>
      </c>
      <c r="CC50" s="210">
        <f t="shared" si="62"/>
        <v>-206.12977701488185</v>
      </c>
      <c r="CD50" s="210">
        <f t="shared" si="62"/>
        <v>-206.12977701488185</v>
      </c>
      <c r="CE50" s="210">
        <f t="shared" si="62"/>
        <v>-206.12977701488185</v>
      </c>
      <c r="CF50" s="210">
        <f t="shared" si="62"/>
        <v>-206.12977701488185</v>
      </c>
      <c r="CG50" s="210">
        <f t="shared" si="62"/>
        <v>-206.12977701488185</v>
      </c>
      <c r="CH50" s="210">
        <f t="shared" si="62"/>
        <v>-206.12977701488185</v>
      </c>
      <c r="CI50" s="210">
        <f t="shared" si="62"/>
        <v>-44.877441688511496</v>
      </c>
      <c r="CJ50" s="210">
        <f t="shared" si="62"/>
        <v>-44.877441688511496</v>
      </c>
      <c r="CK50" s="210">
        <f t="shared" si="62"/>
        <v>-44.877441688511496</v>
      </c>
      <c r="CL50" s="210">
        <f t="shared" si="62"/>
        <v>-44.877441688511496</v>
      </c>
      <c r="CM50" s="210">
        <f t="shared" si="62"/>
        <v>-44.877441688511496</v>
      </c>
      <c r="CN50" s="210">
        <f t="shared" si="62"/>
        <v>-44.877441688511496</v>
      </c>
      <c r="CO50" s="210">
        <f t="shared" si="62"/>
        <v>-44.877441688511496</v>
      </c>
      <c r="CP50" s="210">
        <f t="shared" si="62"/>
        <v>-44.877441688511496</v>
      </c>
      <c r="CQ50" s="210">
        <f t="shared" si="62"/>
        <v>-44.877441688511496</v>
      </c>
      <c r="CR50" s="210">
        <f t="shared" si="62"/>
        <v>-44.877441688511496</v>
      </c>
      <c r="CS50" s="210">
        <f t="shared" si="62"/>
        <v>-44.877441688511496</v>
      </c>
      <c r="CT50" s="210">
        <f t="shared" si="62"/>
        <v>-44.877441688511496</v>
      </c>
      <c r="CU50" s="210">
        <f t="shared" si="62"/>
        <v>-44.877441688511496</v>
      </c>
      <c r="CV50" s="210">
        <f t="shared" si="62"/>
        <v>-44.877441688511496</v>
      </c>
      <c r="CW50" s="210">
        <f t="shared" si="62"/>
        <v>-44.877441688511496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40.389697519660345</v>
      </c>
      <c r="Z51" s="210">
        <f t="shared" si="63"/>
        <v>40.389697519660345</v>
      </c>
      <c r="AA51" s="210">
        <f t="shared" si="63"/>
        <v>40.389697519660345</v>
      </c>
      <c r="AB51" s="210">
        <f t="shared" si="63"/>
        <v>40.389697519660345</v>
      </c>
      <c r="AC51" s="210">
        <f t="shared" si="63"/>
        <v>40.389697519660345</v>
      </c>
      <c r="AD51" s="210">
        <f t="shared" si="63"/>
        <v>40.389697519660345</v>
      </c>
      <c r="AE51" s="210">
        <f t="shared" si="63"/>
        <v>40.389697519660345</v>
      </c>
      <c r="AF51" s="210">
        <f t="shared" si="63"/>
        <v>40.389697519660345</v>
      </c>
      <c r="AG51" s="210">
        <f t="shared" si="63"/>
        <v>40.389697519660345</v>
      </c>
      <c r="AH51" s="210">
        <f t="shared" si="63"/>
        <v>40.389697519660345</v>
      </c>
      <c r="AI51" s="210">
        <f t="shared" si="63"/>
        <v>40.389697519660345</v>
      </c>
      <c r="AJ51" s="210">
        <f t="shared" si="63"/>
        <v>40.389697519660345</v>
      </c>
      <c r="AK51" s="210">
        <f t="shared" si="63"/>
        <v>40.389697519660345</v>
      </c>
      <c r="AL51" s="210">
        <f t="shared" ref="AL51:BQ51" si="64">IF(AL$22&lt;=$E$24,IF(AL$22&lt;=$D$24,IF(AL$22&lt;=$C$24,IF(AL$22&lt;=$B$24,$B117,($C34-$B34)/($C$24-$B$24)),($D34-$C34)/($D$24-$C$24)),($E34-$D34)/($E$24-$D$24)),$F117)</f>
        <v>40.389697519660345</v>
      </c>
      <c r="AM51" s="210">
        <f t="shared" si="64"/>
        <v>40.389697519660345</v>
      </c>
      <c r="AN51" s="210">
        <f t="shared" si="64"/>
        <v>40.389697519660345</v>
      </c>
      <c r="AO51" s="210">
        <f t="shared" si="64"/>
        <v>40.389697519660345</v>
      </c>
      <c r="AP51" s="210">
        <f t="shared" si="64"/>
        <v>40.389697519660345</v>
      </c>
      <c r="AQ51" s="210">
        <f t="shared" si="64"/>
        <v>40.389697519660345</v>
      </c>
      <c r="AR51" s="210">
        <f t="shared" si="64"/>
        <v>40.389697519660345</v>
      </c>
      <c r="AS51" s="210">
        <f t="shared" si="64"/>
        <v>40.389697519660345</v>
      </c>
      <c r="AT51" s="210">
        <f t="shared" si="64"/>
        <v>40.389697519660345</v>
      </c>
      <c r="AU51" s="210">
        <f t="shared" si="64"/>
        <v>40.389697519660345</v>
      </c>
      <c r="AV51" s="210">
        <f t="shared" si="64"/>
        <v>40.389697519660345</v>
      </c>
      <c r="AW51" s="210">
        <f t="shared" si="64"/>
        <v>40.389697519660345</v>
      </c>
      <c r="AX51" s="210">
        <f t="shared" si="64"/>
        <v>40.389697519660345</v>
      </c>
      <c r="AY51" s="210">
        <f t="shared" si="64"/>
        <v>40.389697519660345</v>
      </c>
      <c r="AZ51" s="210">
        <f t="shared" si="64"/>
        <v>40.389697519660345</v>
      </c>
      <c r="BA51" s="210">
        <f t="shared" si="64"/>
        <v>40.389697519660345</v>
      </c>
      <c r="BB51" s="210">
        <f t="shared" si="64"/>
        <v>40.389697519660345</v>
      </c>
      <c r="BC51" s="210">
        <f t="shared" si="64"/>
        <v>40.389697519660345</v>
      </c>
      <c r="BD51" s="210">
        <f t="shared" si="64"/>
        <v>40.389697519660345</v>
      </c>
      <c r="BE51" s="210">
        <f t="shared" si="64"/>
        <v>40.389697519660345</v>
      </c>
      <c r="BF51" s="210">
        <f t="shared" si="64"/>
        <v>40.389697519660345</v>
      </c>
      <c r="BG51" s="210">
        <f t="shared" si="64"/>
        <v>40.389697519660345</v>
      </c>
      <c r="BH51" s="210">
        <f t="shared" si="64"/>
        <v>2183.2044317725877</v>
      </c>
      <c r="BI51" s="210">
        <f t="shared" si="64"/>
        <v>2183.2044317725877</v>
      </c>
      <c r="BJ51" s="210">
        <f t="shared" si="64"/>
        <v>2183.2044317725877</v>
      </c>
      <c r="BK51" s="210">
        <f t="shared" si="64"/>
        <v>2183.2044317725877</v>
      </c>
      <c r="BL51" s="210">
        <f t="shared" si="64"/>
        <v>2183.2044317725877</v>
      </c>
      <c r="BM51" s="210">
        <f t="shared" si="64"/>
        <v>2183.2044317725877</v>
      </c>
      <c r="BN51" s="210">
        <f t="shared" si="64"/>
        <v>2183.2044317725877</v>
      </c>
      <c r="BO51" s="210">
        <f t="shared" si="64"/>
        <v>2183.2044317725877</v>
      </c>
      <c r="BP51" s="210">
        <f t="shared" si="64"/>
        <v>2183.2044317725877</v>
      </c>
      <c r="BQ51" s="210">
        <f t="shared" si="64"/>
        <v>2183.2044317725877</v>
      </c>
      <c r="BR51" s="210">
        <f t="shared" ref="BR51:DA51" si="65">IF(BR$22&lt;=$E$24,IF(BR$22&lt;=$D$24,IF(BR$22&lt;=$C$24,IF(BR$22&lt;=$B$24,$B117,($C34-$B34)/($C$24-$B$24)),($D34-$C34)/($D$24-$C$24)),($E34-$D34)/($E$24-$D$24)),$F117)</f>
        <v>2183.2044317725877</v>
      </c>
      <c r="BS51" s="210">
        <f t="shared" si="65"/>
        <v>2183.2044317725877</v>
      </c>
      <c r="BT51" s="210">
        <f t="shared" si="65"/>
        <v>2183.2044317725877</v>
      </c>
      <c r="BU51" s="210">
        <f t="shared" si="65"/>
        <v>2183.2044317725877</v>
      </c>
      <c r="BV51" s="210">
        <f t="shared" si="65"/>
        <v>2183.2044317725877</v>
      </c>
      <c r="BW51" s="210">
        <f t="shared" si="65"/>
        <v>2183.2044317725877</v>
      </c>
      <c r="BX51" s="210">
        <f t="shared" si="65"/>
        <v>2183.2044317725877</v>
      </c>
      <c r="BY51" s="210">
        <f t="shared" si="65"/>
        <v>2183.2044317725877</v>
      </c>
      <c r="BZ51" s="210">
        <f t="shared" si="65"/>
        <v>2183.2044317725877</v>
      </c>
      <c r="CA51" s="210">
        <f t="shared" si="65"/>
        <v>2183.2044317725877</v>
      </c>
      <c r="CB51" s="210">
        <f t="shared" si="65"/>
        <v>2183.2044317725877</v>
      </c>
      <c r="CC51" s="210">
        <f t="shared" si="65"/>
        <v>2183.2044317725877</v>
      </c>
      <c r="CD51" s="210">
        <f t="shared" si="65"/>
        <v>2183.2044317725877</v>
      </c>
      <c r="CE51" s="210">
        <f t="shared" si="65"/>
        <v>2183.2044317725877</v>
      </c>
      <c r="CF51" s="210">
        <f t="shared" si="65"/>
        <v>2183.2044317725877</v>
      </c>
      <c r="CG51" s="210">
        <f t="shared" si="65"/>
        <v>2183.2044317725877</v>
      </c>
      <c r="CH51" s="210">
        <f t="shared" si="65"/>
        <v>2183.2044317725877</v>
      </c>
      <c r="CI51" s="210">
        <f t="shared" si="65"/>
        <v>-249.36898431582813</v>
      </c>
      <c r="CJ51" s="210">
        <f t="shared" si="65"/>
        <v>-249.36898431582813</v>
      </c>
      <c r="CK51" s="210">
        <f t="shared" si="65"/>
        <v>-249.36898431582813</v>
      </c>
      <c r="CL51" s="210">
        <f t="shared" si="65"/>
        <v>-249.36898431582813</v>
      </c>
      <c r="CM51" s="210">
        <f t="shared" si="65"/>
        <v>-249.36898431582813</v>
      </c>
      <c r="CN51" s="210">
        <f t="shared" si="65"/>
        <v>-249.36898431582813</v>
      </c>
      <c r="CO51" s="210">
        <f t="shared" si="65"/>
        <v>-249.36898431582813</v>
      </c>
      <c r="CP51" s="210">
        <f t="shared" si="65"/>
        <v>-249.36898431582813</v>
      </c>
      <c r="CQ51" s="210">
        <f t="shared" si="65"/>
        <v>-249.36898431582813</v>
      </c>
      <c r="CR51" s="210">
        <f t="shared" si="65"/>
        <v>-249.36898431582813</v>
      </c>
      <c r="CS51" s="210">
        <f t="shared" si="65"/>
        <v>-249.36898431582813</v>
      </c>
      <c r="CT51" s="210">
        <f t="shared" si="65"/>
        <v>-249.36898431582813</v>
      </c>
      <c r="CU51" s="210">
        <f t="shared" si="65"/>
        <v>-249.36898431582813</v>
      </c>
      <c r="CV51" s="210">
        <f t="shared" si="65"/>
        <v>-249.36898431582813</v>
      </c>
      <c r="CW51" s="210">
        <f t="shared" si="65"/>
        <v>-249.36898431582813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-2.7797321830208017</v>
      </c>
      <c r="Z52" s="210">
        <f t="shared" si="66"/>
        <v>-2.7797321830208017</v>
      </c>
      <c r="AA52" s="210">
        <f t="shared" si="66"/>
        <v>-2.7797321830208017</v>
      </c>
      <c r="AB52" s="210">
        <f t="shared" si="66"/>
        <v>-2.7797321830208017</v>
      </c>
      <c r="AC52" s="210">
        <f t="shared" si="66"/>
        <v>-2.7797321830208017</v>
      </c>
      <c r="AD52" s="210">
        <f t="shared" si="66"/>
        <v>-2.7797321830208017</v>
      </c>
      <c r="AE52" s="210">
        <f t="shared" si="66"/>
        <v>-2.7797321830208017</v>
      </c>
      <c r="AF52" s="210">
        <f t="shared" si="66"/>
        <v>-2.7797321830208017</v>
      </c>
      <c r="AG52" s="210">
        <f t="shared" si="66"/>
        <v>-2.7797321830208017</v>
      </c>
      <c r="AH52" s="210">
        <f t="shared" si="66"/>
        <v>-2.7797321830208017</v>
      </c>
      <c r="AI52" s="210">
        <f t="shared" si="66"/>
        <v>-2.7797321830208017</v>
      </c>
      <c r="AJ52" s="210">
        <f t="shared" si="66"/>
        <v>-2.7797321830208017</v>
      </c>
      <c r="AK52" s="210">
        <f t="shared" si="66"/>
        <v>-2.7797321830208017</v>
      </c>
      <c r="AL52" s="210">
        <f t="shared" ref="AL52:BQ52" si="67">IF(AL$22&lt;=$E$24,IF(AL$22&lt;=$D$24,IF(AL$22&lt;=$C$24,IF(AL$22&lt;=$B$24,$B118,($C35-$B35)/($C$24-$B$24)),($D35-$C35)/($D$24-$C$24)),($E35-$D35)/($E$24-$D$24)),$F118)</f>
        <v>-2.7797321830208017</v>
      </c>
      <c r="AM52" s="210">
        <f t="shared" si="67"/>
        <v>-2.7797321830208017</v>
      </c>
      <c r="AN52" s="210">
        <f t="shared" si="67"/>
        <v>-2.7797321830208017</v>
      </c>
      <c r="AO52" s="210">
        <f t="shared" si="67"/>
        <v>-2.7797321830208017</v>
      </c>
      <c r="AP52" s="210">
        <f t="shared" si="67"/>
        <v>-2.7797321830208017</v>
      </c>
      <c r="AQ52" s="210">
        <f t="shared" si="67"/>
        <v>-2.7797321830208017</v>
      </c>
      <c r="AR52" s="210">
        <f t="shared" si="67"/>
        <v>-2.7797321830208017</v>
      </c>
      <c r="AS52" s="210">
        <f t="shared" si="67"/>
        <v>-2.7797321830208017</v>
      </c>
      <c r="AT52" s="210">
        <f t="shared" si="67"/>
        <v>-2.7797321830208017</v>
      </c>
      <c r="AU52" s="210">
        <f t="shared" si="67"/>
        <v>-2.7797321830208017</v>
      </c>
      <c r="AV52" s="210">
        <f t="shared" si="67"/>
        <v>-2.7797321830208017</v>
      </c>
      <c r="AW52" s="210">
        <f t="shared" si="67"/>
        <v>-2.7797321830208017</v>
      </c>
      <c r="AX52" s="210">
        <f t="shared" si="67"/>
        <v>-2.7797321830208017</v>
      </c>
      <c r="AY52" s="210">
        <f t="shared" si="67"/>
        <v>-2.7797321830208017</v>
      </c>
      <c r="AZ52" s="210">
        <f t="shared" si="67"/>
        <v>-2.7797321830208017</v>
      </c>
      <c r="BA52" s="210">
        <f t="shared" si="67"/>
        <v>-2.7797321830208017</v>
      </c>
      <c r="BB52" s="210">
        <f t="shared" si="67"/>
        <v>-2.7797321830208017</v>
      </c>
      <c r="BC52" s="210">
        <f t="shared" si="67"/>
        <v>-2.7797321830208017</v>
      </c>
      <c r="BD52" s="210">
        <f t="shared" si="67"/>
        <v>-2.7797321830208017</v>
      </c>
      <c r="BE52" s="210">
        <f t="shared" si="67"/>
        <v>-2.7797321830208017</v>
      </c>
      <c r="BF52" s="210">
        <f t="shared" si="67"/>
        <v>-2.7797321830208017</v>
      </c>
      <c r="BG52" s="210">
        <f t="shared" si="67"/>
        <v>-2.7797321830208017</v>
      </c>
      <c r="BH52" s="210">
        <f t="shared" si="67"/>
        <v>-33.696099603515485</v>
      </c>
      <c r="BI52" s="210">
        <f t="shared" si="67"/>
        <v>-33.696099603515485</v>
      </c>
      <c r="BJ52" s="210">
        <f t="shared" si="67"/>
        <v>-33.696099603515485</v>
      </c>
      <c r="BK52" s="210">
        <f t="shared" si="67"/>
        <v>-33.696099603515485</v>
      </c>
      <c r="BL52" s="210">
        <f t="shared" si="67"/>
        <v>-33.696099603515485</v>
      </c>
      <c r="BM52" s="210">
        <f t="shared" si="67"/>
        <v>-33.696099603515485</v>
      </c>
      <c r="BN52" s="210">
        <f t="shared" si="67"/>
        <v>-33.696099603515485</v>
      </c>
      <c r="BO52" s="210">
        <f t="shared" si="67"/>
        <v>-33.696099603515485</v>
      </c>
      <c r="BP52" s="210">
        <f t="shared" si="67"/>
        <v>-33.696099603515485</v>
      </c>
      <c r="BQ52" s="210">
        <f t="shared" si="67"/>
        <v>-33.696099603515485</v>
      </c>
      <c r="BR52" s="210">
        <f t="shared" ref="BR52:DA52" si="68">IF(BR$22&lt;=$E$24,IF(BR$22&lt;=$D$24,IF(BR$22&lt;=$C$24,IF(BR$22&lt;=$B$24,$B118,($C35-$B35)/($C$24-$B$24)),($D35-$C35)/($D$24-$C$24)),($E35-$D35)/($E$24-$D$24)),$F118)</f>
        <v>-33.696099603515485</v>
      </c>
      <c r="BS52" s="210">
        <f t="shared" si="68"/>
        <v>-33.696099603515485</v>
      </c>
      <c r="BT52" s="210">
        <f t="shared" si="68"/>
        <v>-33.696099603515485</v>
      </c>
      <c r="BU52" s="210">
        <f t="shared" si="68"/>
        <v>-33.696099603515485</v>
      </c>
      <c r="BV52" s="210">
        <f t="shared" si="68"/>
        <v>-33.696099603515485</v>
      </c>
      <c r="BW52" s="210">
        <f t="shared" si="68"/>
        <v>-33.696099603515485</v>
      </c>
      <c r="BX52" s="210">
        <f t="shared" si="68"/>
        <v>-33.696099603515485</v>
      </c>
      <c r="BY52" s="210">
        <f t="shared" si="68"/>
        <v>-33.696099603515485</v>
      </c>
      <c r="BZ52" s="210">
        <f t="shared" si="68"/>
        <v>-33.696099603515485</v>
      </c>
      <c r="CA52" s="210">
        <f t="shared" si="68"/>
        <v>-33.696099603515485</v>
      </c>
      <c r="CB52" s="210">
        <f t="shared" si="68"/>
        <v>-33.696099603515485</v>
      </c>
      <c r="CC52" s="210">
        <f t="shared" si="68"/>
        <v>-33.696099603515485</v>
      </c>
      <c r="CD52" s="210">
        <f t="shared" si="68"/>
        <v>-33.696099603515485</v>
      </c>
      <c r="CE52" s="210">
        <f t="shared" si="68"/>
        <v>-33.696099603515485</v>
      </c>
      <c r="CF52" s="210">
        <f t="shared" si="68"/>
        <v>-33.696099603515485</v>
      </c>
      <c r="CG52" s="210">
        <f t="shared" si="68"/>
        <v>-33.696099603515485</v>
      </c>
      <c r="CH52" s="210">
        <f t="shared" si="68"/>
        <v>-33.696099603515485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-690.92561266270832</v>
      </c>
      <c r="BI53" s="210">
        <f t="shared" si="70"/>
        <v>-690.92561266270832</v>
      </c>
      <c r="BJ53" s="210">
        <f t="shared" si="70"/>
        <v>-690.92561266270832</v>
      </c>
      <c r="BK53" s="210">
        <f t="shared" si="70"/>
        <v>-690.92561266270832</v>
      </c>
      <c r="BL53" s="210">
        <f t="shared" si="70"/>
        <v>-690.92561266270832</v>
      </c>
      <c r="BM53" s="210">
        <f t="shared" si="70"/>
        <v>-690.92561266270832</v>
      </c>
      <c r="BN53" s="210">
        <f t="shared" si="70"/>
        <v>-690.92561266270832</v>
      </c>
      <c r="BO53" s="210">
        <f t="shared" si="70"/>
        <v>-690.92561266270832</v>
      </c>
      <c r="BP53" s="210">
        <f t="shared" si="70"/>
        <v>-690.92561266270832</v>
      </c>
      <c r="BQ53" s="210">
        <f t="shared" si="70"/>
        <v>-690.92561266270832</v>
      </c>
      <c r="BR53" s="210">
        <f t="shared" ref="BR53:DA53" si="71">IF(BR$22&lt;=$E$24,IF(BR$22&lt;=$D$24,IF(BR$22&lt;=$C$24,IF(BR$22&lt;=$B$24,$B119,($C36-$B36)/($C$24-$B$24)),($D36-$C36)/($D$24-$C$24)),($E36-$D36)/($E$24-$D$24)),$F119)</f>
        <v>-690.92561266270832</v>
      </c>
      <c r="BS53" s="210">
        <f t="shared" si="71"/>
        <v>-690.92561266270832</v>
      </c>
      <c r="BT53" s="210">
        <f t="shared" si="71"/>
        <v>-690.92561266270832</v>
      </c>
      <c r="BU53" s="210">
        <f t="shared" si="71"/>
        <v>-690.92561266270832</v>
      </c>
      <c r="BV53" s="210">
        <f t="shared" si="71"/>
        <v>-690.92561266270832</v>
      </c>
      <c r="BW53" s="210">
        <f t="shared" si="71"/>
        <v>-690.92561266270832</v>
      </c>
      <c r="BX53" s="210">
        <f t="shared" si="71"/>
        <v>-690.92561266270832</v>
      </c>
      <c r="BY53" s="210">
        <f t="shared" si="71"/>
        <v>-690.92561266270832</v>
      </c>
      <c r="BZ53" s="210">
        <f t="shared" si="71"/>
        <v>-690.92561266270832</v>
      </c>
      <c r="CA53" s="210">
        <f t="shared" si="71"/>
        <v>-690.92561266270832</v>
      </c>
      <c r="CB53" s="210">
        <f t="shared" si="71"/>
        <v>-690.92561266270832</v>
      </c>
      <c r="CC53" s="210">
        <f t="shared" si="71"/>
        <v>-690.92561266270832</v>
      </c>
      <c r="CD53" s="210">
        <f t="shared" si="71"/>
        <v>-690.92561266270832</v>
      </c>
      <c r="CE53" s="210">
        <f t="shared" si="71"/>
        <v>-690.92561266270832</v>
      </c>
      <c r="CF53" s="210">
        <f t="shared" si="71"/>
        <v>-690.92561266270832</v>
      </c>
      <c r="CG53" s="210">
        <f t="shared" si="71"/>
        <v>-690.92561266270832</v>
      </c>
      <c r="CH53" s="210">
        <f t="shared" si="71"/>
        <v>-690.92561266270832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88.352463324256988</v>
      </c>
      <c r="Z54" s="210">
        <f t="shared" si="72"/>
        <v>88.352463324256988</v>
      </c>
      <c r="AA54" s="210">
        <f t="shared" si="72"/>
        <v>88.352463324256988</v>
      </c>
      <c r="AB54" s="210">
        <f t="shared" si="72"/>
        <v>88.352463324256988</v>
      </c>
      <c r="AC54" s="210">
        <f t="shared" si="72"/>
        <v>88.352463324256988</v>
      </c>
      <c r="AD54" s="210">
        <f t="shared" si="72"/>
        <v>88.352463324256988</v>
      </c>
      <c r="AE54" s="210">
        <f t="shared" si="72"/>
        <v>88.352463324256988</v>
      </c>
      <c r="AF54" s="210">
        <f t="shared" si="72"/>
        <v>88.352463324256988</v>
      </c>
      <c r="AG54" s="210">
        <f t="shared" si="72"/>
        <v>88.352463324256988</v>
      </c>
      <c r="AH54" s="210">
        <f t="shared" si="72"/>
        <v>88.352463324256988</v>
      </c>
      <c r="AI54" s="210">
        <f t="shared" si="72"/>
        <v>88.352463324256988</v>
      </c>
      <c r="AJ54" s="210">
        <f t="shared" si="72"/>
        <v>88.352463324256988</v>
      </c>
      <c r="AK54" s="210">
        <f t="shared" si="72"/>
        <v>88.352463324256988</v>
      </c>
      <c r="AL54" s="210">
        <f t="shared" ref="AL54:BQ54" si="73">IF(AL$22&lt;=$E$24,IF(AL$22&lt;=$D$24,IF(AL$22&lt;=$C$24,IF(AL$22&lt;=$B$24,$B120,($C37-$B37)/($C$24-$B$24)),($D37-$C37)/($D$24-$C$24)),($E37-$D37)/($E$24-$D$24)),$F120)</f>
        <v>88.352463324256988</v>
      </c>
      <c r="AM54" s="210">
        <f t="shared" si="73"/>
        <v>88.352463324256988</v>
      </c>
      <c r="AN54" s="210">
        <f t="shared" si="73"/>
        <v>88.352463324256988</v>
      </c>
      <c r="AO54" s="210">
        <f t="shared" si="73"/>
        <v>88.352463324256988</v>
      </c>
      <c r="AP54" s="210">
        <f t="shared" si="73"/>
        <v>88.352463324256988</v>
      </c>
      <c r="AQ54" s="210">
        <f t="shared" si="73"/>
        <v>88.352463324256988</v>
      </c>
      <c r="AR54" s="210">
        <f t="shared" si="73"/>
        <v>88.352463324256988</v>
      </c>
      <c r="AS54" s="210">
        <f t="shared" si="73"/>
        <v>88.352463324256988</v>
      </c>
      <c r="AT54" s="210">
        <f t="shared" si="73"/>
        <v>88.352463324256988</v>
      </c>
      <c r="AU54" s="210">
        <f t="shared" si="73"/>
        <v>88.352463324256988</v>
      </c>
      <c r="AV54" s="210">
        <f t="shared" si="73"/>
        <v>88.352463324256988</v>
      </c>
      <c r="AW54" s="210">
        <f t="shared" si="73"/>
        <v>88.352463324256988</v>
      </c>
      <c r="AX54" s="210">
        <f t="shared" si="73"/>
        <v>88.352463324256988</v>
      </c>
      <c r="AY54" s="210">
        <f t="shared" si="73"/>
        <v>88.352463324256988</v>
      </c>
      <c r="AZ54" s="210">
        <f t="shared" si="73"/>
        <v>88.352463324256988</v>
      </c>
      <c r="BA54" s="210">
        <f t="shared" si="73"/>
        <v>88.352463324256988</v>
      </c>
      <c r="BB54" s="210">
        <f t="shared" si="73"/>
        <v>88.352463324256988</v>
      </c>
      <c r="BC54" s="210">
        <f t="shared" si="73"/>
        <v>88.352463324256988</v>
      </c>
      <c r="BD54" s="210">
        <f t="shared" si="73"/>
        <v>88.352463324256988</v>
      </c>
      <c r="BE54" s="210">
        <f t="shared" si="73"/>
        <v>88.352463324256988</v>
      </c>
      <c r="BF54" s="210">
        <f t="shared" si="73"/>
        <v>88.352463324256988</v>
      </c>
      <c r="BG54" s="210">
        <f t="shared" si="73"/>
        <v>88.352463324256988</v>
      </c>
      <c r="BH54" s="210">
        <f t="shared" si="73"/>
        <v>-23.11396012892083</v>
      </c>
      <c r="BI54" s="210">
        <f t="shared" si="73"/>
        <v>-23.11396012892083</v>
      </c>
      <c r="BJ54" s="210">
        <f t="shared" si="73"/>
        <v>-23.11396012892083</v>
      </c>
      <c r="BK54" s="210">
        <f t="shared" si="73"/>
        <v>-23.11396012892083</v>
      </c>
      <c r="BL54" s="210">
        <f t="shared" si="73"/>
        <v>-23.11396012892083</v>
      </c>
      <c r="BM54" s="210">
        <f t="shared" si="73"/>
        <v>-23.11396012892083</v>
      </c>
      <c r="BN54" s="210">
        <f t="shared" si="73"/>
        <v>-23.11396012892083</v>
      </c>
      <c r="BO54" s="210">
        <f t="shared" si="73"/>
        <v>-23.11396012892083</v>
      </c>
      <c r="BP54" s="210">
        <f t="shared" si="73"/>
        <v>-23.11396012892083</v>
      </c>
      <c r="BQ54" s="210">
        <f t="shared" si="73"/>
        <v>-23.11396012892083</v>
      </c>
      <c r="BR54" s="210">
        <f t="shared" ref="BR54:DA54" si="74">IF(BR$22&lt;=$E$24,IF(BR$22&lt;=$D$24,IF(BR$22&lt;=$C$24,IF(BR$22&lt;=$B$24,$B120,($C37-$B37)/($C$24-$B$24)),($D37-$C37)/($D$24-$C$24)),($E37-$D37)/($E$24-$D$24)),$F120)</f>
        <v>-23.11396012892083</v>
      </c>
      <c r="BS54" s="210">
        <f t="shared" si="74"/>
        <v>-23.11396012892083</v>
      </c>
      <c r="BT54" s="210">
        <f t="shared" si="74"/>
        <v>-23.11396012892083</v>
      </c>
      <c r="BU54" s="210">
        <f t="shared" si="74"/>
        <v>-23.11396012892083</v>
      </c>
      <c r="BV54" s="210">
        <f t="shared" si="74"/>
        <v>-23.11396012892083</v>
      </c>
      <c r="BW54" s="210">
        <f t="shared" si="74"/>
        <v>-23.11396012892083</v>
      </c>
      <c r="BX54" s="210">
        <f t="shared" si="74"/>
        <v>-23.11396012892083</v>
      </c>
      <c r="BY54" s="210">
        <f t="shared" si="74"/>
        <v>-23.11396012892083</v>
      </c>
      <c r="BZ54" s="210">
        <f t="shared" si="74"/>
        <v>-23.11396012892083</v>
      </c>
      <c r="CA54" s="210">
        <f t="shared" si="74"/>
        <v>-23.11396012892083</v>
      </c>
      <c r="CB54" s="210">
        <f t="shared" si="74"/>
        <v>-23.11396012892083</v>
      </c>
      <c r="CC54" s="210">
        <f t="shared" si="74"/>
        <v>-23.11396012892083</v>
      </c>
      <c r="CD54" s="210">
        <f t="shared" si="74"/>
        <v>-23.11396012892083</v>
      </c>
      <c r="CE54" s="210">
        <f t="shared" si="74"/>
        <v>-23.11396012892083</v>
      </c>
      <c r="CF54" s="210">
        <f t="shared" si="74"/>
        <v>-23.11396012892083</v>
      </c>
      <c r="CG54" s="210">
        <f t="shared" si="74"/>
        <v>-23.11396012892083</v>
      </c>
      <c r="CH54" s="210">
        <f t="shared" si="74"/>
        <v>-23.11396012892083</v>
      </c>
      <c r="CI54" s="210">
        <f t="shared" si="74"/>
        <v>284.2237973605728</v>
      </c>
      <c r="CJ54" s="210">
        <f t="shared" si="74"/>
        <v>284.2237973605728</v>
      </c>
      <c r="CK54" s="210">
        <f t="shared" si="74"/>
        <v>284.2237973605728</v>
      </c>
      <c r="CL54" s="210">
        <f t="shared" si="74"/>
        <v>284.2237973605728</v>
      </c>
      <c r="CM54" s="210">
        <f t="shared" si="74"/>
        <v>284.2237973605728</v>
      </c>
      <c r="CN54" s="210">
        <f t="shared" si="74"/>
        <v>284.2237973605728</v>
      </c>
      <c r="CO54" s="210">
        <f t="shared" si="74"/>
        <v>284.2237973605728</v>
      </c>
      <c r="CP54" s="210">
        <f t="shared" si="74"/>
        <v>284.2237973605728</v>
      </c>
      <c r="CQ54" s="210">
        <f t="shared" si="74"/>
        <v>284.2237973605728</v>
      </c>
      <c r="CR54" s="210">
        <f t="shared" si="74"/>
        <v>284.2237973605728</v>
      </c>
      <c r="CS54" s="210">
        <f t="shared" si="74"/>
        <v>284.2237973605728</v>
      </c>
      <c r="CT54" s="210">
        <f t="shared" si="74"/>
        <v>284.2237973605728</v>
      </c>
      <c r="CU54" s="210">
        <f t="shared" si="74"/>
        <v>284.2237973605728</v>
      </c>
      <c r="CV54" s="210">
        <f t="shared" si="74"/>
        <v>284.2237973605728</v>
      </c>
      <c r="CW54" s="210">
        <f t="shared" si="74"/>
        <v>284.2237973605728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3455.8792739655614</v>
      </c>
      <c r="G59" s="204">
        <f t="shared" si="75"/>
        <v>3455.8792739655614</v>
      </c>
      <c r="H59" s="204">
        <f t="shared" si="75"/>
        <v>3455.8792739655614</v>
      </c>
      <c r="I59" s="204">
        <f t="shared" si="75"/>
        <v>3455.8792739655614</v>
      </c>
      <c r="J59" s="204">
        <f t="shared" si="75"/>
        <v>3455.8792739655614</v>
      </c>
      <c r="K59" s="204">
        <f t="shared" si="75"/>
        <v>3455.8792739655614</v>
      </c>
      <c r="L59" s="204">
        <f t="shared" si="75"/>
        <v>3455.8792739655614</v>
      </c>
      <c r="M59" s="204">
        <f t="shared" si="75"/>
        <v>3455.8792739655614</v>
      </c>
      <c r="N59" s="204">
        <f t="shared" si="75"/>
        <v>3455.8792739655614</v>
      </c>
      <c r="O59" s="204">
        <f t="shared" si="75"/>
        <v>3455.8792739655614</v>
      </c>
      <c r="P59" s="204">
        <f t="shared" si="75"/>
        <v>3455.8792739655614</v>
      </c>
      <c r="Q59" s="204">
        <f t="shared" si="75"/>
        <v>3455.8792739655614</v>
      </c>
      <c r="R59" s="204">
        <f t="shared" si="75"/>
        <v>3455.8792739655614</v>
      </c>
      <c r="S59" s="204">
        <f t="shared" si="75"/>
        <v>3455.8792739655614</v>
      </c>
      <c r="T59" s="204">
        <f t="shared" si="75"/>
        <v>3455.8792739655614</v>
      </c>
      <c r="U59" s="204">
        <f t="shared" si="75"/>
        <v>3455.8792739655614</v>
      </c>
      <c r="V59" s="204">
        <f t="shared" si="75"/>
        <v>3455.8792739655614</v>
      </c>
      <c r="W59" s="204">
        <f t="shared" si="75"/>
        <v>3455.8792739655614</v>
      </c>
      <c r="X59" s="204">
        <f t="shared" si="75"/>
        <v>3455.8792739655614</v>
      </c>
      <c r="Y59" s="204">
        <f t="shared" si="75"/>
        <v>3504.998351673923</v>
      </c>
      <c r="Z59" s="204">
        <f t="shared" si="75"/>
        <v>3563.9412449239562</v>
      </c>
      <c r="AA59" s="204">
        <f t="shared" si="75"/>
        <v>3622.8841381739899</v>
      </c>
      <c r="AB59" s="204">
        <f t="shared" si="75"/>
        <v>3681.8270314240235</v>
      </c>
      <c r="AC59" s="204">
        <f t="shared" si="75"/>
        <v>3740.7699246740572</v>
      </c>
      <c r="AD59" s="204">
        <f t="shared" si="75"/>
        <v>3799.7128179240908</v>
      </c>
      <c r="AE59" s="204">
        <f t="shared" si="75"/>
        <v>3858.655711174124</v>
      </c>
      <c r="AF59" s="204">
        <f t="shared" si="75"/>
        <v>3917.5986044241577</v>
      </c>
      <c r="AG59" s="204">
        <f t="shared" si="75"/>
        <v>3976.5414976741913</v>
      </c>
      <c r="AH59" s="204">
        <f t="shared" si="75"/>
        <v>4035.4843909242245</v>
      </c>
      <c r="AI59" s="204">
        <f t="shared" si="75"/>
        <v>4094.4272841742581</v>
      </c>
      <c r="AJ59" s="204">
        <f t="shared" si="75"/>
        <v>4153.3701774242918</v>
      </c>
      <c r="AK59" s="204">
        <f t="shared" si="75"/>
        <v>4212.313070674325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4271.2559639243591</v>
      </c>
      <c r="AM59" s="204">
        <f t="shared" si="76"/>
        <v>4330.1988571743923</v>
      </c>
      <c r="AN59" s="204">
        <f t="shared" si="76"/>
        <v>4389.1417504244255</v>
      </c>
      <c r="AO59" s="204">
        <f t="shared" si="76"/>
        <v>4448.0846436744596</v>
      </c>
      <c r="AP59" s="204">
        <f t="shared" si="76"/>
        <v>4507.0275369244928</v>
      </c>
      <c r="AQ59" s="204">
        <f t="shared" si="76"/>
        <v>4565.9704301745269</v>
      </c>
      <c r="AR59" s="204">
        <f t="shared" si="76"/>
        <v>4624.9133234245601</v>
      </c>
      <c r="AS59" s="204">
        <f t="shared" si="76"/>
        <v>4683.8562166745942</v>
      </c>
      <c r="AT59" s="204">
        <f t="shared" si="76"/>
        <v>4742.7991099246274</v>
      </c>
      <c r="AU59" s="204">
        <f t="shared" si="76"/>
        <v>4801.7420031746606</v>
      </c>
      <c r="AV59" s="204">
        <f t="shared" si="76"/>
        <v>4860.6848964246947</v>
      </c>
      <c r="AW59" s="204">
        <f t="shared" si="76"/>
        <v>4919.6277896747279</v>
      </c>
      <c r="AX59" s="204">
        <f t="shared" si="76"/>
        <v>4978.5706829247611</v>
      </c>
      <c r="AY59" s="204">
        <f t="shared" si="76"/>
        <v>5037.5135761747952</v>
      </c>
      <c r="AZ59" s="204">
        <f t="shared" si="76"/>
        <v>5096.4564694248284</v>
      </c>
      <c r="BA59" s="204">
        <f t="shared" si="76"/>
        <v>5155.3993626748615</v>
      </c>
      <c r="BB59" s="204">
        <f t="shared" si="76"/>
        <v>5214.3422559248957</v>
      </c>
      <c r="BC59" s="204">
        <f t="shared" si="76"/>
        <v>5273.2851491749288</v>
      </c>
      <c r="BD59" s="204">
        <f t="shared" si="76"/>
        <v>5332.228042424963</v>
      </c>
      <c r="BE59" s="204">
        <f t="shared" si="76"/>
        <v>5391.1709356749961</v>
      </c>
      <c r="BF59" s="204">
        <f t="shared" si="76"/>
        <v>5450.1138289250302</v>
      </c>
      <c r="BG59" s="204">
        <f t="shared" si="76"/>
        <v>5509.0567221750634</v>
      </c>
      <c r="BH59" s="204">
        <f t="shared" si="76"/>
        <v>5528.3765026370456</v>
      </c>
      <c r="BI59" s="204">
        <f t="shared" si="76"/>
        <v>5539.7716605414171</v>
      </c>
      <c r="BJ59" s="204">
        <f t="shared" si="76"/>
        <v>5551.1668184457885</v>
      </c>
      <c r="BK59" s="204">
        <f t="shared" si="76"/>
        <v>5562.56197635016</v>
      </c>
      <c r="BL59" s="204">
        <f t="shared" si="76"/>
        <v>5573.9571342545314</v>
      </c>
      <c r="BM59" s="204">
        <f t="shared" si="76"/>
        <v>5585.3522921589029</v>
      </c>
      <c r="BN59" s="204">
        <f t="shared" si="76"/>
        <v>5596.7474500632752</v>
      </c>
      <c r="BO59" s="204">
        <f t="shared" si="76"/>
        <v>5608.1426079676467</v>
      </c>
      <c r="BP59" s="204">
        <f t="shared" si="76"/>
        <v>5619.5377658720181</v>
      </c>
      <c r="BQ59" s="204">
        <f t="shared" si="76"/>
        <v>5630.9329237763895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5642.328081680761</v>
      </c>
      <c r="BS59" s="204">
        <f t="shared" si="77"/>
        <v>5653.7232395851333</v>
      </c>
      <c r="BT59" s="204">
        <f t="shared" si="77"/>
        <v>5665.1183974895048</v>
      </c>
      <c r="BU59" s="204">
        <f t="shared" si="77"/>
        <v>5676.5135553938762</v>
      </c>
      <c r="BV59" s="204">
        <f t="shared" si="77"/>
        <v>5687.9087132982477</v>
      </c>
      <c r="BW59" s="204">
        <f t="shared" si="77"/>
        <v>5699.3038712026191</v>
      </c>
      <c r="BX59" s="204">
        <f t="shared" si="77"/>
        <v>5710.6990291069915</v>
      </c>
      <c r="BY59" s="204">
        <f t="shared" si="77"/>
        <v>5722.0941870113629</v>
      </c>
      <c r="BZ59" s="204">
        <f t="shared" si="77"/>
        <v>5733.4893449157344</v>
      </c>
      <c r="CA59" s="204">
        <f t="shared" si="77"/>
        <v>5744.8845028201058</v>
      </c>
      <c r="CB59" s="204">
        <f t="shared" si="77"/>
        <v>5756.2796607244773</v>
      </c>
      <c r="CC59" s="204">
        <f t="shared" si="77"/>
        <v>5767.6748186288496</v>
      </c>
      <c r="CD59" s="204">
        <f t="shared" si="77"/>
        <v>5779.0699765332211</v>
      </c>
      <c r="CE59" s="204">
        <f t="shared" si="77"/>
        <v>5790.4651344375925</v>
      </c>
      <c r="CF59" s="204">
        <f t="shared" si="77"/>
        <v>5801.8602923419639</v>
      </c>
      <c r="CG59" s="204">
        <f t="shared" si="77"/>
        <v>5813.2554502463354</v>
      </c>
      <c r="CH59" s="204">
        <f t="shared" si="77"/>
        <v>5824.6506081507068</v>
      </c>
      <c r="CI59" s="204">
        <f t="shared" si="77"/>
        <v>5828.0281163095287</v>
      </c>
      <c r="CJ59" s="204">
        <f t="shared" si="77"/>
        <v>5829.8020945192411</v>
      </c>
      <c r="CK59" s="204">
        <f t="shared" si="77"/>
        <v>5831.5760727289526</v>
      </c>
      <c r="CL59" s="204">
        <f t="shared" si="77"/>
        <v>5833.3500509386649</v>
      </c>
      <c r="CM59" s="204">
        <f t="shared" si="77"/>
        <v>5835.1240291483764</v>
      </c>
      <c r="CN59" s="204">
        <f t="shared" si="77"/>
        <v>5836.8980073580888</v>
      </c>
      <c r="CO59" s="204">
        <f t="shared" si="77"/>
        <v>5838.6719855678002</v>
      </c>
      <c r="CP59" s="204">
        <f t="shared" si="77"/>
        <v>5840.4459637775126</v>
      </c>
      <c r="CQ59" s="204">
        <f t="shared" si="77"/>
        <v>5842.219941987224</v>
      </c>
      <c r="CR59" s="204">
        <f t="shared" si="77"/>
        <v>5843.9939201969355</v>
      </c>
      <c r="CS59" s="204">
        <f t="shared" si="77"/>
        <v>5845.7678984066479</v>
      </c>
      <c r="CT59" s="204">
        <f t="shared" si="77"/>
        <v>5847.5418766163593</v>
      </c>
      <c r="CU59" s="204">
        <f t="shared" si="77"/>
        <v>5849.3158548260717</v>
      </c>
      <c r="CV59" s="204">
        <f t="shared" si="77"/>
        <v>5851.0898330357832</v>
      </c>
      <c r="CW59" s="204">
        <f t="shared" si="77"/>
        <v>5852.8638112454955</v>
      </c>
      <c r="CX59" s="204">
        <f t="shared" si="77"/>
        <v>5941.7928076137814</v>
      </c>
      <c r="CY59" s="204">
        <f t="shared" si="77"/>
        <v>6048.152807613782</v>
      </c>
      <c r="CZ59" s="204">
        <f t="shared" si="77"/>
        <v>6154.5128076137817</v>
      </c>
      <c r="DA59" s="204">
        <f t="shared" si="77"/>
        <v>6260.8728076137822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7353.5326801018091</v>
      </c>
      <c r="G60" s="204">
        <f t="shared" si="78"/>
        <v>7013.2726801018089</v>
      </c>
      <c r="H60" s="204">
        <f t="shared" si="78"/>
        <v>6673.0126801018087</v>
      </c>
      <c r="I60" s="204">
        <f t="shared" si="78"/>
        <v>6332.7526801018084</v>
      </c>
      <c r="J60" s="204">
        <f t="shared" si="78"/>
        <v>5992.4926801018091</v>
      </c>
      <c r="K60" s="204">
        <f t="shared" si="78"/>
        <v>5652.2326801018089</v>
      </c>
      <c r="L60" s="204">
        <f t="shared" si="78"/>
        <v>5311.9726801018087</v>
      </c>
      <c r="M60" s="204">
        <f t="shared" si="78"/>
        <v>4971.7126801018085</v>
      </c>
      <c r="N60" s="204">
        <f t="shared" si="78"/>
        <v>4631.4526801018083</v>
      </c>
      <c r="O60" s="204">
        <f t="shared" si="78"/>
        <v>4291.1926801018089</v>
      </c>
      <c r="P60" s="204">
        <f t="shared" si="78"/>
        <v>3950.9326801018087</v>
      </c>
      <c r="Q60" s="204">
        <f t="shared" si="78"/>
        <v>3610.6726801018085</v>
      </c>
      <c r="R60" s="204">
        <f t="shared" si="78"/>
        <v>3270.4126801018083</v>
      </c>
      <c r="S60" s="204">
        <f t="shared" si="78"/>
        <v>2930.1526801018085</v>
      </c>
      <c r="T60" s="204">
        <f t="shared" si="78"/>
        <v>2589.8926801018088</v>
      </c>
      <c r="U60" s="204">
        <f t="shared" si="78"/>
        <v>2249.6326801018085</v>
      </c>
      <c r="V60" s="204">
        <f t="shared" si="78"/>
        <v>1909.3726801018088</v>
      </c>
      <c r="W60" s="204">
        <f t="shared" si="78"/>
        <v>1569.1126801018086</v>
      </c>
      <c r="X60" s="204">
        <f t="shared" si="78"/>
        <v>1228.8526801018086</v>
      </c>
      <c r="Y60" s="204">
        <f t="shared" si="78"/>
        <v>1197.7017855634695</v>
      </c>
      <c r="Z60" s="204">
        <f t="shared" si="78"/>
        <v>1228.3727121174616</v>
      </c>
      <c r="AA60" s="204">
        <f t="shared" si="78"/>
        <v>1259.0436386714537</v>
      </c>
      <c r="AB60" s="204">
        <f t="shared" si="78"/>
        <v>1289.7145652254458</v>
      </c>
      <c r="AC60" s="204">
        <f t="shared" si="78"/>
        <v>1320.3854917794379</v>
      </c>
      <c r="AD60" s="204">
        <f t="shared" si="78"/>
        <v>1351.05641833343</v>
      </c>
      <c r="AE60" s="204">
        <f t="shared" si="78"/>
        <v>1381.7273448874219</v>
      </c>
      <c r="AF60" s="204">
        <f t="shared" si="78"/>
        <v>1412.398271441414</v>
      </c>
      <c r="AG60" s="204">
        <f t="shared" si="78"/>
        <v>1443.0691979954061</v>
      </c>
      <c r="AH60" s="204">
        <f t="shared" si="78"/>
        <v>1473.7401245493982</v>
      </c>
      <c r="AI60" s="204">
        <f t="shared" si="78"/>
        <v>1504.41105110339</v>
      </c>
      <c r="AJ60" s="204">
        <f t="shared" si="78"/>
        <v>1535.0819776573821</v>
      </c>
      <c r="AK60" s="204">
        <f t="shared" si="78"/>
        <v>1565.7529042113742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1596.4238307653663</v>
      </c>
      <c r="AM60" s="204">
        <f t="shared" si="79"/>
        <v>1627.0947573193585</v>
      </c>
      <c r="AN60" s="204">
        <f t="shared" si="79"/>
        <v>1657.7656838733506</v>
      </c>
      <c r="AO60" s="204">
        <f t="shared" si="79"/>
        <v>1688.4366104273424</v>
      </c>
      <c r="AP60" s="204">
        <f t="shared" si="79"/>
        <v>1719.1075369813345</v>
      </c>
      <c r="AQ60" s="204">
        <f t="shared" si="79"/>
        <v>1749.7784635353266</v>
      </c>
      <c r="AR60" s="204">
        <f t="shared" si="79"/>
        <v>1780.4493900893185</v>
      </c>
      <c r="AS60" s="204">
        <f t="shared" si="79"/>
        <v>1811.1203166433106</v>
      </c>
      <c r="AT60" s="204">
        <f t="shared" si="79"/>
        <v>1841.7912431973027</v>
      </c>
      <c r="AU60" s="204">
        <f t="shared" si="79"/>
        <v>1872.4621697512948</v>
      </c>
      <c r="AV60" s="204">
        <f t="shared" si="79"/>
        <v>1903.1330963052869</v>
      </c>
      <c r="AW60" s="204">
        <f t="shared" si="79"/>
        <v>1933.804022859279</v>
      </c>
      <c r="AX60" s="204">
        <f t="shared" si="79"/>
        <v>1964.4749494132711</v>
      </c>
      <c r="AY60" s="204">
        <f t="shared" si="79"/>
        <v>1995.145875967263</v>
      </c>
      <c r="AZ60" s="204">
        <f t="shared" si="79"/>
        <v>2025.8168025212551</v>
      </c>
      <c r="BA60" s="204">
        <f t="shared" si="79"/>
        <v>2056.4877290752474</v>
      </c>
      <c r="BB60" s="204">
        <f t="shared" si="79"/>
        <v>2087.1586556292391</v>
      </c>
      <c r="BC60" s="204">
        <f t="shared" si="79"/>
        <v>2117.8295821832312</v>
      </c>
      <c r="BD60" s="204">
        <f t="shared" si="79"/>
        <v>2148.5005087372233</v>
      </c>
      <c r="BE60" s="204">
        <f t="shared" si="79"/>
        <v>2179.1714352912154</v>
      </c>
      <c r="BF60" s="204">
        <f t="shared" si="79"/>
        <v>2209.8423618452075</v>
      </c>
      <c r="BG60" s="204">
        <f t="shared" si="79"/>
        <v>2240.5132883991996</v>
      </c>
      <c r="BH60" s="204">
        <f t="shared" si="79"/>
        <v>2870.1500282670304</v>
      </c>
      <c r="BI60" s="204">
        <f t="shared" si="79"/>
        <v>3619.5799307976267</v>
      </c>
      <c r="BJ60" s="204">
        <f t="shared" si="79"/>
        <v>4369.0098333282231</v>
      </c>
      <c r="BK60" s="204">
        <f t="shared" si="79"/>
        <v>5118.4397358588194</v>
      </c>
      <c r="BL60" s="204">
        <f t="shared" si="79"/>
        <v>5867.8696383894157</v>
      </c>
      <c r="BM60" s="204">
        <f t="shared" si="79"/>
        <v>6617.2995409200121</v>
      </c>
      <c r="BN60" s="204">
        <f t="shared" si="79"/>
        <v>7366.7294434506084</v>
      </c>
      <c r="BO60" s="204">
        <f t="shared" si="79"/>
        <v>8116.1593459812048</v>
      </c>
      <c r="BP60" s="204">
        <f t="shared" si="79"/>
        <v>8865.589248511802</v>
      </c>
      <c r="BQ60" s="204">
        <f t="shared" si="79"/>
        <v>9615.0191510423974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10364.449053572993</v>
      </c>
      <c r="BS60" s="204">
        <f t="shared" si="80"/>
        <v>11113.87895610359</v>
      </c>
      <c r="BT60" s="204">
        <f t="shared" si="80"/>
        <v>11863.308858634186</v>
      </c>
      <c r="BU60" s="204">
        <f t="shared" si="80"/>
        <v>12612.738761164783</v>
      </c>
      <c r="BV60" s="204">
        <f t="shared" si="80"/>
        <v>13362.168663695378</v>
      </c>
      <c r="BW60" s="204">
        <f t="shared" si="80"/>
        <v>14111.598566225975</v>
      </c>
      <c r="BX60" s="204">
        <f t="shared" si="80"/>
        <v>14861.028468756571</v>
      </c>
      <c r="BY60" s="204">
        <f t="shared" si="80"/>
        <v>15610.458371287168</v>
      </c>
      <c r="BZ60" s="204">
        <f t="shared" si="80"/>
        <v>16359.888273817764</v>
      </c>
      <c r="CA60" s="204">
        <f t="shared" si="80"/>
        <v>17109.318176348359</v>
      </c>
      <c r="CB60" s="204">
        <f t="shared" si="80"/>
        <v>17858.748078878954</v>
      </c>
      <c r="CC60" s="204">
        <f t="shared" si="80"/>
        <v>18608.177981409553</v>
      </c>
      <c r="CD60" s="204">
        <f t="shared" si="80"/>
        <v>19357.607883940149</v>
      </c>
      <c r="CE60" s="204">
        <f t="shared" si="80"/>
        <v>20107.037786470744</v>
      </c>
      <c r="CF60" s="204">
        <f t="shared" si="80"/>
        <v>20856.467689001343</v>
      </c>
      <c r="CG60" s="204">
        <f t="shared" si="80"/>
        <v>21605.897591531939</v>
      </c>
      <c r="CH60" s="204">
        <f t="shared" si="80"/>
        <v>22355.327494062534</v>
      </c>
      <c r="CI60" s="204">
        <f t="shared" si="80"/>
        <v>23239.128715704399</v>
      </c>
      <c r="CJ60" s="204">
        <f t="shared" si="80"/>
        <v>24149.804201168521</v>
      </c>
      <c r="CK60" s="204">
        <f t="shared" si="80"/>
        <v>25060.47968663264</v>
      </c>
      <c r="CL60" s="204">
        <f t="shared" si="80"/>
        <v>25971.155172096758</v>
      </c>
      <c r="CM60" s="204">
        <f t="shared" si="80"/>
        <v>26881.830657560877</v>
      </c>
      <c r="CN60" s="204">
        <f t="shared" si="80"/>
        <v>27792.506143024995</v>
      </c>
      <c r="CO60" s="204">
        <f t="shared" si="80"/>
        <v>28703.181628489114</v>
      </c>
      <c r="CP60" s="204">
        <f t="shared" si="80"/>
        <v>29613.857113953232</v>
      </c>
      <c r="CQ60" s="204">
        <f t="shared" si="80"/>
        <v>30524.532599417355</v>
      </c>
      <c r="CR60" s="204">
        <f t="shared" si="80"/>
        <v>31435.208084881473</v>
      </c>
      <c r="CS60" s="204">
        <f t="shared" si="80"/>
        <v>32345.883570345592</v>
      </c>
      <c r="CT60" s="204">
        <f t="shared" si="80"/>
        <v>33256.55905580971</v>
      </c>
      <c r="CU60" s="204">
        <f t="shared" si="80"/>
        <v>34167.234541273829</v>
      </c>
      <c r="CV60" s="204">
        <f t="shared" si="80"/>
        <v>35077.910026737947</v>
      </c>
      <c r="CW60" s="204">
        <f t="shared" si="80"/>
        <v>35988.585512202066</v>
      </c>
      <c r="CX60" s="204">
        <f t="shared" si="80"/>
        <v>36744.414759779422</v>
      </c>
      <c r="CY60" s="204">
        <f t="shared" si="80"/>
        <v>37469.274759779422</v>
      </c>
      <c r="CZ60" s="204">
        <f t="shared" si="80"/>
        <v>38194.134759779416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38918.994759779416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573.66831497016756</v>
      </c>
      <c r="G61" s="204">
        <f t="shared" si="81"/>
        <v>573.66831497016756</v>
      </c>
      <c r="H61" s="204">
        <f t="shared" si="81"/>
        <v>573.66831497016756</v>
      </c>
      <c r="I61" s="204">
        <f t="shared" si="81"/>
        <v>573.66831497016756</v>
      </c>
      <c r="J61" s="204">
        <f t="shared" si="81"/>
        <v>573.66831497016756</v>
      </c>
      <c r="K61" s="204">
        <f t="shared" si="81"/>
        <v>573.66831497016756</v>
      </c>
      <c r="L61" s="204">
        <f t="shared" si="81"/>
        <v>573.66831497016756</v>
      </c>
      <c r="M61" s="204">
        <f t="shared" si="81"/>
        <v>573.66831497016756</v>
      </c>
      <c r="N61" s="204">
        <f t="shared" si="81"/>
        <v>573.66831497016756</v>
      </c>
      <c r="O61" s="204">
        <f t="shared" si="81"/>
        <v>573.66831497016756</v>
      </c>
      <c r="P61" s="204">
        <f t="shared" si="81"/>
        <v>573.66831497016756</v>
      </c>
      <c r="Q61" s="204">
        <f t="shared" si="81"/>
        <v>573.66831497016756</v>
      </c>
      <c r="R61" s="204">
        <f t="shared" si="81"/>
        <v>573.66831497016756</v>
      </c>
      <c r="S61" s="204">
        <f t="shared" si="81"/>
        <v>573.66831497016756</v>
      </c>
      <c r="T61" s="204">
        <f t="shared" si="81"/>
        <v>573.66831497016756</v>
      </c>
      <c r="U61" s="204">
        <f t="shared" si="81"/>
        <v>573.66831497016756</v>
      </c>
      <c r="V61" s="204">
        <f t="shared" si="81"/>
        <v>573.66831497016756</v>
      </c>
      <c r="W61" s="204">
        <f t="shared" si="81"/>
        <v>573.66831497016756</v>
      </c>
      <c r="X61" s="204">
        <f t="shared" si="81"/>
        <v>573.66831497016756</v>
      </c>
      <c r="Y61" s="204">
        <f t="shared" si="81"/>
        <v>586.90661365260303</v>
      </c>
      <c r="Z61" s="204">
        <f t="shared" si="81"/>
        <v>602.79257207152568</v>
      </c>
      <c r="AA61" s="204">
        <f t="shared" si="81"/>
        <v>618.67853049044822</v>
      </c>
      <c r="AB61" s="204">
        <f t="shared" si="81"/>
        <v>634.56448890937088</v>
      </c>
      <c r="AC61" s="204">
        <f t="shared" si="81"/>
        <v>650.45044732829342</v>
      </c>
      <c r="AD61" s="204">
        <f t="shared" si="81"/>
        <v>666.33640574721596</v>
      </c>
      <c r="AE61" s="204">
        <f t="shared" si="81"/>
        <v>682.22236416613862</v>
      </c>
      <c r="AF61" s="204">
        <f t="shared" si="81"/>
        <v>698.10832258506116</v>
      </c>
      <c r="AG61" s="204">
        <f t="shared" si="81"/>
        <v>713.99428100398382</v>
      </c>
      <c r="AH61" s="204">
        <f t="shared" si="81"/>
        <v>729.88023942290636</v>
      </c>
      <c r="AI61" s="204">
        <f t="shared" si="81"/>
        <v>745.7661978418289</v>
      </c>
      <c r="AJ61" s="204">
        <f t="shared" si="81"/>
        <v>761.65215626075155</v>
      </c>
      <c r="AK61" s="204">
        <f t="shared" si="81"/>
        <v>777.53811467967409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793.42407309859664</v>
      </c>
      <c r="AM61" s="204">
        <f t="shared" si="82"/>
        <v>809.31003151751929</v>
      </c>
      <c r="AN61" s="204">
        <f t="shared" si="82"/>
        <v>825.19598993644183</v>
      </c>
      <c r="AO61" s="204">
        <f t="shared" si="82"/>
        <v>841.08194835536437</v>
      </c>
      <c r="AP61" s="204">
        <f t="shared" si="82"/>
        <v>856.96790677428703</v>
      </c>
      <c r="AQ61" s="204">
        <f t="shared" si="82"/>
        <v>872.85386519320957</v>
      </c>
      <c r="AR61" s="204">
        <f t="shared" si="82"/>
        <v>888.73982361213211</v>
      </c>
      <c r="AS61" s="204">
        <f t="shared" si="82"/>
        <v>904.62578203105477</v>
      </c>
      <c r="AT61" s="204">
        <f t="shared" si="82"/>
        <v>920.51174044997742</v>
      </c>
      <c r="AU61" s="204">
        <f t="shared" si="82"/>
        <v>936.39769886889985</v>
      </c>
      <c r="AV61" s="204">
        <f t="shared" si="82"/>
        <v>952.28365728782251</v>
      </c>
      <c r="AW61" s="204">
        <f t="shared" si="82"/>
        <v>968.16961570674516</v>
      </c>
      <c r="AX61" s="204">
        <f t="shared" si="82"/>
        <v>984.0555741256677</v>
      </c>
      <c r="AY61" s="204">
        <f t="shared" si="82"/>
        <v>999.94153254459025</v>
      </c>
      <c r="AZ61" s="204">
        <f t="shared" si="82"/>
        <v>1015.8274909635129</v>
      </c>
      <c r="BA61" s="204">
        <f t="shared" si="82"/>
        <v>1031.7134493824356</v>
      </c>
      <c r="BB61" s="204">
        <f t="shared" si="82"/>
        <v>1047.599407801358</v>
      </c>
      <c r="BC61" s="204">
        <f t="shared" si="82"/>
        <v>1063.4853662202806</v>
      </c>
      <c r="BD61" s="204">
        <f t="shared" si="82"/>
        <v>1079.3713246392031</v>
      </c>
      <c r="BE61" s="204">
        <f t="shared" si="82"/>
        <v>1095.2572830581257</v>
      </c>
      <c r="BF61" s="204">
        <f t="shared" si="82"/>
        <v>1111.1432414770484</v>
      </c>
      <c r="BG61" s="204">
        <f t="shared" si="82"/>
        <v>1127.029199895971</v>
      </c>
      <c r="BH61" s="204">
        <f t="shared" si="82"/>
        <v>1139.8480813711549</v>
      </c>
      <c r="BI61" s="204">
        <f t="shared" si="82"/>
        <v>1152.0535474575911</v>
      </c>
      <c r="BJ61" s="204">
        <f t="shared" si="82"/>
        <v>1164.2590135440273</v>
      </c>
      <c r="BK61" s="204">
        <f t="shared" si="82"/>
        <v>1176.4644796304638</v>
      </c>
      <c r="BL61" s="204">
        <f t="shared" si="82"/>
        <v>1188.6699457169</v>
      </c>
      <c r="BM61" s="204">
        <f t="shared" si="82"/>
        <v>1200.8754118033362</v>
      </c>
      <c r="BN61" s="204">
        <f t="shared" si="82"/>
        <v>1213.0808778897724</v>
      </c>
      <c r="BO61" s="204">
        <f t="shared" si="82"/>
        <v>1225.2863439762086</v>
      </c>
      <c r="BP61" s="204">
        <f t="shared" si="82"/>
        <v>1237.4918100626448</v>
      </c>
      <c r="BQ61" s="204">
        <f t="shared" si="82"/>
        <v>1249.6972761490813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1261.9027422355175</v>
      </c>
      <c r="BS61" s="204">
        <f t="shared" si="83"/>
        <v>1274.1082083219537</v>
      </c>
      <c r="BT61" s="204">
        <f t="shared" si="83"/>
        <v>1286.3136744083899</v>
      </c>
      <c r="BU61" s="204">
        <f t="shared" si="83"/>
        <v>1298.5191404948262</v>
      </c>
      <c r="BV61" s="204">
        <f t="shared" si="83"/>
        <v>1310.7246065812624</v>
      </c>
      <c r="BW61" s="204">
        <f t="shared" si="83"/>
        <v>1322.9300726676988</v>
      </c>
      <c r="BX61" s="204">
        <f t="shared" si="83"/>
        <v>1335.135538754135</v>
      </c>
      <c r="BY61" s="204">
        <f t="shared" si="83"/>
        <v>1347.3410048405713</v>
      </c>
      <c r="BZ61" s="204">
        <f t="shared" si="83"/>
        <v>1359.5464709270075</v>
      </c>
      <c r="CA61" s="204">
        <f t="shared" si="83"/>
        <v>1371.7519370134437</v>
      </c>
      <c r="CB61" s="204">
        <f t="shared" si="83"/>
        <v>1383.9574030998799</v>
      </c>
      <c r="CC61" s="204">
        <f t="shared" si="83"/>
        <v>1396.1628691863161</v>
      </c>
      <c r="CD61" s="204">
        <f t="shared" si="83"/>
        <v>1408.3683352727526</v>
      </c>
      <c r="CE61" s="204">
        <f t="shared" si="83"/>
        <v>1420.5738013591888</v>
      </c>
      <c r="CF61" s="204">
        <f t="shared" si="83"/>
        <v>1432.779267445625</v>
      </c>
      <c r="CG61" s="204">
        <f t="shared" si="83"/>
        <v>1444.9847335320612</v>
      </c>
      <c r="CH61" s="204">
        <f t="shared" si="83"/>
        <v>1457.1901996184974</v>
      </c>
      <c r="CI61" s="204">
        <f t="shared" si="83"/>
        <v>1511.6830632742026</v>
      </c>
      <c r="CJ61" s="204">
        <f t="shared" si="83"/>
        <v>1574.6334064437608</v>
      </c>
      <c r="CK61" s="204">
        <f t="shared" si="83"/>
        <v>1637.5837496133192</v>
      </c>
      <c r="CL61" s="204">
        <f t="shared" si="83"/>
        <v>1700.5340927828775</v>
      </c>
      <c r="CM61" s="204">
        <f t="shared" si="83"/>
        <v>1763.4844359524359</v>
      </c>
      <c r="CN61" s="204">
        <f t="shared" si="83"/>
        <v>1826.4347791219941</v>
      </c>
      <c r="CO61" s="204">
        <f t="shared" si="83"/>
        <v>1889.3851222915523</v>
      </c>
      <c r="CP61" s="204">
        <f t="shared" si="83"/>
        <v>1952.3354654611107</v>
      </c>
      <c r="CQ61" s="204">
        <f t="shared" si="83"/>
        <v>2015.285808630669</v>
      </c>
      <c r="CR61" s="204">
        <f t="shared" si="83"/>
        <v>2078.2361518002272</v>
      </c>
      <c r="CS61" s="204">
        <f t="shared" si="83"/>
        <v>2141.1864949697856</v>
      </c>
      <c r="CT61" s="204">
        <f t="shared" si="83"/>
        <v>2204.136838139344</v>
      </c>
      <c r="CU61" s="204">
        <f t="shared" si="83"/>
        <v>2267.087181308902</v>
      </c>
      <c r="CV61" s="204">
        <f t="shared" si="83"/>
        <v>2330.0375244784605</v>
      </c>
      <c r="CW61" s="204">
        <f t="shared" si="83"/>
        <v>2392.9878676480184</v>
      </c>
      <c r="CX61" s="204">
        <f t="shared" si="83"/>
        <v>2410.5054248429446</v>
      </c>
      <c r="CY61" s="204">
        <f t="shared" si="83"/>
        <v>2418.9364248429447</v>
      </c>
      <c r="CZ61" s="204">
        <f t="shared" si="83"/>
        <v>2427.3674248429443</v>
      </c>
      <c r="DA61" s="204">
        <f t="shared" si="83"/>
        <v>2435.7984248429443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137.78192676737183</v>
      </c>
      <c r="Z63" s="204">
        <f t="shared" si="87"/>
        <v>303.12023888821756</v>
      </c>
      <c r="AA63" s="204">
        <f t="shared" si="87"/>
        <v>468.45855100906329</v>
      </c>
      <c r="AB63" s="204">
        <f t="shared" si="87"/>
        <v>633.79686312990907</v>
      </c>
      <c r="AC63" s="204">
        <f t="shared" si="87"/>
        <v>799.13517525075474</v>
      </c>
      <c r="AD63" s="204">
        <f t="shared" si="87"/>
        <v>964.47348737160053</v>
      </c>
      <c r="AE63" s="204">
        <f t="shared" si="87"/>
        <v>1129.8117994924462</v>
      </c>
      <c r="AF63" s="204">
        <f t="shared" si="87"/>
        <v>1295.150111613292</v>
      </c>
      <c r="AG63" s="204">
        <f t="shared" si="87"/>
        <v>1460.4884237341378</v>
      </c>
      <c r="AH63" s="204">
        <f t="shared" si="87"/>
        <v>1625.8267358549833</v>
      </c>
      <c r="AI63" s="204">
        <f t="shared" si="87"/>
        <v>1791.1650479758291</v>
      </c>
      <c r="AJ63" s="204">
        <f t="shared" si="87"/>
        <v>1956.5033600966749</v>
      </c>
      <c r="AK63" s="204">
        <f t="shared" si="87"/>
        <v>2121.8416722175207</v>
      </c>
      <c r="AL63" s="204">
        <f t="shared" si="87"/>
        <v>2287.1799843383665</v>
      </c>
      <c r="AM63" s="204">
        <f t="shared" si="87"/>
        <v>2452.5182964592123</v>
      </c>
      <c r="AN63" s="204">
        <f t="shared" si="87"/>
        <v>2617.8566085800576</v>
      </c>
      <c r="AO63" s="204">
        <f t="shared" si="87"/>
        <v>2783.1949207009034</v>
      </c>
      <c r="AP63" s="204">
        <f t="shared" si="87"/>
        <v>2948.5332328217492</v>
      </c>
      <c r="AQ63" s="204">
        <f t="shared" si="87"/>
        <v>3113.8715449425949</v>
      </c>
      <c r="AR63" s="204">
        <f t="shared" si="87"/>
        <v>3279.2098570634407</v>
      </c>
      <c r="AS63" s="204">
        <f t="shared" si="87"/>
        <v>3444.5481691842865</v>
      </c>
      <c r="AT63" s="204">
        <f t="shared" si="87"/>
        <v>3609.8864813051323</v>
      </c>
      <c r="AU63" s="204">
        <f t="shared" si="87"/>
        <v>3775.2247934259781</v>
      </c>
      <c r="AV63" s="204">
        <f t="shared" si="87"/>
        <v>3940.5631055468234</v>
      </c>
      <c r="AW63" s="204">
        <f t="shared" si="87"/>
        <v>4105.9014176676692</v>
      </c>
      <c r="AX63" s="204">
        <f t="shared" si="87"/>
        <v>4271.2397297885154</v>
      </c>
      <c r="AY63" s="204">
        <f t="shared" si="87"/>
        <v>4436.5780419093608</v>
      </c>
      <c r="AZ63" s="204">
        <f t="shared" si="87"/>
        <v>4601.9163540302061</v>
      </c>
      <c r="BA63" s="204">
        <f t="shared" si="87"/>
        <v>4767.2546661510523</v>
      </c>
      <c r="BB63" s="204">
        <f t="shared" si="87"/>
        <v>4932.5929782718977</v>
      </c>
      <c r="BC63" s="204">
        <f t="shared" si="87"/>
        <v>5097.9312903927439</v>
      </c>
      <c r="BD63" s="204">
        <f t="shared" si="87"/>
        <v>5263.2696025135892</v>
      </c>
      <c r="BE63" s="204">
        <f t="shared" si="87"/>
        <v>5428.6079146344355</v>
      </c>
      <c r="BF63" s="204">
        <f t="shared" si="87"/>
        <v>5593.9462267552808</v>
      </c>
      <c r="BG63" s="204">
        <f t="shared" si="87"/>
        <v>5759.284538876127</v>
      </c>
      <c r="BH63" s="204">
        <f t="shared" si="87"/>
        <v>6158.2950324493704</v>
      </c>
      <c r="BI63" s="204">
        <f t="shared" si="87"/>
        <v>6604.0399623130943</v>
      </c>
      <c r="BJ63" s="204">
        <f t="shared" si="87"/>
        <v>7049.7848921768173</v>
      </c>
      <c r="BK63" s="204">
        <f t="shared" si="87"/>
        <v>7495.5298220405411</v>
      </c>
      <c r="BL63" s="204">
        <f t="shared" si="87"/>
        <v>7941.2747519042641</v>
      </c>
      <c r="BM63" s="204">
        <f t="shared" si="87"/>
        <v>8387.019681767988</v>
      </c>
      <c r="BN63" s="204">
        <f t="shared" si="87"/>
        <v>8832.7646116317119</v>
      </c>
      <c r="BO63" s="204">
        <f t="shared" si="87"/>
        <v>9278.509541495434</v>
      </c>
      <c r="BP63" s="204">
        <f t="shared" si="87"/>
        <v>9724.2544713591578</v>
      </c>
      <c r="BQ63" s="204">
        <f t="shared" si="87"/>
        <v>10169.999401222882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10615.744331086604</v>
      </c>
      <c r="BS63" s="204">
        <f t="shared" si="89"/>
        <v>11061.489260950328</v>
      </c>
      <c r="BT63" s="204">
        <f t="shared" si="89"/>
        <v>11507.234190814052</v>
      </c>
      <c r="BU63" s="204">
        <f t="shared" si="89"/>
        <v>11952.979120677774</v>
      </c>
      <c r="BV63" s="204">
        <f t="shared" si="89"/>
        <v>12398.724050541497</v>
      </c>
      <c r="BW63" s="204">
        <f t="shared" si="89"/>
        <v>12844.468980405221</v>
      </c>
      <c r="BX63" s="204">
        <f t="shared" si="89"/>
        <v>13290.213910268943</v>
      </c>
      <c r="BY63" s="204">
        <f t="shared" si="89"/>
        <v>13735.958840132669</v>
      </c>
      <c r="BZ63" s="204">
        <f t="shared" si="89"/>
        <v>14181.703769996391</v>
      </c>
      <c r="CA63" s="204">
        <f t="shared" si="89"/>
        <v>14627.448699860115</v>
      </c>
      <c r="CB63" s="204">
        <f t="shared" si="89"/>
        <v>15073.193629723839</v>
      </c>
      <c r="CC63" s="204">
        <f t="shared" si="89"/>
        <v>15518.938559587561</v>
      </c>
      <c r="CD63" s="204">
        <f t="shared" si="89"/>
        <v>15964.683489451285</v>
      </c>
      <c r="CE63" s="204">
        <f t="shared" si="89"/>
        <v>16410.428419315009</v>
      </c>
      <c r="CF63" s="204">
        <f t="shared" si="89"/>
        <v>16856.173349178731</v>
      </c>
      <c r="CG63" s="204">
        <f t="shared" si="89"/>
        <v>17301.918279042453</v>
      </c>
      <c r="CH63" s="204">
        <f t="shared" si="89"/>
        <v>17747.663208906179</v>
      </c>
      <c r="CI63" s="204">
        <f t="shared" si="89"/>
        <v>18559.159504954121</v>
      </c>
      <c r="CJ63" s="204">
        <f t="shared" si="89"/>
        <v>19443.806074238906</v>
      </c>
      <c r="CK63" s="204">
        <f t="shared" si="89"/>
        <v>20328.452643523688</v>
      </c>
      <c r="CL63" s="204">
        <f t="shared" si="89"/>
        <v>21213.099212808469</v>
      </c>
      <c r="CM63" s="204">
        <f t="shared" si="89"/>
        <v>22097.745782093254</v>
      </c>
      <c r="CN63" s="204">
        <f t="shared" si="89"/>
        <v>22982.392351378036</v>
      </c>
      <c r="CO63" s="204">
        <f t="shared" si="89"/>
        <v>23867.038920662817</v>
      </c>
      <c r="CP63" s="204">
        <f t="shared" si="89"/>
        <v>24751.685489947598</v>
      </c>
      <c r="CQ63" s="204">
        <f t="shared" si="89"/>
        <v>25636.33205923238</v>
      </c>
      <c r="CR63" s="204">
        <f t="shared" si="89"/>
        <v>26520.978628517165</v>
      </c>
      <c r="CS63" s="204">
        <f t="shared" si="89"/>
        <v>27405.625197801946</v>
      </c>
      <c r="CT63" s="204">
        <f t="shared" si="89"/>
        <v>28290.271767086728</v>
      </c>
      <c r="CU63" s="204">
        <f t="shared" si="89"/>
        <v>29174.918336371513</v>
      </c>
      <c r="CV63" s="204">
        <f t="shared" si="89"/>
        <v>30059.564905656294</v>
      </c>
      <c r="CW63" s="204">
        <f t="shared" si="89"/>
        <v>30944.211474941076</v>
      </c>
      <c r="CX63" s="204">
        <f t="shared" si="89"/>
        <v>31091.652569821865</v>
      </c>
      <c r="CY63" s="204">
        <f t="shared" si="89"/>
        <v>31091.652569821865</v>
      </c>
      <c r="CZ63" s="204">
        <f t="shared" si="89"/>
        <v>31091.652569821865</v>
      </c>
      <c r="DA63" s="204">
        <f t="shared" si="89"/>
        <v>31091.652569821865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657.73500474724642</v>
      </c>
      <c r="G64" s="204">
        <f t="shared" si="90"/>
        <v>657.73500474724642</v>
      </c>
      <c r="H64" s="204">
        <f t="shared" si="90"/>
        <v>657.73500474724642</v>
      </c>
      <c r="I64" s="204">
        <f t="shared" si="90"/>
        <v>657.73500474724642</v>
      </c>
      <c r="J64" s="204">
        <f t="shared" si="90"/>
        <v>657.73500474724642</v>
      </c>
      <c r="K64" s="204">
        <f t="shared" si="90"/>
        <v>657.73500474724642</v>
      </c>
      <c r="L64" s="204">
        <f t="shared" si="88"/>
        <v>657.73500474724642</v>
      </c>
      <c r="M64" s="204">
        <f t="shared" si="90"/>
        <v>657.73500474724642</v>
      </c>
      <c r="N64" s="204">
        <f t="shared" si="90"/>
        <v>657.73500474724642</v>
      </c>
      <c r="O64" s="204">
        <f t="shared" si="90"/>
        <v>657.73500474724642</v>
      </c>
      <c r="P64" s="204">
        <f t="shared" si="90"/>
        <v>657.73500474724642</v>
      </c>
      <c r="Q64" s="204">
        <f t="shared" si="90"/>
        <v>657.73500474724642</v>
      </c>
      <c r="R64" s="204">
        <f t="shared" si="90"/>
        <v>657.73500474724642</v>
      </c>
      <c r="S64" s="204">
        <f t="shared" si="90"/>
        <v>657.73500474724642</v>
      </c>
      <c r="T64" s="204">
        <f t="shared" si="90"/>
        <v>657.73500474724642</v>
      </c>
      <c r="U64" s="204">
        <f t="shared" si="90"/>
        <v>657.73500474724642</v>
      </c>
      <c r="V64" s="204">
        <f t="shared" si="90"/>
        <v>657.73500474724642</v>
      </c>
      <c r="W64" s="204">
        <f t="shared" si="90"/>
        <v>657.73500474724642</v>
      </c>
      <c r="X64" s="204">
        <f t="shared" si="90"/>
        <v>657.73500474724642</v>
      </c>
      <c r="Y64" s="204">
        <f t="shared" si="90"/>
        <v>669.30497018256585</v>
      </c>
      <c r="Z64" s="204">
        <f t="shared" si="90"/>
        <v>683.18892870494903</v>
      </c>
      <c r="AA64" s="204">
        <f t="shared" si="90"/>
        <v>697.07288722733233</v>
      </c>
      <c r="AB64" s="204">
        <f t="shared" si="90"/>
        <v>710.95684574971551</v>
      </c>
      <c r="AC64" s="204">
        <f t="shared" si="90"/>
        <v>724.84080427209881</v>
      </c>
      <c r="AD64" s="204">
        <f t="shared" si="90"/>
        <v>738.7247627944821</v>
      </c>
      <c r="AE64" s="204">
        <f t="shared" si="90"/>
        <v>752.60872131686529</v>
      </c>
      <c r="AF64" s="204">
        <f t="shared" si="90"/>
        <v>766.49267983924858</v>
      </c>
      <c r="AG64" s="204">
        <f t="shared" si="90"/>
        <v>780.37663836163176</v>
      </c>
      <c r="AH64" s="204">
        <f t="shared" si="90"/>
        <v>794.26059688401506</v>
      </c>
      <c r="AI64" s="204">
        <f t="shared" si="90"/>
        <v>808.14455540639824</v>
      </c>
      <c r="AJ64" s="204">
        <f t="shared" si="90"/>
        <v>822.02851392878154</v>
      </c>
      <c r="AK64" s="204">
        <f t="shared" si="90"/>
        <v>835.91247245116483</v>
      </c>
      <c r="AL64" s="204">
        <f t="shared" si="90"/>
        <v>849.79643097354801</v>
      </c>
      <c r="AM64" s="204">
        <f t="shared" si="90"/>
        <v>863.68038949593131</v>
      </c>
      <c r="AN64" s="204">
        <f t="shared" si="90"/>
        <v>877.5643480183146</v>
      </c>
      <c r="AO64" s="204">
        <f t="shared" si="90"/>
        <v>891.44830654069779</v>
      </c>
      <c r="AP64" s="204">
        <f t="shared" si="90"/>
        <v>905.33226506308097</v>
      </c>
      <c r="AQ64" s="204">
        <f t="shared" si="90"/>
        <v>919.21622358546426</v>
      </c>
      <c r="AR64" s="204">
        <f t="shared" si="90"/>
        <v>933.10018210784756</v>
      </c>
      <c r="AS64" s="204">
        <f t="shared" si="90"/>
        <v>946.98414063023074</v>
      </c>
      <c r="AT64" s="204">
        <f t="shared" si="90"/>
        <v>960.86809915261404</v>
      </c>
      <c r="AU64" s="204">
        <f t="shared" si="90"/>
        <v>974.75205767499733</v>
      </c>
      <c r="AV64" s="204">
        <f t="shared" si="90"/>
        <v>988.63601619738051</v>
      </c>
      <c r="AW64" s="204">
        <f t="shared" si="90"/>
        <v>1002.5199747197637</v>
      </c>
      <c r="AX64" s="204">
        <f t="shared" si="90"/>
        <v>1016.403933242147</v>
      </c>
      <c r="AY64" s="204">
        <f t="shared" si="90"/>
        <v>1030.2878917645303</v>
      </c>
      <c r="AZ64" s="204">
        <f t="shared" si="90"/>
        <v>1044.1718502869135</v>
      </c>
      <c r="BA64" s="204">
        <f t="shared" si="90"/>
        <v>1058.0558088092966</v>
      </c>
      <c r="BB64" s="204">
        <f t="shared" si="90"/>
        <v>1071.9397673316801</v>
      </c>
      <c r="BC64" s="204">
        <f t="shared" si="90"/>
        <v>1085.8237258540632</v>
      </c>
      <c r="BD64" s="204">
        <f t="shared" si="90"/>
        <v>1099.7076843764464</v>
      </c>
      <c r="BE64" s="204">
        <f t="shared" si="90"/>
        <v>1113.5916428988298</v>
      </c>
      <c r="BF64" s="204">
        <f t="shared" si="90"/>
        <v>1127.475601421213</v>
      </c>
      <c r="BG64" s="204">
        <f t="shared" si="90"/>
        <v>1141.3595599435962</v>
      </c>
      <c r="BH64" s="204">
        <f t="shared" si="90"/>
        <v>1108.3749865790965</v>
      </c>
      <c r="BI64" s="204">
        <f t="shared" si="90"/>
        <v>1066.01670683722</v>
      </c>
      <c r="BJ64" s="204">
        <f t="shared" si="90"/>
        <v>1023.6584270953438</v>
      </c>
      <c r="BK64" s="204">
        <f t="shared" si="90"/>
        <v>981.30014735346742</v>
      </c>
      <c r="BL64" s="204">
        <f t="shared" si="90"/>
        <v>938.94186761159108</v>
      </c>
      <c r="BM64" s="204">
        <f t="shared" si="90"/>
        <v>896.58358786971485</v>
      </c>
      <c r="BN64" s="204">
        <f t="shared" si="90"/>
        <v>854.2253081278385</v>
      </c>
      <c r="BO64" s="204">
        <f t="shared" si="90"/>
        <v>811.86702838596216</v>
      </c>
      <c r="BP64" s="204">
        <f t="shared" si="90"/>
        <v>769.50874864408593</v>
      </c>
      <c r="BQ64" s="204">
        <f t="shared" si="90"/>
        <v>727.15046890220958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684.79218916033324</v>
      </c>
      <c r="BS64" s="204">
        <f t="shared" si="91"/>
        <v>642.43390941845701</v>
      </c>
      <c r="BT64" s="204">
        <f t="shared" si="91"/>
        <v>600.07562967658066</v>
      </c>
      <c r="BU64" s="204">
        <f t="shared" si="91"/>
        <v>557.71734993470432</v>
      </c>
      <c r="BV64" s="204">
        <f t="shared" si="91"/>
        <v>515.35907019282809</v>
      </c>
      <c r="BW64" s="204">
        <f t="shared" si="91"/>
        <v>473.00079045095174</v>
      </c>
      <c r="BX64" s="204">
        <f t="shared" si="91"/>
        <v>430.6425107090754</v>
      </c>
      <c r="BY64" s="204">
        <f t="shared" si="91"/>
        <v>388.28423096719916</v>
      </c>
      <c r="BZ64" s="204">
        <f t="shared" si="91"/>
        <v>345.92595122532282</v>
      </c>
      <c r="CA64" s="204">
        <f t="shared" si="91"/>
        <v>303.56767148344647</v>
      </c>
      <c r="CB64" s="204">
        <f t="shared" si="91"/>
        <v>261.20939174157013</v>
      </c>
      <c r="CC64" s="204">
        <f t="shared" si="91"/>
        <v>218.8511119996939</v>
      </c>
      <c r="CD64" s="204">
        <f t="shared" si="91"/>
        <v>176.49283225781755</v>
      </c>
      <c r="CE64" s="204">
        <f t="shared" si="91"/>
        <v>134.13455251594121</v>
      </c>
      <c r="CF64" s="204">
        <f t="shared" si="91"/>
        <v>91.776272774064864</v>
      </c>
      <c r="CG64" s="204">
        <f t="shared" si="91"/>
        <v>49.417993032188633</v>
      </c>
      <c r="CH64" s="204">
        <f t="shared" si="91"/>
        <v>7.059713290312402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43.491666666667065</v>
      </c>
      <c r="CY64" s="204">
        <f t="shared" si="91"/>
        <v>95.681666666666942</v>
      </c>
      <c r="CZ64" s="204">
        <f t="shared" si="91"/>
        <v>147.87166666666684</v>
      </c>
      <c r="DA64" s="204">
        <f t="shared" si="91"/>
        <v>200.06166666666672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8001.6947213180993</v>
      </c>
      <c r="G65" s="204">
        <f t="shared" si="92"/>
        <v>8001.6947213180993</v>
      </c>
      <c r="H65" s="204">
        <f t="shared" si="92"/>
        <v>8001.6947213180993</v>
      </c>
      <c r="I65" s="204">
        <f t="shared" si="92"/>
        <v>8001.6947213180993</v>
      </c>
      <c r="J65" s="204">
        <f t="shared" si="92"/>
        <v>8001.6947213180993</v>
      </c>
      <c r="K65" s="204">
        <f t="shared" si="92"/>
        <v>8001.6947213180993</v>
      </c>
      <c r="L65" s="204">
        <f t="shared" si="88"/>
        <v>8001.6947213180993</v>
      </c>
      <c r="M65" s="204">
        <f t="shared" si="92"/>
        <v>8001.6947213180993</v>
      </c>
      <c r="N65" s="204">
        <f t="shared" si="92"/>
        <v>8001.6947213180993</v>
      </c>
      <c r="O65" s="204">
        <f t="shared" si="92"/>
        <v>8001.6947213180993</v>
      </c>
      <c r="P65" s="204">
        <f t="shared" si="92"/>
        <v>8001.6947213180993</v>
      </c>
      <c r="Q65" s="204">
        <f t="shared" si="92"/>
        <v>8001.6947213180993</v>
      </c>
      <c r="R65" s="204">
        <f t="shared" si="92"/>
        <v>8001.6947213180993</v>
      </c>
      <c r="S65" s="204">
        <f t="shared" si="92"/>
        <v>8001.6947213180993</v>
      </c>
      <c r="T65" s="204">
        <f t="shared" si="92"/>
        <v>8001.6947213180993</v>
      </c>
      <c r="U65" s="204">
        <f t="shared" si="92"/>
        <v>8001.6947213180993</v>
      </c>
      <c r="V65" s="204">
        <f t="shared" si="92"/>
        <v>8001.6947213180993</v>
      </c>
      <c r="W65" s="204">
        <f t="shared" si="92"/>
        <v>8001.6947213180993</v>
      </c>
      <c r="X65" s="204">
        <f t="shared" si="92"/>
        <v>8001.6947213180993</v>
      </c>
      <c r="Y65" s="204">
        <f t="shared" si="92"/>
        <v>8151.5480923979467</v>
      </c>
      <c r="Z65" s="204">
        <f t="shared" si="92"/>
        <v>8331.3721376937629</v>
      </c>
      <c r="AA65" s="204">
        <f t="shared" si="92"/>
        <v>8511.1961829895772</v>
      </c>
      <c r="AB65" s="204">
        <f t="shared" si="92"/>
        <v>8691.0202282853934</v>
      </c>
      <c r="AC65" s="204">
        <f t="shared" si="92"/>
        <v>8870.8442735812096</v>
      </c>
      <c r="AD65" s="204">
        <f t="shared" si="92"/>
        <v>9050.6683188770257</v>
      </c>
      <c r="AE65" s="204">
        <f t="shared" si="92"/>
        <v>9230.4923641728419</v>
      </c>
      <c r="AF65" s="204">
        <f t="shared" si="92"/>
        <v>9410.3164094686581</v>
      </c>
      <c r="AG65" s="204">
        <f t="shared" si="92"/>
        <v>9590.1404547644743</v>
      </c>
      <c r="AH65" s="204">
        <f t="shared" si="92"/>
        <v>9769.9645000602904</v>
      </c>
      <c r="AI65" s="204">
        <f t="shared" si="92"/>
        <v>9949.7885453561048</v>
      </c>
      <c r="AJ65" s="204">
        <f t="shared" si="92"/>
        <v>10129.612590651921</v>
      </c>
      <c r="AK65" s="204">
        <f t="shared" si="92"/>
        <v>10309.436635947737</v>
      </c>
      <c r="AL65" s="204">
        <f t="shared" si="92"/>
        <v>10489.260681243553</v>
      </c>
      <c r="AM65" s="204">
        <f t="shared" si="92"/>
        <v>10669.08472653937</v>
      </c>
      <c r="AN65" s="204">
        <f t="shared" si="92"/>
        <v>10848.908771835186</v>
      </c>
      <c r="AO65" s="204">
        <f t="shared" si="92"/>
        <v>11028.732817131</v>
      </c>
      <c r="AP65" s="204">
        <f t="shared" si="92"/>
        <v>11208.556862426816</v>
      </c>
      <c r="AQ65" s="204">
        <f t="shared" si="92"/>
        <v>11388.380907722632</v>
      </c>
      <c r="AR65" s="204">
        <f t="shared" si="92"/>
        <v>11568.204953018449</v>
      </c>
      <c r="AS65" s="204">
        <f t="shared" si="92"/>
        <v>11748.028998314265</v>
      </c>
      <c r="AT65" s="204">
        <f t="shared" si="92"/>
        <v>11927.853043610081</v>
      </c>
      <c r="AU65" s="204">
        <f t="shared" si="92"/>
        <v>12107.677088905897</v>
      </c>
      <c r="AV65" s="204">
        <f t="shared" si="92"/>
        <v>12287.501134201713</v>
      </c>
      <c r="AW65" s="204">
        <f t="shared" si="92"/>
        <v>12467.325179497529</v>
      </c>
      <c r="AX65" s="204">
        <f t="shared" si="92"/>
        <v>12647.149224793346</v>
      </c>
      <c r="AY65" s="204">
        <f t="shared" si="92"/>
        <v>12826.97327008916</v>
      </c>
      <c r="AZ65" s="204">
        <f t="shared" si="92"/>
        <v>13006.797315384976</v>
      </c>
      <c r="BA65" s="204">
        <f t="shared" si="92"/>
        <v>13186.621360680792</v>
      </c>
      <c r="BB65" s="204">
        <f t="shared" si="92"/>
        <v>13366.445405976607</v>
      </c>
      <c r="BC65" s="204">
        <f t="shared" si="92"/>
        <v>13546.269451272423</v>
      </c>
      <c r="BD65" s="204">
        <f t="shared" si="92"/>
        <v>13726.093496568239</v>
      </c>
      <c r="BE65" s="204">
        <f t="shared" si="92"/>
        <v>13905.917541864055</v>
      </c>
      <c r="BF65" s="204">
        <f t="shared" si="92"/>
        <v>14085.741587159871</v>
      </c>
      <c r="BG65" s="204">
        <f t="shared" si="92"/>
        <v>14265.565632455688</v>
      </c>
      <c r="BH65" s="204">
        <f t="shared" si="92"/>
        <v>13854.3160502929</v>
      </c>
      <c r="BI65" s="204">
        <f t="shared" si="92"/>
        <v>13324.851742638395</v>
      </c>
      <c r="BJ65" s="204">
        <f t="shared" si="92"/>
        <v>12795.387434983888</v>
      </c>
      <c r="BK65" s="204">
        <f t="shared" si="92"/>
        <v>12265.923127329383</v>
      </c>
      <c r="BL65" s="204">
        <f t="shared" si="92"/>
        <v>11736.458819674877</v>
      </c>
      <c r="BM65" s="204">
        <f t="shared" si="92"/>
        <v>11206.99451202037</v>
      </c>
      <c r="BN65" s="204">
        <f t="shared" si="92"/>
        <v>10677.530204365865</v>
      </c>
      <c r="BO65" s="204">
        <f t="shared" si="92"/>
        <v>10148.06589671136</v>
      </c>
      <c r="BP65" s="204">
        <f t="shared" si="92"/>
        <v>9618.6015890568524</v>
      </c>
      <c r="BQ65" s="204">
        <f t="shared" si="92"/>
        <v>9089.1372814023471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8559.6729737478418</v>
      </c>
      <c r="BS65" s="204">
        <f t="shared" si="93"/>
        <v>8030.2086660933355</v>
      </c>
      <c r="BT65" s="204">
        <f t="shared" si="93"/>
        <v>7500.7443584388293</v>
      </c>
      <c r="BU65" s="204">
        <f t="shared" si="93"/>
        <v>6971.280050784324</v>
      </c>
      <c r="BV65" s="204">
        <f t="shared" si="93"/>
        <v>6441.8157431298177</v>
      </c>
      <c r="BW65" s="204">
        <f t="shared" si="93"/>
        <v>5912.3514354753115</v>
      </c>
      <c r="BX65" s="204">
        <f t="shared" si="93"/>
        <v>5382.8871278208062</v>
      </c>
      <c r="BY65" s="204">
        <f t="shared" si="93"/>
        <v>4853.4228201663009</v>
      </c>
      <c r="BZ65" s="204">
        <f t="shared" si="93"/>
        <v>4323.9585125117937</v>
      </c>
      <c r="CA65" s="204">
        <f t="shared" si="93"/>
        <v>3794.4942048572884</v>
      </c>
      <c r="CB65" s="204">
        <f t="shared" si="93"/>
        <v>3265.0298972027831</v>
      </c>
      <c r="CC65" s="204">
        <f t="shared" si="93"/>
        <v>2735.565589548276</v>
      </c>
      <c r="CD65" s="204">
        <f t="shared" si="93"/>
        <v>2206.1012818937706</v>
      </c>
      <c r="CE65" s="204">
        <f t="shared" si="93"/>
        <v>1676.6369742392653</v>
      </c>
      <c r="CF65" s="204">
        <f t="shared" si="93"/>
        <v>1147.1726665847582</v>
      </c>
      <c r="CG65" s="204">
        <f t="shared" si="93"/>
        <v>617.70835893025287</v>
      </c>
      <c r="CH65" s="204">
        <f t="shared" si="93"/>
        <v>88.244051275747552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308.53241160851735</v>
      </c>
      <c r="Z66" s="204">
        <f t="shared" si="94"/>
        <v>678.77130553873712</v>
      </c>
      <c r="AA66" s="204">
        <f t="shared" si="94"/>
        <v>1049.0101994689569</v>
      </c>
      <c r="AB66" s="204">
        <f t="shared" si="94"/>
        <v>1419.2490933991767</v>
      </c>
      <c r="AC66" s="204">
        <f t="shared" si="94"/>
        <v>1789.4879873293964</v>
      </c>
      <c r="AD66" s="204">
        <f t="shared" si="94"/>
        <v>2159.7268812596162</v>
      </c>
      <c r="AE66" s="204">
        <f t="shared" si="94"/>
        <v>2529.9657751898362</v>
      </c>
      <c r="AF66" s="204">
        <f t="shared" si="94"/>
        <v>2900.2046691200558</v>
      </c>
      <c r="AG66" s="204">
        <f t="shared" si="94"/>
        <v>3270.4435630502758</v>
      </c>
      <c r="AH66" s="204">
        <f t="shared" si="94"/>
        <v>3640.6824569804953</v>
      </c>
      <c r="AI66" s="204">
        <f t="shared" si="94"/>
        <v>4010.9213509107153</v>
      </c>
      <c r="AJ66" s="204">
        <f t="shared" si="94"/>
        <v>4381.1602448409349</v>
      </c>
      <c r="AK66" s="204">
        <f t="shared" si="94"/>
        <v>4751.3991387711549</v>
      </c>
      <c r="AL66" s="204">
        <f t="shared" si="94"/>
        <v>5121.6380327013749</v>
      </c>
      <c r="AM66" s="204">
        <f t="shared" si="94"/>
        <v>5491.876926631594</v>
      </c>
      <c r="AN66" s="204">
        <f t="shared" si="94"/>
        <v>5862.115820561814</v>
      </c>
      <c r="AO66" s="204">
        <f t="shared" si="94"/>
        <v>6232.354714492034</v>
      </c>
      <c r="AP66" s="204">
        <f t="shared" si="94"/>
        <v>6602.593608422254</v>
      </c>
      <c r="AQ66" s="204">
        <f t="shared" si="94"/>
        <v>6972.8325023524731</v>
      </c>
      <c r="AR66" s="204">
        <f t="shared" si="94"/>
        <v>7343.0713962826931</v>
      </c>
      <c r="AS66" s="204">
        <f t="shared" si="94"/>
        <v>7713.3102902129131</v>
      </c>
      <c r="AT66" s="204">
        <f t="shared" si="94"/>
        <v>8083.5491841431331</v>
      </c>
      <c r="AU66" s="204">
        <f t="shared" si="94"/>
        <v>8453.7880780733522</v>
      </c>
      <c r="AV66" s="204">
        <f t="shared" si="94"/>
        <v>8824.0269720035722</v>
      </c>
      <c r="AW66" s="204">
        <f t="shared" si="94"/>
        <v>9194.2658659337922</v>
      </c>
      <c r="AX66" s="204">
        <f t="shared" si="94"/>
        <v>9564.5047598640122</v>
      </c>
      <c r="AY66" s="204">
        <f t="shared" si="94"/>
        <v>9934.7436537942322</v>
      </c>
      <c r="AZ66" s="204">
        <f t="shared" si="94"/>
        <v>10304.982547724452</v>
      </c>
      <c r="BA66" s="204">
        <f t="shared" si="94"/>
        <v>10675.22144165467</v>
      </c>
      <c r="BB66" s="204">
        <f t="shared" si="94"/>
        <v>11045.46033558489</v>
      </c>
      <c r="BC66" s="204">
        <f t="shared" si="94"/>
        <v>11415.69922951511</v>
      </c>
      <c r="BD66" s="204">
        <f t="shared" si="94"/>
        <v>11785.93812344533</v>
      </c>
      <c r="BE66" s="204">
        <f t="shared" si="94"/>
        <v>12156.17701737555</v>
      </c>
      <c r="BF66" s="204">
        <f t="shared" si="94"/>
        <v>12526.41591130577</v>
      </c>
      <c r="BG66" s="204">
        <f t="shared" si="94"/>
        <v>12896.65480523599</v>
      </c>
      <c r="BH66" s="204">
        <f t="shared" si="94"/>
        <v>13934.861176150307</v>
      </c>
      <c r="BI66" s="204">
        <f t="shared" si="94"/>
        <v>15106.661042461441</v>
      </c>
      <c r="BJ66" s="204">
        <f t="shared" si="94"/>
        <v>16278.460908772575</v>
      </c>
      <c r="BK66" s="204">
        <f t="shared" si="94"/>
        <v>17450.260775083709</v>
      </c>
      <c r="BL66" s="204">
        <f t="shared" si="94"/>
        <v>18622.060641394841</v>
      </c>
      <c r="BM66" s="204">
        <f t="shared" si="94"/>
        <v>19793.860507705976</v>
      </c>
      <c r="BN66" s="204">
        <f t="shared" si="94"/>
        <v>20965.660374017112</v>
      </c>
      <c r="BO66" s="204">
        <f t="shared" si="94"/>
        <v>22137.460240328244</v>
      </c>
      <c r="BP66" s="204">
        <f t="shared" si="94"/>
        <v>23309.260106639376</v>
      </c>
      <c r="BQ66" s="204">
        <f t="shared" si="94"/>
        <v>24481.059972950512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25652.859839261648</v>
      </c>
      <c r="BS66" s="204">
        <f t="shared" si="95"/>
        <v>26824.65970557278</v>
      </c>
      <c r="BT66" s="204">
        <f t="shared" si="95"/>
        <v>27996.459571883912</v>
      </c>
      <c r="BU66" s="204">
        <f t="shared" si="95"/>
        <v>29168.259438195048</v>
      </c>
      <c r="BV66" s="204">
        <f t="shared" si="95"/>
        <v>30340.059304506183</v>
      </c>
      <c r="BW66" s="204">
        <f t="shared" si="95"/>
        <v>31511.859170817319</v>
      </c>
      <c r="BX66" s="204">
        <f t="shared" si="95"/>
        <v>32683.659037128447</v>
      </c>
      <c r="BY66" s="204">
        <f t="shared" si="95"/>
        <v>33855.458903439583</v>
      </c>
      <c r="BZ66" s="204">
        <f t="shared" si="95"/>
        <v>35027.258769750719</v>
      </c>
      <c r="CA66" s="204">
        <f t="shared" si="95"/>
        <v>36199.058636061854</v>
      </c>
      <c r="CB66" s="204">
        <f t="shared" si="95"/>
        <v>37370.858502372983</v>
      </c>
      <c r="CC66" s="204">
        <f t="shared" si="95"/>
        <v>38542.658368684119</v>
      </c>
      <c r="CD66" s="204">
        <f t="shared" si="95"/>
        <v>39714.458234995254</v>
      </c>
      <c r="CE66" s="204">
        <f t="shared" si="95"/>
        <v>40886.25810130639</v>
      </c>
      <c r="CF66" s="204">
        <f t="shared" si="95"/>
        <v>42058.057967617518</v>
      </c>
      <c r="CG66" s="204">
        <f t="shared" si="95"/>
        <v>43229.857833928654</v>
      </c>
      <c r="CH66" s="204">
        <f t="shared" si="95"/>
        <v>44401.65770023979</v>
      </c>
      <c r="CI66" s="204">
        <f t="shared" si="95"/>
        <v>53899.677361306101</v>
      </c>
      <c r="CJ66" s="204">
        <f t="shared" si="95"/>
        <v>65062.940981323336</v>
      </c>
      <c r="CK66" s="204">
        <f t="shared" si="95"/>
        <v>76226.204601340578</v>
      </c>
      <c r="CL66" s="204">
        <f t="shared" si="95"/>
        <v>87389.468221357805</v>
      </c>
      <c r="CM66" s="204">
        <f t="shared" si="95"/>
        <v>98552.731841375033</v>
      </c>
      <c r="CN66" s="204">
        <f t="shared" si="95"/>
        <v>109715.99546139227</v>
      </c>
      <c r="CO66" s="204">
        <f t="shared" si="95"/>
        <v>120879.25908140952</v>
      </c>
      <c r="CP66" s="204">
        <f t="shared" si="95"/>
        <v>132042.52270142676</v>
      </c>
      <c r="CQ66" s="204">
        <f t="shared" si="95"/>
        <v>143205.78632144397</v>
      </c>
      <c r="CR66" s="204">
        <f t="shared" si="95"/>
        <v>154369.04994146121</v>
      </c>
      <c r="CS66" s="204">
        <f t="shared" si="95"/>
        <v>165532.31356147846</v>
      </c>
      <c r="CT66" s="204">
        <f t="shared" si="95"/>
        <v>176695.5771814957</v>
      </c>
      <c r="CU66" s="204">
        <f t="shared" si="95"/>
        <v>187858.84080151291</v>
      </c>
      <c r="CV66" s="204">
        <f t="shared" si="95"/>
        <v>199022.10442153015</v>
      </c>
      <c r="CW66" s="204">
        <f t="shared" si="95"/>
        <v>210185.36804154739</v>
      </c>
      <c r="CX66" s="204">
        <f t="shared" si="95"/>
        <v>214272.3286448835</v>
      </c>
      <c r="CY66" s="204">
        <f t="shared" si="95"/>
        <v>216944.02864488351</v>
      </c>
      <c r="CZ66" s="204">
        <f t="shared" si="95"/>
        <v>219615.72864488349</v>
      </c>
      <c r="DA66" s="204">
        <f t="shared" si="95"/>
        <v>222287.4286448835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1125.0213663288723</v>
      </c>
      <c r="G67" s="204">
        <f t="shared" si="96"/>
        <v>1125.0213663288723</v>
      </c>
      <c r="H67" s="204">
        <f t="shared" si="96"/>
        <v>1125.0213663288723</v>
      </c>
      <c r="I67" s="204">
        <f t="shared" si="96"/>
        <v>1125.0213663288723</v>
      </c>
      <c r="J67" s="204">
        <f t="shared" si="96"/>
        <v>1125.0213663288723</v>
      </c>
      <c r="K67" s="204">
        <f t="shared" si="96"/>
        <v>1125.0213663288723</v>
      </c>
      <c r="L67" s="204">
        <f t="shared" si="88"/>
        <v>1125.0213663288723</v>
      </c>
      <c r="M67" s="204">
        <f t="shared" si="96"/>
        <v>1125.0213663288723</v>
      </c>
      <c r="N67" s="204">
        <f t="shared" si="96"/>
        <v>1125.0213663288723</v>
      </c>
      <c r="O67" s="204">
        <f t="shared" si="96"/>
        <v>1125.0213663288723</v>
      </c>
      <c r="P67" s="204">
        <f t="shared" si="96"/>
        <v>1125.0213663288723</v>
      </c>
      <c r="Q67" s="204">
        <f t="shared" si="96"/>
        <v>1125.0213663288723</v>
      </c>
      <c r="R67" s="204">
        <f t="shared" si="96"/>
        <v>1125.0213663288723</v>
      </c>
      <c r="S67" s="204">
        <f t="shared" si="96"/>
        <v>1125.0213663288723</v>
      </c>
      <c r="T67" s="204">
        <f t="shared" si="96"/>
        <v>1125.0213663288723</v>
      </c>
      <c r="U67" s="204">
        <f t="shared" si="96"/>
        <v>1125.0213663288723</v>
      </c>
      <c r="V67" s="204">
        <f t="shared" si="96"/>
        <v>1125.0213663288723</v>
      </c>
      <c r="W67" s="204">
        <f t="shared" si="96"/>
        <v>1125.0213663288723</v>
      </c>
      <c r="X67" s="204">
        <f t="shared" si="96"/>
        <v>1125.0213663288723</v>
      </c>
      <c r="Y67" s="204">
        <f t="shared" si="96"/>
        <v>1246.7748005765061</v>
      </c>
      <c r="Z67" s="204">
        <f t="shared" si="96"/>
        <v>1392.8789216736664</v>
      </c>
      <c r="AA67" s="204">
        <f t="shared" si="96"/>
        <v>1538.9830427708266</v>
      </c>
      <c r="AB67" s="204">
        <f t="shared" si="96"/>
        <v>1685.0871638679869</v>
      </c>
      <c r="AC67" s="204">
        <f t="shared" si="96"/>
        <v>1831.1912849651471</v>
      </c>
      <c r="AD67" s="204">
        <f t="shared" si="96"/>
        <v>1977.2954060623074</v>
      </c>
      <c r="AE67" s="204">
        <f t="shared" si="96"/>
        <v>2123.3995271594677</v>
      </c>
      <c r="AF67" s="204">
        <f t="shared" si="96"/>
        <v>2269.5036482566284</v>
      </c>
      <c r="AG67" s="204">
        <f t="shared" si="96"/>
        <v>2415.6077693537882</v>
      </c>
      <c r="AH67" s="204">
        <f t="shared" si="96"/>
        <v>2561.7118904509489</v>
      </c>
      <c r="AI67" s="204">
        <f t="shared" si="96"/>
        <v>2707.8160115481087</v>
      </c>
      <c r="AJ67" s="204">
        <f t="shared" si="96"/>
        <v>2853.9201326452694</v>
      </c>
      <c r="AK67" s="204">
        <f t="shared" si="96"/>
        <v>3000.0242537424292</v>
      </c>
      <c r="AL67" s="204">
        <f t="shared" si="96"/>
        <v>3146.1283748395899</v>
      </c>
      <c r="AM67" s="204">
        <f t="shared" si="96"/>
        <v>3292.2324959367497</v>
      </c>
      <c r="AN67" s="204">
        <f t="shared" si="96"/>
        <v>3438.33661703391</v>
      </c>
      <c r="AO67" s="204">
        <f t="shared" si="96"/>
        <v>3584.4407381310702</v>
      </c>
      <c r="AP67" s="204">
        <f t="shared" si="96"/>
        <v>3730.5448592282305</v>
      </c>
      <c r="AQ67" s="204">
        <f t="shared" si="96"/>
        <v>3876.6489803253908</v>
      </c>
      <c r="AR67" s="204">
        <f t="shared" si="96"/>
        <v>4022.753101422551</v>
      </c>
      <c r="AS67" s="204">
        <f t="shared" si="96"/>
        <v>4168.8572225197113</v>
      </c>
      <c r="AT67" s="204">
        <f t="shared" si="96"/>
        <v>4314.9613436168711</v>
      </c>
      <c r="AU67" s="204">
        <f t="shared" si="96"/>
        <v>4461.0654647140318</v>
      </c>
      <c r="AV67" s="204">
        <f t="shared" si="96"/>
        <v>4607.1695858111925</v>
      </c>
      <c r="AW67" s="204">
        <f t="shared" si="96"/>
        <v>4753.2737069083523</v>
      </c>
      <c r="AX67" s="204">
        <f t="shared" si="96"/>
        <v>4899.3778280055121</v>
      </c>
      <c r="AY67" s="204">
        <f t="shared" si="96"/>
        <v>5045.4819491026728</v>
      </c>
      <c r="AZ67" s="204">
        <f t="shared" si="96"/>
        <v>5191.5860701998336</v>
      </c>
      <c r="BA67" s="204">
        <f t="shared" si="96"/>
        <v>5337.6901912969934</v>
      </c>
      <c r="BB67" s="204">
        <f t="shared" si="96"/>
        <v>5483.7943123941541</v>
      </c>
      <c r="BC67" s="204">
        <f t="shared" si="96"/>
        <v>5629.8984334913139</v>
      </c>
      <c r="BD67" s="204">
        <f t="shared" si="96"/>
        <v>5776.0025545884746</v>
      </c>
      <c r="BE67" s="204">
        <f t="shared" si="96"/>
        <v>5922.1066756856344</v>
      </c>
      <c r="BF67" s="204">
        <f t="shared" si="96"/>
        <v>6068.2107967827951</v>
      </c>
      <c r="BG67" s="204">
        <f t="shared" si="96"/>
        <v>6214.3149178799549</v>
      </c>
      <c r="BH67" s="204">
        <f t="shared" si="96"/>
        <v>6066.890790550412</v>
      </c>
      <c r="BI67" s="204">
        <f t="shared" si="96"/>
        <v>5860.7610135355308</v>
      </c>
      <c r="BJ67" s="204">
        <f t="shared" si="96"/>
        <v>5654.6312365206486</v>
      </c>
      <c r="BK67" s="204">
        <f t="shared" si="96"/>
        <v>5448.5014595057664</v>
      </c>
      <c r="BL67" s="204">
        <f t="shared" si="96"/>
        <v>5242.3716824908852</v>
      </c>
      <c r="BM67" s="204">
        <f t="shared" si="96"/>
        <v>5036.241905476003</v>
      </c>
      <c r="BN67" s="204">
        <f t="shared" si="96"/>
        <v>4830.1121284611208</v>
      </c>
      <c r="BO67" s="204">
        <f t="shared" si="96"/>
        <v>4623.9823514462396</v>
      </c>
      <c r="BP67" s="204">
        <f t="shared" si="96"/>
        <v>4417.8525744313574</v>
      </c>
      <c r="BQ67" s="204">
        <f t="shared" si="96"/>
        <v>4211.7227974164753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4005.5930204015935</v>
      </c>
      <c r="BS67" s="204">
        <f t="shared" si="97"/>
        <v>3799.4632433867118</v>
      </c>
      <c r="BT67" s="204">
        <f t="shared" si="97"/>
        <v>3593.3334663718301</v>
      </c>
      <c r="BU67" s="204">
        <f t="shared" si="97"/>
        <v>3387.203689356948</v>
      </c>
      <c r="BV67" s="204">
        <f t="shared" si="97"/>
        <v>3181.0739123420663</v>
      </c>
      <c r="BW67" s="204">
        <f t="shared" si="97"/>
        <v>2974.9441353271845</v>
      </c>
      <c r="BX67" s="204">
        <f t="shared" si="97"/>
        <v>2768.8143583123024</v>
      </c>
      <c r="BY67" s="204">
        <f t="shared" si="97"/>
        <v>2562.6845812974207</v>
      </c>
      <c r="BZ67" s="204">
        <f t="shared" si="97"/>
        <v>2356.554804282539</v>
      </c>
      <c r="CA67" s="204">
        <f t="shared" si="97"/>
        <v>2150.4250272676572</v>
      </c>
      <c r="CB67" s="204">
        <f t="shared" si="97"/>
        <v>1944.2952502527751</v>
      </c>
      <c r="CC67" s="204">
        <f t="shared" si="97"/>
        <v>1738.1654732378929</v>
      </c>
      <c r="CD67" s="204">
        <f t="shared" si="97"/>
        <v>1532.0356962230117</v>
      </c>
      <c r="CE67" s="204">
        <f t="shared" si="97"/>
        <v>1325.9059192081295</v>
      </c>
      <c r="CF67" s="204">
        <f t="shared" si="97"/>
        <v>1119.7761421932473</v>
      </c>
      <c r="CG67" s="204">
        <f t="shared" si="97"/>
        <v>913.64636517836607</v>
      </c>
      <c r="CH67" s="204">
        <f t="shared" si="97"/>
        <v>707.5165881634839</v>
      </c>
      <c r="CI67" s="204">
        <f t="shared" si="97"/>
        <v>635.76375725391244</v>
      </c>
      <c r="CJ67" s="204">
        <f t="shared" si="97"/>
        <v>590.88631556540099</v>
      </c>
      <c r="CK67" s="204">
        <f t="shared" si="97"/>
        <v>546.00887387688954</v>
      </c>
      <c r="CL67" s="204">
        <f t="shared" si="97"/>
        <v>501.13143218837797</v>
      </c>
      <c r="CM67" s="204">
        <f t="shared" si="97"/>
        <v>456.25399049986652</v>
      </c>
      <c r="CN67" s="204">
        <f t="shared" si="97"/>
        <v>411.37654881135501</v>
      </c>
      <c r="CO67" s="204">
        <f t="shared" si="97"/>
        <v>366.4991071228435</v>
      </c>
      <c r="CP67" s="204">
        <f t="shared" si="97"/>
        <v>321.62166543433199</v>
      </c>
      <c r="CQ67" s="204">
        <f t="shared" si="97"/>
        <v>276.74422374582053</v>
      </c>
      <c r="CR67" s="204">
        <f t="shared" si="97"/>
        <v>231.86678205730902</v>
      </c>
      <c r="CS67" s="204">
        <f t="shared" si="97"/>
        <v>186.98934036879751</v>
      </c>
      <c r="CT67" s="204">
        <f t="shared" si="97"/>
        <v>142.111898680286</v>
      </c>
      <c r="CU67" s="204">
        <f t="shared" si="97"/>
        <v>97.23445699177455</v>
      </c>
      <c r="CV67" s="204">
        <f t="shared" si="97"/>
        <v>52.357015303262983</v>
      </c>
      <c r="CW67" s="204">
        <f t="shared" si="97"/>
        <v>7.4795736147515299</v>
      </c>
      <c r="CX67" s="204">
        <f t="shared" si="97"/>
        <v>691.27500000000782</v>
      </c>
      <c r="CY67" s="204">
        <f t="shared" si="97"/>
        <v>1520.8050000000078</v>
      </c>
      <c r="CZ67" s="204">
        <f t="shared" si="97"/>
        <v>2350.3350000000078</v>
      </c>
      <c r="DA67" s="204">
        <f t="shared" si="97"/>
        <v>3179.865000000008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33.658081266383718</v>
      </c>
      <c r="Z68" s="204">
        <f t="shared" si="98"/>
        <v>74.047778786044063</v>
      </c>
      <c r="AA68" s="204">
        <f t="shared" si="98"/>
        <v>114.43747630570441</v>
      </c>
      <c r="AB68" s="204">
        <f t="shared" si="98"/>
        <v>154.82717382536475</v>
      </c>
      <c r="AC68" s="204">
        <f t="shared" si="98"/>
        <v>195.21687134502508</v>
      </c>
      <c r="AD68" s="204">
        <f t="shared" si="98"/>
        <v>235.60656886468544</v>
      </c>
      <c r="AE68" s="204">
        <f t="shared" si="98"/>
        <v>275.9962663843458</v>
      </c>
      <c r="AF68" s="204">
        <f t="shared" si="98"/>
        <v>316.38596390400613</v>
      </c>
      <c r="AG68" s="204">
        <f t="shared" si="98"/>
        <v>356.77566142366646</v>
      </c>
      <c r="AH68" s="204">
        <f t="shared" si="98"/>
        <v>397.16535894332679</v>
      </c>
      <c r="AI68" s="204">
        <f t="shared" si="98"/>
        <v>437.55505646298718</v>
      </c>
      <c r="AJ68" s="204">
        <f t="shared" si="98"/>
        <v>477.94475398264751</v>
      </c>
      <c r="AK68" s="204">
        <f t="shared" si="98"/>
        <v>518.33445150230784</v>
      </c>
      <c r="AL68" s="204">
        <f t="shared" si="98"/>
        <v>558.72414902196817</v>
      </c>
      <c r="AM68" s="204">
        <f t="shared" si="98"/>
        <v>599.1138465416285</v>
      </c>
      <c r="AN68" s="204">
        <f t="shared" si="98"/>
        <v>639.50354406128884</v>
      </c>
      <c r="AO68" s="204">
        <f t="shared" si="98"/>
        <v>679.89324158094928</v>
      </c>
      <c r="AP68" s="204">
        <f t="shared" si="98"/>
        <v>720.28293910060961</v>
      </c>
      <c r="AQ68" s="204">
        <f t="shared" si="98"/>
        <v>760.67263662026994</v>
      </c>
      <c r="AR68" s="204">
        <f t="shared" si="98"/>
        <v>801.06233413993027</v>
      </c>
      <c r="AS68" s="204">
        <f t="shared" si="98"/>
        <v>841.4520316595906</v>
      </c>
      <c r="AT68" s="204">
        <f t="shared" si="98"/>
        <v>881.84172917925093</v>
      </c>
      <c r="AU68" s="204">
        <f t="shared" si="98"/>
        <v>922.23142669891126</v>
      </c>
      <c r="AV68" s="204">
        <f t="shared" si="98"/>
        <v>962.62112421857159</v>
      </c>
      <c r="AW68" s="204">
        <f t="shared" si="98"/>
        <v>1003.010821738232</v>
      </c>
      <c r="AX68" s="204">
        <f t="shared" si="98"/>
        <v>1043.4005192578923</v>
      </c>
      <c r="AY68" s="204">
        <f t="shared" si="98"/>
        <v>1083.7902167775526</v>
      </c>
      <c r="AZ68" s="204">
        <f t="shared" si="98"/>
        <v>1124.1799142972129</v>
      </c>
      <c r="BA68" s="204">
        <f t="shared" si="98"/>
        <v>1164.5696118168735</v>
      </c>
      <c r="BB68" s="204">
        <f t="shared" si="98"/>
        <v>1204.9593093365338</v>
      </c>
      <c r="BC68" s="204">
        <f t="shared" si="98"/>
        <v>1245.3490068561941</v>
      </c>
      <c r="BD68" s="204">
        <f t="shared" si="98"/>
        <v>1285.7387043758545</v>
      </c>
      <c r="BE68" s="204">
        <f t="shared" si="98"/>
        <v>1326.1284018955148</v>
      </c>
      <c r="BF68" s="204">
        <f t="shared" si="98"/>
        <v>1366.5180994151751</v>
      </c>
      <c r="BG68" s="204">
        <f t="shared" si="98"/>
        <v>1406.9077969348355</v>
      </c>
      <c r="BH68" s="204">
        <f t="shared" si="98"/>
        <v>3232.9764396652736</v>
      </c>
      <c r="BI68" s="204">
        <f t="shared" si="98"/>
        <v>5416.1808714378612</v>
      </c>
      <c r="BJ68" s="204">
        <f t="shared" si="98"/>
        <v>7599.3853032104489</v>
      </c>
      <c r="BK68" s="204">
        <f t="shared" si="98"/>
        <v>9782.5897349830357</v>
      </c>
      <c r="BL68" s="204">
        <f t="shared" si="98"/>
        <v>11965.794166755624</v>
      </c>
      <c r="BM68" s="204">
        <f t="shared" si="98"/>
        <v>14148.998598528211</v>
      </c>
      <c r="BN68" s="204">
        <f t="shared" si="98"/>
        <v>16332.2030303008</v>
      </c>
      <c r="BO68" s="204">
        <f t="shared" si="98"/>
        <v>18515.407462073388</v>
      </c>
      <c r="BP68" s="204">
        <f t="shared" si="98"/>
        <v>20698.611893845977</v>
      </c>
      <c r="BQ68" s="204">
        <f t="shared" si="98"/>
        <v>22881.816325618565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25065.02075739115</v>
      </c>
      <c r="BS68" s="204">
        <f t="shared" si="99"/>
        <v>27248.225189163739</v>
      </c>
      <c r="BT68" s="204">
        <f t="shared" si="99"/>
        <v>29431.429620936327</v>
      </c>
      <c r="BU68" s="204">
        <f t="shared" si="99"/>
        <v>31614.634052708916</v>
      </c>
      <c r="BV68" s="204">
        <f t="shared" si="99"/>
        <v>33797.838484481501</v>
      </c>
      <c r="BW68" s="204">
        <f t="shared" si="99"/>
        <v>35981.04291625409</v>
      </c>
      <c r="BX68" s="204">
        <f t="shared" si="99"/>
        <v>38164.247348026671</v>
      </c>
      <c r="BY68" s="204">
        <f t="shared" si="99"/>
        <v>40347.451779799259</v>
      </c>
      <c r="BZ68" s="204">
        <f t="shared" si="99"/>
        <v>42530.656211571848</v>
      </c>
      <c r="CA68" s="204">
        <f t="shared" si="99"/>
        <v>44713.860643344437</v>
      </c>
      <c r="CB68" s="204">
        <f t="shared" si="99"/>
        <v>46897.065075117025</v>
      </c>
      <c r="CC68" s="204">
        <f t="shared" si="99"/>
        <v>49080.269506889614</v>
      </c>
      <c r="CD68" s="204">
        <f t="shared" si="99"/>
        <v>51263.473938662202</v>
      </c>
      <c r="CE68" s="204">
        <f t="shared" si="99"/>
        <v>53446.678370434791</v>
      </c>
      <c r="CF68" s="204">
        <f t="shared" si="99"/>
        <v>55629.882802207372</v>
      </c>
      <c r="CG68" s="204">
        <f t="shared" si="99"/>
        <v>57813.087233979961</v>
      </c>
      <c r="CH68" s="204">
        <f t="shared" si="99"/>
        <v>59996.291665752549</v>
      </c>
      <c r="CI68" s="204">
        <f t="shared" si="99"/>
        <v>60152.3515841181</v>
      </c>
      <c r="CJ68" s="204">
        <f t="shared" si="99"/>
        <v>59902.982599802272</v>
      </c>
      <c r="CK68" s="204">
        <f t="shared" si="99"/>
        <v>59653.613615486443</v>
      </c>
      <c r="CL68" s="204">
        <f t="shared" si="99"/>
        <v>59404.244631170615</v>
      </c>
      <c r="CM68" s="204">
        <f t="shared" si="99"/>
        <v>59154.875646854787</v>
      </c>
      <c r="CN68" s="204">
        <f t="shared" si="99"/>
        <v>58905.506662538959</v>
      </c>
      <c r="CO68" s="204">
        <f t="shared" si="99"/>
        <v>58656.137678223131</v>
      </c>
      <c r="CP68" s="204">
        <f t="shared" si="99"/>
        <v>58406.768693907303</v>
      </c>
      <c r="CQ68" s="204">
        <f t="shared" si="99"/>
        <v>58157.399709591475</v>
      </c>
      <c r="CR68" s="204">
        <f t="shared" si="99"/>
        <v>57908.030725275647</v>
      </c>
      <c r="CS68" s="204">
        <f t="shared" si="99"/>
        <v>57658.661740959818</v>
      </c>
      <c r="CT68" s="204">
        <f t="shared" si="99"/>
        <v>57409.29275664399</v>
      </c>
      <c r="CU68" s="204">
        <f t="shared" si="99"/>
        <v>57159.923772328162</v>
      </c>
      <c r="CV68" s="204">
        <f t="shared" si="99"/>
        <v>56910.554788012334</v>
      </c>
      <c r="CW68" s="204">
        <f t="shared" si="99"/>
        <v>56661.185803696506</v>
      </c>
      <c r="CX68" s="204">
        <f t="shared" si="99"/>
        <v>61789.20763964393</v>
      </c>
      <c r="CY68" s="204">
        <f t="shared" si="99"/>
        <v>67992.707639643922</v>
      </c>
      <c r="CZ68" s="204">
        <f t="shared" si="99"/>
        <v>74196.207639643922</v>
      </c>
      <c r="DA68" s="204">
        <f t="shared" si="99"/>
        <v>80399.707639643922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1674.9399602351389</v>
      </c>
      <c r="G69" s="204">
        <f t="shared" si="100"/>
        <v>1674.9399602351389</v>
      </c>
      <c r="H69" s="204">
        <f t="shared" si="100"/>
        <v>1674.9399602351389</v>
      </c>
      <c r="I69" s="204">
        <f t="shared" si="100"/>
        <v>1674.9399602351389</v>
      </c>
      <c r="J69" s="204">
        <f t="shared" si="100"/>
        <v>1674.9399602351389</v>
      </c>
      <c r="K69" s="204">
        <f t="shared" si="100"/>
        <v>1674.9399602351389</v>
      </c>
      <c r="L69" s="204">
        <f t="shared" si="88"/>
        <v>1674.9399602351389</v>
      </c>
      <c r="M69" s="204">
        <f t="shared" si="100"/>
        <v>1674.9399602351389</v>
      </c>
      <c r="N69" s="204">
        <f t="shared" si="100"/>
        <v>1674.9399602351389</v>
      </c>
      <c r="O69" s="204">
        <f t="shared" si="100"/>
        <v>1674.9399602351389</v>
      </c>
      <c r="P69" s="204">
        <f t="shared" si="100"/>
        <v>1674.9399602351389</v>
      </c>
      <c r="Q69" s="204">
        <f t="shared" si="100"/>
        <v>1674.9399602351389</v>
      </c>
      <c r="R69" s="204">
        <f t="shared" si="100"/>
        <v>1674.9399602351389</v>
      </c>
      <c r="S69" s="204">
        <f t="shared" si="100"/>
        <v>1674.9399602351389</v>
      </c>
      <c r="T69" s="204">
        <f t="shared" si="100"/>
        <v>1674.9399602351389</v>
      </c>
      <c r="U69" s="204">
        <f t="shared" si="100"/>
        <v>1674.9399602351389</v>
      </c>
      <c r="V69" s="204">
        <f t="shared" si="100"/>
        <v>1674.9399602351389</v>
      </c>
      <c r="W69" s="204">
        <f t="shared" si="100"/>
        <v>1674.9399602351389</v>
      </c>
      <c r="X69" s="204">
        <f t="shared" si="100"/>
        <v>1674.9399602351389</v>
      </c>
      <c r="Y69" s="204">
        <f t="shared" si="100"/>
        <v>1672.6235167492882</v>
      </c>
      <c r="Z69" s="204">
        <f t="shared" si="100"/>
        <v>1669.8437845662675</v>
      </c>
      <c r="AA69" s="204">
        <f t="shared" si="100"/>
        <v>1667.0640523832467</v>
      </c>
      <c r="AB69" s="204">
        <f t="shared" si="100"/>
        <v>1664.2843202002257</v>
      </c>
      <c r="AC69" s="204">
        <f t="shared" si="100"/>
        <v>1661.5045880172049</v>
      </c>
      <c r="AD69" s="204">
        <f t="shared" si="100"/>
        <v>1658.7248558341842</v>
      </c>
      <c r="AE69" s="204">
        <f t="shared" si="100"/>
        <v>1655.9451236511634</v>
      </c>
      <c r="AF69" s="204">
        <f t="shared" si="100"/>
        <v>1653.1653914681426</v>
      </c>
      <c r="AG69" s="204">
        <f t="shared" si="100"/>
        <v>1650.3856592851218</v>
      </c>
      <c r="AH69" s="204">
        <f t="shared" si="100"/>
        <v>1647.6059271021011</v>
      </c>
      <c r="AI69" s="204">
        <f t="shared" si="100"/>
        <v>1644.8261949190801</v>
      </c>
      <c r="AJ69" s="204">
        <f t="shared" si="100"/>
        <v>1642.0464627360593</v>
      </c>
      <c r="AK69" s="204">
        <f t="shared" si="100"/>
        <v>1639.2667305530385</v>
      </c>
      <c r="AL69" s="204">
        <f t="shared" si="100"/>
        <v>1636.4869983700178</v>
      </c>
      <c r="AM69" s="204">
        <f t="shared" si="100"/>
        <v>1633.707266186997</v>
      </c>
      <c r="AN69" s="204">
        <f t="shared" si="100"/>
        <v>1630.9275340039762</v>
      </c>
      <c r="AO69" s="204">
        <f t="shared" si="100"/>
        <v>1628.1478018209555</v>
      </c>
      <c r="AP69" s="204">
        <f t="shared" si="100"/>
        <v>1625.3680696379345</v>
      </c>
      <c r="AQ69" s="204">
        <f t="shared" si="100"/>
        <v>1622.5883374549137</v>
      </c>
      <c r="AR69" s="204">
        <f t="shared" si="100"/>
        <v>1619.8086052718929</v>
      </c>
      <c r="AS69" s="204">
        <f t="shared" si="100"/>
        <v>1617.0288730888722</v>
      </c>
      <c r="AT69" s="204">
        <f t="shared" si="100"/>
        <v>1614.2491409058514</v>
      </c>
      <c r="AU69" s="204">
        <f t="shared" si="100"/>
        <v>1611.4694087228306</v>
      </c>
      <c r="AV69" s="204">
        <f t="shared" si="100"/>
        <v>1608.6896765398099</v>
      </c>
      <c r="AW69" s="204">
        <f t="shared" si="100"/>
        <v>1605.9099443567889</v>
      </c>
      <c r="AX69" s="204">
        <f t="shared" si="100"/>
        <v>1603.1302121737681</v>
      </c>
      <c r="AY69" s="204">
        <f t="shared" si="100"/>
        <v>1600.3504799907473</v>
      </c>
      <c r="AZ69" s="204">
        <f t="shared" si="100"/>
        <v>1597.5707478077265</v>
      </c>
      <c r="BA69" s="204">
        <f t="shared" si="100"/>
        <v>1594.7910156247058</v>
      </c>
      <c r="BB69" s="204">
        <f t="shared" si="100"/>
        <v>1592.011283441685</v>
      </c>
      <c r="BC69" s="204">
        <f t="shared" si="100"/>
        <v>1589.2315512586642</v>
      </c>
      <c r="BD69" s="204">
        <f t="shared" si="100"/>
        <v>1586.4518190756432</v>
      </c>
      <c r="BE69" s="204">
        <f t="shared" si="100"/>
        <v>1583.6720868926225</v>
      </c>
      <c r="BF69" s="204">
        <f t="shared" si="100"/>
        <v>1580.8923547096017</v>
      </c>
      <c r="BG69" s="204">
        <f t="shared" si="100"/>
        <v>1578.1126225265809</v>
      </c>
      <c r="BH69" s="204">
        <f t="shared" si="100"/>
        <v>1549.5692508264813</v>
      </c>
      <c r="BI69" s="204">
        <f t="shared" si="100"/>
        <v>1515.8731512229656</v>
      </c>
      <c r="BJ69" s="204">
        <f t="shared" si="100"/>
        <v>1482.1770516194501</v>
      </c>
      <c r="BK69" s="204">
        <f t="shared" si="100"/>
        <v>1448.4809520159347</v>
      </c>
      <c r="BL69" s="204">
        <f t="shared" si="100"/>
        <v>1414.7848524124192</v>
      </c>
      <c r="BM69" s="204">
        <f t="shared" si="100"/>
        <v>1381.0887528089038</v>
      </c>
      <c r="BN69" s="204">
        <f t="shared" si="100"/>
        <v>1347.3926532053883</v>
      </c>
      <c r="BO69" s="204">
        <f t="shared" si="100"/>
        <v>1313.6965536018729</v>
      </c>
      <c r="BP69" s="204">
        <f t="shared" si="100"/>
        <v>1280.0004539983572</v>
      </c>
      <c r="BQ69" s="204">
        <f t="shared" si="100"/>
        <v>1246.3043543948418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1212.6082547913263</v>
      </c>
      <c r="BS69" s="204">
        <f t="shared" si="101"/>
        <v>1178.9121551878109</v>
      </c>
      <c r="BT69" s="204">
        <f t="shared" si="101"/>
        <v>1145.2160555842954</v>
      </c>
      <c r="BU69" s="204">
        <f t="shared" si="101"/>
        <v>1111.5199559807797</v>
      </c>
      <c r="BV69" s="204">
        <f t="shared" si="101"/>
        <v>1077.8238563772643</v>
      </c>
      <c r="BW69" s="204">
        <f t="shared" si="101"/>
        <v>1044.1277567737488</v>
      </c>
      <c r="BX69" s="204">
        <f t="shared" si="101"/>
        <v>1010.4316571702334</v>
      </c>
      <c r="BY69" s="204">
        <f t="shared" si="101"/>
        <v>976.73555756671794</v>
      </c>
      <c r="BZ69" s="204">
        <f t="shared" si="101"/>
        <v>943.03945796320238</v>
      </c>
      <c r="CA69" s="204">
        <f t="shared" si="101"/>
        <v>909.34335835968693</v>
      </c>
      <c r="CB69" s="204">
        <f t="shared" si="101"/>
        <v>875.64725875617148</v>
      </c>
      <c r="CC69" s="204">
        <f t="shared" si="101"/>
        <v>841.95115915265592</v>
      </c>
      <c r="CD69" s="204">
        <f t="shared" si="101"/>
        <v>808.25505954914047</v>
      </c>
      <c r="CE69" s="204">
        <f t="shared" si="101"/>
        <v>774.55895994562502</v>
      </c>
      <c r="CF69" s="204">
        <f t="shared" si="101"/>
        <v>740.86286034210957</v>
      </c>
      <c r="CG69" s="204">
        <f t="shared" si="101"/>
        <v>707.16676073859401</v>
      </c>
      <c r="CH69" s="204">
        <f t="shared" si="101"/>
        <v>673.47066113507856</v>
      </c>
      <c r="CI69" s="204">
        <f t="shared" si="101"/>
        <v>667.85464453449299</v>
      </c>
      <c r="CJ69" s="204">
        <f t="shared" si="101"/>
        <v>667.85464453449299</v>
      </c>
      <c r="CK69" s="204">
        <f t="shared" si="101"/>
        <v>667.85464453449299</v>
      </c>
      <c r="CL69" s="204">
        <f t="shared" si="101"/>
        <v>667.85464453449299</v>
      </c>
      <c r="CM69" s="204">
        <f t="shared" si="101"/>
        <v>667.85464453449299</v>
      </c>
      <c r="CN69" s="204">
        <f t="shared" si="101"/>
        <v>667.85464453449299</v>
      </c>
      <c r="CO69" s="204">
        <f t="shared" si="101"/>
        <v>667.85464453449299</v>
      </c>
      <c r="CP69" s="204">
        <f t="shared" si="101"/>
        <v>667.85464453449299</v>
      </c>
      <c r="CQ69" s="204">
        <f t="shared" si="101"/>
        <v>667.85464453449299</v>
      </c>
      <c r="CR69" s="204">
        <f t="shared" si="101"/>
        <v>667.85464453449299</v>
      </c>
      <c r="CS69" s="204">
        <f t="shared" si="101"/>
        <v>667.85464453449299</v>
      </c>
      <c r="CT69" s="204">
        <f t="shared" si="101"/>
        <v>667.85464453449299</v>
      </c>
      <c r="CU69" s="204">
        <f t="shared" si="101"/>
        <v>667.85464453449299</v>
      </c>
      <c r="CV69" s="204">
        <f t="shared" si="101"/>
        <v>667.85464453449299</v>
      </c>
      <c r="CW69" s="204">
        <f t="shared" si="101"/>
        <v>667.85464453449299</v>
      </c>
      <c r="CX69" s="204">
        <f t="shared" si="101"/>
        <v>680.12964453449308</v>
      </c>
      <c r="CY69" s="204">
        <f t="shared" si="101"/>
        <v>694.8596445344931</v>
      </c>
      <c r="CZ69" s="204">
        <f t="shared" si="101"/>
        <v>709.58964453449312</v>
      </c>
      <c r="DA69" s="204">
        <f t="shared" si="101"/>
        <v>724.31964453449314</v>
      </c>
    </row>
    <row r="70" spans="1:105" s="204" customFormat="1">
      <c r="A70" s="204" t="str">
        <f>Income!A85</f>
        <v>Cash transfer - official</v>
      </c>
      <c r="F70" s="204">
        <f t="shared" si="100"/>
        <v>31983.591723381032</v>
      </c>
      <c r="G70" s="204">
        <f t="shared" si="100"/>
        <v>31983.591723381032</v>
      </c>
      <c r="H70" s="204">
        <f t="shared" si="100"/>
        <v>31983.591723381032</v>
      </c>
      <c r="I70" s="204">
        <f t="shared" si="100"/>
        <v>31983.591723381032</v>
      </c>
      <c r="J70" s="204">
        <f t="shared" si="100"/>
        <v>31983.591723381032</v>
      </c>
      <c r="K70" s="204">
        <f t="shared" si="100"/>
        <v>31983.591723381032</v>
      </c>
      <c r="L70" s="204">
        <f t="shared" si="100"/>
        <v>31983.591723381032</v>
      </c>
      <c r="M70" s="204">
        <f t="shared" si="100"/>
        <v>31983.591723381032</v>
      </c>
      <c r="N70" s="204">
        <f t="shared" si="100"/>
        <v>31983.591723381032</v>
      </c>
      <c r="O70" s="204">
        <f t="shared" si="100"/>
        <v>31983.591723381032</v>
      </c>
      <c r="P70" s="204">
        <f t="shared" si="100"/>
        <v>31983.591723381032</v>
      </c>
      <c r="Q70" s="204">
        <f t="shared" si="100"/>
        <v>31983.591723381032</v>
      </c>
      <c r="R70" s="204">
        <f t="shared" si="100"/>
        <v>31983.591723381032</v>
      </c>
      <c r="S70" s="204">
        <f t="shared" si="100"/>
        <v>31983.591723381032</v>
      </c>
      <c r="T70" s="204">
        <f t="shared" si="100"/>
        <v>31983.591723381032</v>
      </c>
      <c r="U70" s="204">
        <f t="shared" si="100"/>
        <v>31983.591723381032</v>
      </c>
      <c r="V70" s="204">
        <f t="shared" si="100"/>
        <v>31983.591723381032</v>
      </c>
      <c r="W70" s="204">
        <f t="shared" si="100"/>
        <v>31983.591723381032</v>
      </c>
      <c r="X70" s="204">
        <f t="shared" si="100"/>
        <v>31983.591723381032</v>
      </c>
      <c r="Y70" s="204">
        <f t="shared" si="100"/>
        <v>31983.591723381032</v>
      </c>
      <c r="Z70" s="204">
        <f t="shared" si="100"/>
        <v>31983.591723381032</v>
      </c>
      <c r="AA70" s="204">
        <f t="shared" si="100"/>
        <v>31983.591723381032</v>
      </c>
      <c r="AB70" s="204">
        <f t="shared" si="100"/>
        <v>31983.591723381032</v>
      </c>
      <c r="AC70" s="204">
        <f t="shared" si="100"/>
        <v>31983.591723381032</v>
      </c>
      <c r="AD70" s="204">
        <f t="shared" si="100"/>
        <v>31983.591723381032</v>
      </c>
      <c r="AE70" s="204">
        <f t="shared" si="100"/>
        <v>31983.591723381032</v>
      </c>
      <c r="AF70" s="204">
        <f t="shared" si="100"/>
        <v>31983.591723381032</v>
      </c>
      <c r="AG70" s="204">
        <f t="shared" si="100"/>
        <v>31983.591723381032</v>
      </c>
      <c r="AH70" s="204">
        <f t="shared" si="100"/>
        <v>31983.591723381032</v>
      </c>
      <c r="AI70" s="204">
        <f t="shared" si="100"/>
        <v>31983.591723381032</v>
      </c>
      <c r="AJ70" s="204">
        <f t="shared" si="100"/>
        <v>31983.591723381032</v>
      </c>
      <c r="AK70" s="204">
        <f t="shared" si="100"/>
        <v>31983.591723381032</v>
      </c>
      <c r="AL70" s="204">
        <f t="shared" si="100"/>
        <v>31983.591723381032</v>
      </c>
      <c r="AM70" s="204">
        <f t="shared" si="100"/>
        <v>31983.591723381032</v>
      </c>
      <c r="AN70" s="204">
        <f t="shared" si="100"/>
        <v>31983.591723381032</v>
      </c>
      <c r="AO70" s="204">
        <f t="shared" si="100"/>
        <v>31983.591723381032</v>
      </c>
      <c r="AP70" s="204">
        <f t="shared" si="100"/>
        <v>31983.591723381032</v>
      </c>
      <c r="AQ70" s="204">
        <f t="shared" si="100"/>
        <v>31983.591723381032</v>
      </c>
      <c r="AR70" s="204">
        <f t="shared" si="100"/>
        <v>31983.591723381032</v>
      </c>
      <c r="AS70" s="204">
        <f t="shared" si="100"/>
        <v>31983.591723381032</v>
      </c>
      <c r="AT70" s="204">
        <f t="shared" si="100"/>
        <v>31983.591723381032</v>
      </c>
      <c r="AU70" s="204">
        <f t="shared" si="100"/>
        <v>31983.591723381032</v>
      </c>
      <c r="AV70" s="204">
        <f t="shared" si="100"/>
        <v>31983.591723381032</v>
      </c>
      <c r="AW70" s="204">
        <f t="shared" si="100"/>
        <v>31983.591723381032</v>
      </c>
      <c r="AX70" s="204">
        <f t="shared" si="100"/>
        <v>31983.591723381032</v>
      </c>
      <c r="AY70" s="204">
        <f t="shared" si="100"/>
        <v>31983.591723381032</v>
      </c>
      <c r="AZ70" s="204">
        <f t="shared" si="100"/>
        <v>31983.591723381032</v>
      </c>
      <c r="BA70" s="204">
        <f t="shared" si="100"/>
        <v>31983.591723381032</v>
      </c>
      <c r="BB70" s="204">
        <f t="shared" si="100"/>
        <v>31983.591723381032</v>
      </c>
      <c r="BC70" s="204">
        <f t="shared" si="100"/>
        <v>31983.591723381032</v>
      </c>
      <c r="BD70" s="204">
        <f t="shared" si="100"/>
        <v>31983.591723381032</v>
      </c>
      <c r="BE70" s="204">
        <f t="shared" si="100"/>
        <v>31983.591723381032</v>
      </c>
      <c r="BF70" s="204">
        <f t="shared" si="100"/>
        <v>31983.591723381032</v>
      </c>
      <c r="BG70" s="204">
        <f t="shared" si="100"/>
        <v>31983.591723381032</v>
      </c>
      <c r="BH70" s="204">
        <f t="shared" si="100"/>
        <v>31407.820379495439</v>
      </c>
      <c r="BI70" s="204">
        <f t="shared" si="100"/>
        <v>30716.894766832731</v>
      </c>
      <c r="BJ70" s="204">
        <f t="shared" si="100"/>
        <v>30025.969154170023</v>
      </c>
      <c r="BK70" s="204">
        <f t="shared" si="100"/>
        <v>29335.043541507315</v>
      </c>
      <c r="BL70" s="204">
        <f t="shared" si="100"/>
        <v>28644.117928844607</v>
      </c>
      <c r="BM70" s="204">
        <f t="shared" si="100"/>
        <v>27953.1923161819</v>
      </c>
      <c r="BN70" s="204">
        <f t="shared" si="100"/>
        <v>27262.266703519192</v>
      </c>
      <c r="BO70" s="204">
        <f t="shared" si="100"/>
        <v>26571.341090856484</v>
      </c>
      <c r="BP70" s="204">
        <f t="shared" si="100"/>
        <v>25880.415478193776</v>
      </c>
      <c r="BQ70" s="204">
        <f t="shared" si="100"/>
        <v>25189.489865531064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24498.564252868357</v>
      </c>
      <c r="BS70" s="204">
        <f t="shared" si="102"/>
        <v>23807.638640205649</v>
      </c>
      <c r="BT70" s="204">
        <f t="shared" si="102"/>
        <v>23116.713027542941</v>
      </c>
      <c r="BU70" s="204">
        <f t="shared" si="102"/>
        <v>22425.787414880233</v>
      </c>
      <c r="BV70" s="204">
        <f t="shared" si="102"/>
        <v>21734.861802217521</v>
      </c>
      <c r="BW70" s="204">
        <f t="shared" si="102"/>
        <v>21043.936189554814</v>
      </c>
      <c r="BX70" s="204">
        <f t="shared" si="102"/>
        <v>20353.010576892106</v>
      </c>
      <c r="BY70" s="204">
        <f t="shared" si="102"/>
        <v>19662.084964229398</v>
      </c>
      <c r="BZ70" s="204">
        <f t="shared" si="102"/>
        <v>18971.15935156669</v>
      </c>
      <c r="CA70" s="204">
        <f t="shared" si="102"/>
        <v>18280.233738903982</v>
      </c>
      <c r="CB70" s="204">
        <f t="shared" si="102"/>
        <v>17589.308126241274</v>
      </c>
      <c r="CC70" s="204">
        <f t="shared" si="102"/>
        <v>16898.382513578566</v>
      </c>
      <c r="CD70" s="204">
        <f t="shared" si="102"/>
        <v>16207.456900915857</v>
      </c>
      <c r="CE70" s="204">
        <f t="shared" si="102"/>
        <v>15516.531288253151</v>
      </c>
      <c r="CF70" s="204">
        <f t="shared" si="102"/>
        <v>14825.605675590439</v>
      </c>
      <c r="CG70" s="204">
        <f t="shared" si="102"/>
        <v>14134.680062927731</v>
      </c>
      <c r="CH70" s="204">
        <f t="shared" si="102"/>
        <v>13443.754450265023</v>
      </c>
      <c r="CI70" s="204">
        <f t="shared" si="102"/>
        <v>13328.600181487915</v>
      </c>
      <c r="CJ70" s="204">
        <f t="shared" si="102"/>
        <v>13328.600181487915</v>
      </c>
      <c r="CK70" s="204">
        <f t="shared" si="102"/>
        <v>13328.600181487915</v>
      </c>
      <c r="CL70" s="204">
        <f t="shared" si="102"/>
        <v>13328.600181487915</v>
      </c>
      <c r="CM70" s="204">
        <f t="shared" si="102"/>
        <v>13328.600181487915</v>
      </c>
      <c r="CN70" s="204">
        <f t="shared" si="102"/>
        <v>13328.600181487915</v>
      </c>
      <c r="CO70" s="204">
        <f t="shared" si="102"/>
        <v>13328.600181487915</v>
      </c>
      <c r="CP70" s="204">
        <f t="shared" si="102"/>
        <v>13328.600181487915</v>
      </c>
      <c r="CQ70" s="204">
        <f t="shared" si="102"/>
        <v>13328.600181487915</v>
      </c>
      <c r="CR70" s="204">
        <f t="shared" si="102"/>
        <v>13328.600181487915</v>
      </c>
      <c r="CS70" s="204">
        <f t="shared" si="102"/>
        <v>13328.600181487915</v>
      </c>
      <c r="CT70" s="204">
        <f t="shared" si="102"/>
        <v>13328.600181487915</v>
      </c>
      <c r="CU70" s="204">
        <f t="shared" si="102"/>
        <v>13328.600181487915</v>
      </c>
      <c r="CV70" s="204">
        <f t="shared" si="102"/>
        <v>13328.600181487915</v>
      </c>
      <c r="CW70" s="204">
        <f t="shared" si="102"/>
        <v>13328.600181487915</v>
      </c>
      <c r="CX70" s="204">
        <f t="shared" si="102"/>
        <v>12388.74184815457</v>
      </c>
      <c r="CY70" s="204">
        <f t="shared" si="102"/>
        <v>11260.91184815457</v>
      </c>
      <c r="CZ70" s="204">
        <f t="shared" si="102"/>
        <v>10133.08184815457</v>
      </c>
      <c r="DA70" s="204">
        <f t="shared" si="102"/>
        <v>9005.2518481545703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73.627052770214362</v>
      </c>
      <c r="Z71" s="204">
        <f t="shared" si="103"/>
        <v>161.97951609447136</v>
      </c>
      <c r="AA71" s="204">
        <f t="shared" si="103"/>
        <v>250.33197941872834</v>
      </c>
      <c r="AB71" s="204">
        <f t="shared" si="103"/>
        <v>338.68444274298531</v>
      </c>
      <c r="AC71" s="204">
        <f t="shared" si="103"/>
        <v>427.03690606724234</v>
      </c>
      <c r="AD71" s="204">
        <f t="shared" si="103"/>
        <v>515.38936939149926</v>
      </c>
      <c r="AE71" s="204">
        <f t="shared" si="103"/>
        <v>603.74183271575635</v>
      </c>
      <c r="AF71" s="204">
        <f t="shared" si="103"/>
        <v>692.09429604001332</v>
      </c>
      <c r="AG71" s="204">
        <f t="shared" si="103"/>
        <v>780.44675936427029</v>
      </c>
      <c r="AH71" s="204">
        <f t="shared" si="103"/>
        <v>868.79922268852727</v>
      </c>
      <c r="AI71" s="204">
        <f t="shared" si="103"/>
        <v>957.15168601278424</v>
      </c>
      <c r="AJ71" s="204">
        <f t="shared" si="103"/>
        <v>1045.5041493370413</v>
      </c>
      <c r="AK71" s="204">
        <f t="shared" si="103"/>
        <v>1133.8566126612982</v>
      </c>
      <c r="AL71" s="204">
        <f t="shared" si="103"/>
        <v>1222.2090759855553</v>
      </c>
      <c r="AM71" s="204">
        <f t="shared" si="103"/>
        <v>1310.5615393098121</v>
      </c>
      <c r="AN71" s="204">
        <f t="shared" si="103"/>
        <v>1398.9140026340692</v>
      </c>
      <c r="AO71" s="204">
        <f t="shared" si="103"/>
        <v>1487.2664659583261</v>
      </c>
      <c r="AP71" s="204">
        <f t="shared" si="103"/>
        <v>1575.6189292825832</v>
      </c>
      <c r="AQ71" s="204">
        <f t="shared" si="103"/>
        <v>1663.9713926068403</v>
      </c>
      <c r="AR71" s="204">
        <f t="shared" si="103"/>
        <v>1752.3238559310971</v>
      </c>
      <c r="AS71" s="204">
        <f t="shared" si="103"/>
        <v>1840.6763192553542</v>
      </c>
      <c r="AT71" s="204">
        <f t="shared" si="103"/>
        <v>1929.0287825796111</v>
      </c>
      <c r="AU71" s="204">
        <f t="shared" si="103"/>
        <v>2017.3812459038681</v>
      </c>
      <c r="AV71" s="204">
        <f t="shared" si="103"/>
        <v>2105.733709228125</v>
      </c>
      <c r="AW71" s="204">
        <f t="shared" si="103"/>
        <v>2194.0861725523819</v>
      </c>
      <c r="AX71" s="204">
        <f t="shared" si="103"/>
        <v>2282.4386358766392</v>
      </c>
      <c r="AY71" s="204">
        <f t="shared" si="103"/>
        <v>2370.791099200896</v>
      </c>
      <c r="AZ71" s="204">
        <f t="shared" si="103"/>
        <v>2459.1435625251529</v>
      </c>
      <c r="BA71" s="204">
        <f t="shared" si="103"/>
        <v>2547.4960258494102</v>
      </c>
      <c r="BB71" s="204">
        <f t="shared" si="103"/>
        <v>2635.8484891736671</v>
      </c>
      <c r="BC71" s="204">
        <f t="shared" si="103"/>
        <v>2724.2009524979239</v>
      </c>
      <c r="BD71" s="204">
        <f t="shared" si="103"/>
        <v>2812.5534158221808</v>
      </c>
      <c r="BE71" s="204">
        <f t="shared" si="103"/>
        <v>2900.9058791464381</v>
      </c>
      <c r="BF71" s="204">
        <f t="shared" si="103"/>
        <v>2989.258342470695</v>
      </c>
      <c r="BG71" s="204">
        <f t="shared" si="103"/>
        <v>3077.6108057949518</v>
      </c>
      <c r="BH71" s="204">
        <f t="shared" si="103"/>
        <v>3073.0745829082271</v>
      </c>
      <c r="BI71" s="204">
        <f t="shared" si="103"/>
        <v>3049.9606227793065</v>
      </c>
      <c r="BJ71" s="204">
        <f t="shared" si="103"/>
        <v>3026.8466626503855</v>
      </c>
      <c r="BK71" s="204">
        <f t="shared" si="103"/>
        <v>3003.7327025214649</v>
      </c>
      <c r="BL71" s="204">
        <f t="shared" si="103"/>
        <v>2980.6187423925439</v>
      </c>
      <c r="BM71" s="204">
        <f t="shared" si="103"/>
        <v>2957.5047822636229</v>
      </c>
      <c r="BN71" s="204">
        <f t="shared" si="103"/>
        <v>2934.3908221347024</v>
      </c>
      <c r="BO71" s="204">
        <f t="shared" si="103"/>
        <v>2911.2768620057814</v>
      </c>
      <c r="BP71" s="204">
        <f t="shared" si="103"/>
        <v>2888.1629018768608</v>
      </c>
      <c r="BQ71" s="204">
        <f t="shared" si="103"/>
        <v>2865.0489417479398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2841.9349816190188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2818.8210214900982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2795.7070613611772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2772.5931012322562</v>
      </c>
      <c r="BV71" s="204">
        <f t="shared" si="104"/>
        <v>2749.4791411033357</v>
      </c>
      <c r="BW71" s="204">
        <f t="shared" si="104"/>
        <v>2726.3651809744147</v>
      </c>
      <c r="BX71" s="204">
        <f t="shared" si="104"/>
        <v>2703.2512208454941</v>
      </c>
      <c r="BY71" s="204">
        <f t="shared" si="104"/>
        <v>2680.1372607165731</v>
      </c>
      <c r="BZ71" s="204">
        <f t="shared" si="104"/>
        <v>2657.0233005876521</v>
      </c>
      <c r="CA71" s="204">
        <f t="shared" si="104"/>
        <v>2633.9093404587315</v>
      </c>
      <c r="CB71" s="204">
        <f t="shared" si="104"/>
        <v>2610.7953803298105</v>
      </c>
      <c r="CC71" s="204">
        <f t="shared" si="104"/>
        <v>2587.68142020089</v>
      </c>
      <c r="CD71" s="204">
        <f t="shared" si="104"/>
        <v>2564.567460071969</v>
      </c>
      <c r="CE71" s="204">
        <f t="shared" si="104"/>
        <v>2541.453499943048</v>
      </c>
      <c r="CF71" s="204">
        <f t="shared" si="104"/>
        <v>2518.3395398141274</v>
      </c>
      <c r="CG71" s="204">
        <f t="shared" si="104"/>
        <v>2495.2255796852064</v>
      </c>
      <c r="CH71" s="204">
        <f t="shared" si="104"/>
        <v>2472.1116195562854</v>
      </c>
      <c r="CI71" s="204">
        <f t="shared" si="104"/>
        <v>2705.112457335279</v>
      </c>
      <c r="CJ71" s="204">
        <f t="shared" si="104"/>
        <v>2989.3362546958519</v>
      </c>
      <c r="CK71" s="204">
        <f t="shared" si="104"/>
        <v>3273.5600520564249</v>
      </c>
      <c r="CL71" s="204">
        <f t="shared" si="104"/>
        <v>3557.7838494169973</v>
      </c>
      <c r="CM71" s="204">
        <f t="shared" si="104"/>
        <v>3842.0076467775702</v>
      </c>
      <c r="CN71" s="204">
        <f t="shared" si="104"/>
        <v>4126.2314441381432</v>
      </c>
      <c r="CO71" s="204">
        <f t="shared" si="104"/>
        <v>4410.4552414987156</v>
      </c>
      <c r="CP71" s="204">
        <f t="shared" si="104"/>
        <v>4694.679038859289</v>
      </c>
      <c r="CQ71" s="204">
        <f t="shared" si="104"/>
        <v>4978.9028362198615</v>
      </c>
      <c r="CR71" s="204">
        <f t="shared" si="104"/>
        <v>5263.1266335804339</v>
      </c>
      <c r="CS71" s="204">
        <f t="shared" si="104"/>
        <v>5547.3504309410073</v>
      </c>
      <c r="CT71" s="204">
        <f t="shared" si="104"/>
        <v>5831.5742283015798</v>
      </c>
      <c r="CU71" s="204">
        <f t="shared" si="104"/>
        <v>6115.7980256621522</v>
      </c>
      <c r="CV71" s="204">
        <f t="shared" si="104"/>
        <v>6400.0218230227256</v>
      </c>
      <c r="CW71" s="204">
        <f t="shared" si="104"/>
        <v>6684.245620383298</v>
      </c>
      <c r="CX71" s="204">
        <f t="shared" si="104"/>
        <v>6978.5579199433942</v>
      </c>
      <c r="CY71" s="204">
        <f t="shared" si="104"/>
        <v>7274.8879199433941</v>
      </c>
      <c r="CZ71" s="204">
        <f t="shared" si="104"/>
        <v>7571.217919943394</v>
      </c>
      <c r="DA71" s="204">
        <f t="shared" si="104"/>
        <v>7867.5479199433939</v>
      </c>
    </row>
    <row r="72" spans="1:105" s="204" customFormat="1">
      <c r="A72" s="204" t="str">
        <f>Income!A88</f>
        <v>TOTAL</v>
      </c>
      <c r="F72" s="204">
        <f>SUM(F59:F71)</f>
        <v>54826.063045047929</v>
      </c>
      <c r="G72" s="204">
        <f t="shared" ref="G72:BR72" si="105">SUM(G59:G71)</f>
        <v>54485.803045047927</v>
      </c>
      <c r="H72" s="204">
        <f t="shared" si="105"/>
        <v>54145.543045047933</v>
      </c>
      <c r="I72" s="204">
        <f t="shared" si="105"/>
        <v>53805.283045047931</v>
      </c>
      <c r="J72" s="204">
        <f t="shared" si="105"/>
        <v>53465.023045047928</v>
      </c>
      <c r="K72" s="204">
        <f t="shared" si="105"/>
        <v>53124.763045047926</v>
      </c>
      <c r="L72" s="204">
        <f t="shared" si="105"/>
        <v>52784.503045047932</v>
      </c>
      <c r="M72" s="204">
        <f t="shared" si="105"/>
        <v>52444.24304504793</v>
      </c>
      <c r="N72" s="204">
        <f t="shared" si="105"/>
        <v>52103.983045047928</v>
      </c>
      <c r="O72" s="204">
        <f t="shared" si="105"/>
        <v>51763.723045047933</v>
      </c>
      <c r="P72" s="204">
        <f t="shared" si="105"/>
        <v>51423.463045047931</v>
      </c>
      <c r="Q72" s="204">
        <f t="shared" si="105"/>
        <v>51083.203045047929</v>
      </c>
      <c r="R72" s="204">
        <f t="shared" si="105"/>
        <v>50742.943045047927</v>
      </c>
      <c r="S72" s="204">
        <f t="shared" si="105"/>
        <v>50402.683045047932</v>
      </c>
      <c r="T72" s="204">
        <f t="shared" si="105"/>
        <v>50062.42304504793</v>
      </c>
      <c r="U72" s="204">
        <f t="shared" si="105"/>
        <v>49722.163045047928</v>
      </c>
      <c r="V72" s="204">
        <f t="shared" si="105"/>
        <v>49381.903045047926</v>
      </c>
      <c r="W72" s="204">
        <f t="shared" si="105"/>
        <v>49041.643045047924</v>
      </c>
      <c r="X72" s="204">
        <f t="shared" si="105"/>
        <v>48701.383045047929</v>
      </c>
      <c r="Y72" s="204">
        <f t="shared" si="105"/>
        <v>49567.049326589826</v>
      </c>
      <c r="Z72" s="204">
        <f t="shared" si="105"/>
        <v>50673.900864440089</v>
      </c>
      <c r="AA72" s="204">
        <f t="shared" si="105"/>
        <v>51780.75240229036</v>
      </c>
      <c r="AB72" s="204">
        <f t="shared" si="105"/>
        <v>52887.603940140623</v>
      </c>
      <c r="AC72" s="204">
        <f t="shared" si="105"/>
        <v>53994.455477990901</v>
      </c>
      <c r="AD72" s="204">
        <f t="shared" si="105"/>
        <v>55101.307015841172</v>
      </c>
      <c r="AE72" s="204">
        <f t="shared" si="105"/>
        <v>56208.158553691443</v>
      </c>
      <c r="AF72" s="204">
        <f t="shared" si="105"/>
        <v>57315.010091541713</v>
      </c>
      <c r="AG72" s="204">
        <f t="shared" si="105"/>
        <v>58421.861629391984</v>
      </c>
      <c r="AH72" s="204">
        <f t="shared" si="105"/>
        <v>59528.713167242247</v>
      </c>
      <c r="AI72" s="204">
        <f t="shared" si="105"/>
        <v>60635.564705092511</v>
      </c>
      <c r="AJ72" s="204">
        <f t="shared" si="105"/>
        <v>61742.416242942789</v>
      </c>
      <c r="AK72" s="204">
        <f t="shared" si="105"/>
        <v>62849.26778079306</v>
      </c>
      <c r="AL72" s="204">
        <f t="shared" si="105"/>
        <v>63956.11931864333</v>
      </c>
      <c r="AM72" s="204">
        <f t="shared" si="105"/>
        <v>65062.970856493601</v>
      </c>
      <c r="AN72" s="204">
        <f t="shared" si="105"/>
        <v>66169.822394343864</v>
      </c>
      <c r="AO72" s="204">
        <f t="shared" si="105"/>
        <v>67276.673932194128</v>
      </c>
      <c r="AP72" s="204">
        <f t="shared" si="105"/>
        <v>68383.52547004442</v>
      </c>
      <c r="AQ72" s="204">
        <f t="shared" si="105"/>
        <v>69490.377007894669</v>
      </c>
      <c r="AR72" s="204">
        <f t="shared" si="105"/>
        <v>70597.228545744947</v>
      </c>
      <c r="AS72" s="204">
        <f t="shared" si="105"/>
        <v>71704.08008359521</v>
      </c>
      <c r="AT72" s="204">
        <f t="shared" si="105"/>
        <v>72810.931621445488</v>
      </c>
      <c r="AU72" s="204">
        <f t="shared" si="105"/>
        <v>73917.783159295766</v>
      </c>
      <c r="AV72" s="204">
        <f t="shared" si="105"/>
        <v>75024.63469714603</v>
      </c>
      <c r="AW72" s="204">
        <f t="shared" si="105"/>
        <v>76131.486234996293</v>
      </c>
      <c r="AX72" s="204">
        <f t="shared" si="105"/>
        <v>77238.337772846557</v>
      </c>
      <c r="AY72" s="204">
        <f t="shared" si="105"/>
        <v>78345.189310696835</v>
      </c>
      <c r="AZ72" s="204">
        <f t="shared" si="105"/>
        <v>79452.040848547098</v>
      </c>
      <c r="BA72" s="204">
        <f t="shared" si="105"/>
        <v>80558.892386397361</v>
      </c>
      <c r="BB72" s="204">
        <f t="shared" si="105"/>
        <v>81665.743924247639</v>
      </c>
      <c r="BC72" s="204">
        <f t="shared" si="105"/>
        <v>82772.595462097903</v>
      </c>
      <c r="BD72" s="204">
        <f t="shared" si="105"/>
        <v>83879.446999948195</v>
      </c>
      <c r="BE72" s="204">
        <f t="shared" si="105"/>
        <v>84986.298537798444</v>
      </c>
      <c r="BF72" s="204">
        <f t="shared" si="105"/>
        <v>86093.150075648722</v>
      </c>
      <c r="BG72" s="204">
        <f t="shared" si="105"/>
        <v>87200.001613498986</v>
      </c>
      <c r="BH72" s="204">
        <f t="shared" si="105"/>
        <v>89924.553301192747</v>
      </c>
      <c r="BI72" s="204">
        <f t="shared" si="105"/>
        <v>92972.645018855183</v>
      </c>
      <c r="BJ72" s="204">
        <f t="shared" si="105"/>
        <v>96020.736736517603</v>
      </c>
      <c r="BK72" s="204">
        <f t="shared" si="105"/>
        <v>99068.828454180053</v>
      </c>
      <c r="BL72" s="204">
        <f t="shared" si="105"/>
        <v>102116.9201718425</v>
      </c>
      <c r="BM72" s="204">
        <f t="shared" si="105"/>
        <v>105165.01188950495</v>
      </c>
      <c r="BN72" s="204">
        <f t="shared" si="105"/>
        <v>108213.1036071674</v>
      </c>
      <c r="BO72" s="204">
        <f t="shared" si="105"/>
        <v>111261.19532482982</v>
      </c>
      <c r="BP72" s="204">
        <f t="shared" si="105"/>
        <v>114309.28704249229</v>
      </c>
      <c r="BQ72" s="204">
        <f t="shared" si="105"/>
        <v>117357.37876015472</v>
      </c>
      <c r="BR72" s="204">
        <f t="shared" si="105"/>
        <v>120405.47047781714</v>
      </c>
      <c r="BS72" s="204">
        <f t="shared" ref="BS72:DA72" si="106">SUM(BS59:BS71)</f>
        <v>123453.56219547959</v>
      </c>
      <c r="BT72" s="204">
        <f t="shared" si="106"/>
        <v>126501.65391314201</v>
      </c>
      <c r="BU72" s="204">
        <f t="shared" si="106"/>
        <v>129549.74563080448</v>
      </c>
      <c r="BV72" s="204">
        <f t="shared" si="106"/>
        <v>132597.83734846688</v>
      </c>
      <c r="BW72" s="204">
        <f t="shared" si="106"/>
        <v>135645.92906612935</v>
      </c>
      <c r="BX72" s="204">
        <f t="shared" si="106"/>
        <v>138694.02078379178</v>
      </c>
      <c r="BY72" s="204">
        <f t="shared" si="106"/>
        <v>141742.11250145422</v>
      </c>
      <c r="BZ72" s="204">
        <f t="shared" si="106"/>
        <v>144790.20421911668</v>
      </c>
      <c r="CA72" s="204">
        <f t="shared" si="106"/>
        <v>147838.29593677912</v>
      </c>
      <c r="CB72" s="204">
        <f t="shared" si="106"/>
        <v>150886.38765444155</v>
      </c>
      <c r="CC72" s="204">
        <f t="shared" si="106"/>
        <v>153934.47937210402</v>
      </c>
      <c r="CD72" s="204">
        <f t="shared" si="106"/>
        <v>156982.57108976645</v>
      </c>
      <c r="CE72" s="204">
        <f t="shared" si="106"/>
        <v>160030.66280742886</v>
      </c>
      <c r="CF72" s="204">
        <f t="shared" si="106"/>
        <v>163078.7545250913</v>
      </c>
      <c r="CG72" s="204">
        <f t="shared" si="106"/>
        <v>166126.84624275376</v>
      </c>
      <c r="CH72" s="204">
        <f t="shared" si="106"/>
        <v>169174.93796041619</v>
      </c>
      <c r="CI72" s="204">
        <f t="shared" si="106"/>
        <v>180527.35938627805</v>
      </c>
      <c r="CJ72" s="204">
        <f t="shared" si="106"/>
        <v>193540.6467537797</v>
      </c>
      <c r="CK72" s="204">
        <f t="shared" si="106"/>
        <v>206553.93412128135</v>
      </c>
      <c r="CL72" s="204">
        <f t="shared" si="106"/>
        <v>219567.22148878299</v>
      </c>
      <c r="CM72" s="204">
        <f t="shared" si="106"/>
        <v>232580.50885628461</v>
      </c>
      <c r="CN72" s="204">
        <f t="shared" si="106"/>
        <v>245593.79622378625</v>
      </c>
      <c r="CO72" s="204">
        <f t="shared" si="106"/>
        <v>258607.08359128793</v>
      </c>
      <c r="CP72" s="204">
        <f t="shared" si="106"/>
        <v>271620.37095878954</v>
      </c>
      <c r="CQ72" s="204">
        <f t="shared" si="106"/>
        <v>284633.65832629119</v>
      </c>
      <c r="CR72" s="204">
        <f t="shared" si="106"/>
        <v>297646.94569379278</v>
      </c>
      <c r="CS72" s="204">
        <f t="shared" si="106"/>
        <v>310660.23306129448</v>
      </c>
      <c r="CT72" s="204">
        <f t="shared" si="106"/>
        <v>323673.52042879607</v>
      </c>
      <c r="CU72" s="204">
        <f t="shared" si="106"/>
        <v>336686.80779629771</v>
      </c>
      <c r="CV72" s="204">
        <f t="shared" si="106"/>
        <v>349700.09516379936</v>
      </c>
      <c r="CW72" s="204">
        <f t="shared" si="106"/>
        <v>362713.382531301</v>
      </c>
      <c r="CX72" s="204">
        <f t="shared" si="106"/>
        <v>373032.09792588459</v>
      </c>
      <c r="CY72" s="204">
        <f t="shared" si="106"/>
        <v>382811.89892588451</v>
      </c>
      <c r="CZ72" s="204">
        <f t="shared" si="106"/>
        <v>392591.69992588455</v>
      </c>
      <c r="DA72" s="204">
        <f t="shared" si="106"/>
        <v>402371.50092588458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7" spans="1:105">
      <c r="A77" s="202"/>
    </row>
    <row r="78" spans="1:105">
      <c r="A78" s="202"/>
    </row>
    <row r="79" spans="1:105">
      <c r="A79" s="202"/>
    </row>
    <row r="80" spans="1:105">
      <c r="A80" s="202"/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36.333333333333329</v>
      </c>
      <c r="D107" s="214">
        <f>C23</f>
        <v>70</v>
      </c>
      <c r="E107" s="214">
        <f>D23</f>
        <v>90.333333333333329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58.942893250033542</v>
      </c>
      <c r="D108" s="212">
        <f>BU42</f>
        <v>11.395157904371617</v>
      </c>
      <c r="E108" s="212">
        <f>CR42</f>
        <v>1.7739782097118828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30.670926553992057</v>
      </c>
      <c r="D109" s="212">
        <f t="shared" ref="D109:D120" si="108">BU43</f>
        <v>749.42990253059634</v>
      </c>
      <c r="E109" s="212">
        <f t="shared" ref="E109:E120" si="109">CR43</f>
        <v>910.67548546411899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15.885958418922584</v>
      </c>
      <c r="D110" s="212">
        <f t="shared" si="108"/>
        <v>12.205466086436255</v>
      </c>
      <c r="E110" s="212">
        <f t="shared" si="109"/>
        <v>62.950343169558288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173772.71894041833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7.6828179396743149E-2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165.33831212084573</v>
      </c>
      <c r="D112" s="212">
        <f t="shared" si="108"/>
        <v>445.74492986372337</v>
      </c>
      <c r="E112" s="212">
        <f t="shared" si="109"/>
        <v>884.64656928478246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13.883958522383248</v>
      </c>
      <c r="D113" s="212">
        <f t="shared" si="108"/>
        <v>-42.358279741876309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179.82404529581592</v>
      </c>
      <c r="D114" s="212">
        <f t="shared" si="108"/>
        <v>-529.46430765450589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370.23889393021977</v>
      </c>
      <c r="D115" s="212">
        <f t="shared" si="108"/>
        <v>1171.7998663111339</v>
      </c>
      <c r="E115" s="212">
        <f t="shared" si="109"/>
        <v>11163.263620017235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146.10412109716026</v>
      </c>
      <c r="D116" s="212">
        <f t="shared" si="108"/>
        <v>-206.12977701488185</v>
      </c>
      <c r="E116" s="212">
        <f t="shared" si="109"/>
        <v>-44.877441688511496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40.389697519660345</v>
      </c>
      <c r="D117" s="212">
        <f t="shared" si="108"/>
        <v>2183.2044317725877</v>
      </c>
      <c r="E117" s="212">
        <f t="shared" si="109"/>
        <v>-249.36898431582813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-2.7797321830208017</v>
      </c>
      <c r="D118" s="212">
        <f t="shared" si="108"/>
        <v>-33.696099603515485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-690.92561266270832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88.352463324256988</v>
      </c>
      <c r="D120" s="212">
        <f t="shared" si="108"/>
        <v>-23.11396012892083</v>
      </c>
      <c r="E120" s="212">
        <f t="shared" si="109"/>
        <v>284.2237973605728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2016-08-10T10:35:15Z</dcterms:modified>
  <cp:category/>
</cp:coreProperties>
</file>