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0" yWindow="0" windowWidth="179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CZ52" i="13"/>
  <c r="K43" i="13"/>
  <c r="E79" i="9"/>
  <c r="E32" i="13"/>
  <c r="D79" i="9"/>
  <c r="D32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Q51" i="13"/>
  <c r="R52" i="13"/>
  <c r="Q42" i="13"/>
  <c r="R51" i="13"/>
  <c r="DA54" i="13"/>
  <c r="Q46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E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E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<sst xmlns="http://schemas.openxmlformats.org/spreadsheetml/2006/main" count="790" uniqueCount="145">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</sst>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0.0118291438356164</c:v>
                </c:pt>
                <c:pt idx="2" formatCode="0.0%">
                  <c:v>0.0118291438356164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0.00589176089663761</c:v>
                </c:pt>
                <c:pt idx="2" formatCode="0.0%">
                  <c:v>0.00589176089663761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0.00814653383146533</c:v>
                </c:pt>
                <c:pt idx="2" formatCode="0.0%">
                  <c:v>0.00814653383146533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0.28479865908319</c:v>
                </c:pt>
                <c:pt idx="2" formatCode="0.0%">
                  <c:v>0.213739351667879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107560"/>
        <c:axId val="-2061104264"/>
      </c:barChart>
      <c:catAx>
        <c:axId val="-206110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10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10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10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0.0496605128780652</c:v>
                </c:pt>
                <c:pt idx="2">
                  <c:v>0.0496605128780652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0.0662140171707536</c:v>
                </c:pt>
                <c:pt idx="2">
                  <c:v>0.0910442736097862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0.00509062342180573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0.000707031030806352</c:v>
                </c:pt>
                <c:pt idx="2">
                  <c:v>0.00707031030806352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0.00039279501711464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0.669423713596319</c:v>
                </c:pt>
                <c:pt idx="2">
                  <c:v>0.669423713596319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110104"/>
        <c:axId val="-2133111432"/>
      </c:barChart>
      <c:catAx>
        <c:axId val="-213311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1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11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1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0.0824044724988652</c:v>
                </c:pt>
                <c:pt idx="2">
                  <c:v>0.0824044724988652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0.0109872629998487</c:v>
                </c:pt>
                <c:pt idx="2">
                  <c:v>0.0110137275743791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0.00549363149992434</c:v>
                </c:pt>
                <c:pt idx="2">
                  <c:v>0.00549363149992435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0.00288904493837123</c:v>
                </c:pt>
                <c:pt idx="2">
                  <c:v>0.00287512748775698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0.00434524525417745</c:v>
                </c:pt>
                <c:pt idx="2">
                  <c:v>0.0043609445780514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0.000260714715250647</c:v>
                </c:pt>
                <c:pt idx="2">
                  <c:v>0.000259458769340731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0.329617889995461</c:v>
                </c:pt>
                <c:pt idx="2">
                  <c:v>0.329617889995461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0.178948048753803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0.0697691200490392</c:v>
                </c:pt>
                <c:pt idx="2">
                  <c:v>0.0697691200490392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315272"/>
        <c:axId val="-2133326744"/>
      </c:barChart>
      <c:catAx>
        <c:axId val="-213331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32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32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31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549560"/>
        <c:axId val="-2133551624"/>
      </c:barChart>
      <c:catAx>
        <c:axId val="-213354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551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49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 with Grants</a:t>
            </a:r>
          </a:p>
        </c:rich>
      </c:tx>
      <c:layout>
        <c:manualLayout>
          <c:xMode val="edge"/>
          <c:yMode val="edge"/>
          <c:x val="0.33398895733888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399.7898483421828</c:v>
                </c:pt>
                <c:pt idx="4">
                  <c:v>973.4397533929695</c:v>
                </c:pt>
                <c:pt idx="5">
                  <c:v>1298.749836816897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252</c:v>
                </c:pt>
                <c:pt idx="5">
                  <c:v>965.9977796760935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167.0424493326743</c:v>
                </c:pt>
                <c:pt idx="5">
                  <c:v>309.7420291646071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5782.0</c:v>
                </c:pt>
                <c:pt idx="5">
                  <c:v>13514.41066173946</c:v>
                </c:pt>
              </c:numCache>
            </c:numRef>
          </c:val>
        </c:ser>
        <c:ser>
          <c:idx val="12"/>
          <c:order val="10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59.30701487363146</c:v>
                </c:pt>
                <c:pt idx="1">
                  <c:v>733.799348037512</c:v>
                </c:pt>
                <c:pt idx="2">
                  <c:v>0.0</c:v>
                </c:pt>
                <c:pt idx="3">
                  <c:v>22.2</c:v>
                </c:pt>
                <c:pt idx="4">
                  <c:v>408.305468363816</c:v>
                </c:pt>
                <c:pt idx="5">
                  <c:v>0.0</c:v>
                </c:pt>
              </c:numCache>
            </c:numRef>
          </c:val>
        </c:ser>
        <c:ser>
          <c:idx val="4"/>
          <c:order val="11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88960.5223104472</c:v>
                </c:pt>
                <c:pt idx="3">
                  <c:v>0.0</c:v>
                </c:pt>
                <c:pt idx="4">
                  <c:v>0.0</c:v>
                </c:pt>
                <c:pt idx="5">
                  <c:v>4248</c:v>
                </c:pt>
              </c:numCache>
            </c:numRef>
          </c:val>
        </c:ser>
        <c:ser>
          <c:idx val="0"/>
          <c:order val="12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6"/>
          <c:order val="13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23062.19820521955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23859.6</c:v>
                </c:pt>
                <c:pt idx="4">
                  <c:v>23859.6</c:v>
                </c:pt>
                <c:pt idx="5">
                  <c:v>8991.6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752200"/>
        <c:axId val="-21337545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52200"/>
        <c:axId val="-2133754520"/>
      </c:lineChart>
      <c:catAx>
        <c:axId val="-213375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75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75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75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59.30701487363146</c:v>
                </c:pt>
                <c:pt idx="1">
                  <c:v>733.799348037512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88960.5223104472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154904"/>
        <c:axId val="20842490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54904"/>
        <c:axId val="2084249048"/>
      </c:lineChart>
      <c:catAx>
        <c:axId val="208415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249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249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154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478600"/>
        <c:axId val="208447605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78600"/>
        <c:axId val="2084476056"/>
      </c:lineChart>
      <c:catAx>
        <c:axId val="2084478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7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47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7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1.015715073070204</c:v>
                </c:pt>
                <c:pt idx="2">
                  <c:v>1.015715073070204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0.163050968390803</c:v>
                </c:pt>
                <c:pt idx="2">
                  <c:v>0.163050968390803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0.217258529126973</c:v>
                </c:pt>
                <c:pt idx="2">
                  <c:v>0.163050968390803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-0.680509378084896</c:v>
                </c:pt>
                <c:pt idx="2">
                  <c:v>-0.680509378084896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194168"/>
        <c:axId val="2084188152"/>
      </c:barChart>
      <c:catAx>
        <c:axId val="208419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188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18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19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0.577363430234059</c:v>
                </c:pt>
                <c:pt idx="2">
                  <c:v>0.577363430234059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0.131717007710638</c:v>
                </c:pt>
                <c:pt idx="2">
                  <c:v>0.241142131889584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0.131717007710638</c:v>
                </c:pt>
                <c:pt idx="2">
                  <c:v>0.241142131889584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-0.386822288311543</c:v>
                </c:pt>
                <c:pt idx="2">
                  <c:v>-0.128239022647744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630792"/>
        <c:axId val="2083622440"/>
      </c:barChart>
      <c:catAx>
        <c:axId val="208363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62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62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630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0.0349593036218924</c:v>
                </c:pt>
                <c:pt idx="2">
                  <c:v>0.0376910450325682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0.228210340336453</c:v>
                </c:pt>
                <c:pt idx="2">
                  <c:v>0.22567783343816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0.0349593036218924</c:v>
                </c:pt>
                <c:pt idx="2">
                  <c:v>0.0376910450325682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20872"/>
        <c:axId val="-2135093960"/>
      </c:barChart>
      <c:catAx>
        <c:axId val="-213502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9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09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2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106600"/>
        <c:axId val="-2135532296"/>
      </c:barChart>
      <c:catAx>
        <c:axId val="-213510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53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53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10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0.0189266301369863</c:v>
                </c:pt>
                <c:pt idx="2" formatCode="0.0%">
                  <c:v>0.0425849178082192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0.0139929321295143</c:v>
                </c:pt>
                <c:pt idx="2" formatCode="0.0%">
                  <c:v>0.00736470112079701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0.0127085927770859</c:v>
                </c:pt>
                <c:pt idx="2" formatCode="0.0%">
                  <c:v>0.0130344541303445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0.0157721917808219</c:v>
                </c:pt>
                <c:pt idx="2" formatCode="0.0%">
                  <c:v>0.0157721917808219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0.303756504223755</c:v>
                </c:pt>
                <c:pt idx="2" formatCode="0.0%">
                  <c:v>0.556105033639691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475304"/>
        <c:axId val="-2060733272"/>
      </c:barChart>
      <c:catAx>
        <c:axId val="-205747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73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73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75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733.799348037512</c:v>
                </c:pt>
                <c:pt idx="89">
                  <c:v>733.799348037512</c:v>
                </c:pt>
                <c:pt idx="90">
                  <c:v>733.799348037512</c:v>
                </c:pt>
                <c:pt idx="91">
                  <c:v>733.799348037512</c:v>
                </c:pt>
                <c:pt idx="92">
                  <c:v>733.799348037512</c:v>
                </c:pt>
                <c:pt idx="93">
                  <c:v>733.799348037512</c:v>
                </c:pt>
                <c:pt idx="94">
                  <c:v>733.799348037512</c:v>
                </c:pt>
                <c:pt idx="95">
                  <c:v>733.799348037512</c:v>
                </c:pt>
                <c:pt idx="96">
                  <c:v>733.799348037512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187720"/>
        <c:axId val="-21414101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87720"/>
        <c:axId val="-21414101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87720"/>
        <c:axId val="-2141410168"/>
      </c:scatterChart>
      <c:catAx>
        <c:axId val="-2142187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410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410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21877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73.21407328938157</c:v>
                </c:pt>
                <c:pt idx="46">
                  <c:v>87.12113170513169</c:v>
                </c:pt>
                <c:pt idx="47">
                  <c:v>101.0281901208818</c:v>
                </c:pt>
                <c:pt idx="48">
                  <c:v>114.9352485366319</c:v>
                </c:pt>
                <c:pt idx="49">
                  <c:v>128.842306952382</c:v>
                </c:pt>
                <c:pt idx="50">
                  <c:v>142.7493653681321</c:v>
                </c:pt>
                <c:pt idx="51">
                  <c:v>156.6564237838823</c:v>
                </c:pt>
                <c:pt idx="52">
                  <c:v>170.5634821996324</c:v>
                </c:pt>
                <c:pt idx="53">
                  <c:v>184.4705406153825</c:v>
                </c:pt>
                <c:pt idx="54">
                  <c:v>198.3775990311326</c:v>
                </c:pt>
                <c:pt idx="55">
                  <c:v>212.2846574468827</c:v>
                </c:pt>
                <c:pt idx="56">
                  <c:v>226.1917158626329</c:v>
                </c:pt>
                <c:pt idx="57">
                  <c:v>240.098774278383</c:v>
                </c:pt>
                <c:pt idx="58">
                  <c:v>254.0058326941331</c:v>
                </c:pt>
                <c:pt idx="59">
                  <c:v>267.9128911098832</c:v>
                </c:pt>
                <c:pt idx="60">
                  <c:v>281.8199495256333</c:v>
                </c:pt>
                <c:pt idx="61">
                  <c:v>295.7270079413834</c:v>
                </c:pt>
                <c:pt idx="62">
                  <c:v>309.6340663571335</c:v>
                </c:pt>
                <c:pt idx="63">
                  <c:v>323.5411247728837</c:v>
                </c:pt>
                <c:pt idx="64">
                  <c:v>337.4481831886338</c:v>
                </c:pt>
                <c:pt idx="65">
                  <c:v>351.3552416043838</c:v>
                </c:pt>
                <c:pt idx="66">
                  <c:v>365.262300020134</c:v>
                </c:pt>
                <c:pt idx="67">
                  <c:v>379.1693584358842</c:v>
                </c:pt>
                <c:pt idx="68">
                  <c:v>393.0764168516342</c:v>
                </c:pt>
                <c:pt idx="69">
                  <c:v>406.9834752673844</c:v>
                </c:pt>
                <c:pt idx="70">
                  <c:v>420.8905336831344</c:v>
                </c:pt>
                <c:pt idx="71">
                  <c:v>434.7975920988846</c:v>
                </c:pt>
                <c:pt idx="72">
                  <c:v>448.7046505146347</c:v>
                </c:pt>
                <c:pt idx="73">
                  <c:v>462.6117089303848</c:v>
                </c:pt>
                <c:pt idx="74">
                  <c:v>476.518767346135</c:v>
                </c:pt>
                <c:pt idx="75">
                  <c:v>490.425825761885</c:v>
                </c:pt>
                <c:pt idx="76">
                  <c:v>504.3328841776351</c:v>
                </c:pt>
                <c:pt idx="77">
                  <c:v>518.2399425933853</c:v>
                </c:pt>
                <c:pt idx="78">
                  <c:v>532.1470010091353</c:v>
                </c:pt>
                <c:pt idx="79">
                  <c:v>546.0540594248855</c:v>
                </c:pt>
                <c:pt idx="80">
                  <c:v>559.9611178406356</c:v>
                </c:pt>
                <c:pt idx="81">
                  <c:v>573.8681762563858</c:v>
                </c:pt>
                <c:pt idx="82">
                  <c:v>587.7752346721358</c:v>
                </c:pt>
                <c:pt idx="83">
                  <c:v>601.682293087886</c:v>
                </c:pt>
                <c:pt idx="84">
                  <c:v>615.589351503636</c:v>
                </c:pt>
                <c:pt idx="85">
                  <c:v>629.4964099193862</c:v>
                </c:pt>
                <c:pt idx="86">
                  <c:v>643.4034683351363</c:v>
                </c:pt>
                <c:pt idx="87">
                  <c:v>657.3105267508865</c:v>
                </c:pt>
                <c:pt idx="88">
                  <c:v>671.2175851666365</c:v>
                </c:pt>
                <c:pt idx="89">
                  <c:v>685.1246435823867</c:v>
                </c:pt>
                <c:pt idx="90">
                  <c:v>699.0317019981368</c:v>
                </c:pt>
                <c:pt idx="91">
                  <c:v>712.938760413887</c:v>
                </c:pt>
                <c:pt idx="92">
                  <c:v>726.8458188296371</c:v>
                </c:pt>
                <c:pt idx="93">
                  <c:v>672.6494023677194</c:v>
                </c:pt>
                <c:pt idx="94">
                  <c:v>550.3495110281341</c:v>
                </c:pt>
                <c:pt idx="95">
                  <c:v>428.0496196885487</c:v>
                </c:pt>
                <c:pt idx="96">
                  <c:v>305.7497283489633</c:v>
                </c:pt>
                <c:pt idx="97">
                  <c:v>183.449837009378</c:v>
                </c:pt>
                <c:pt idx="98">
                  <c:v>61.1499456697926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7413.376859203933</c:v>
                </c:pt>
                <c:pt idx="94">
                  <c:v>22240.1305776118</c:v>
                </c:pt>
                <c:pt idx="95">
                  <c:v>37066.88429601966</c:v>
                </c:pt>
                <c:pt idx="96">
                  <c:v>51893.63801442753</c:v>
                </c:pt>
                <c:pt idx="97">
                  <c:v>66720.3917328354</c:v>
                </c:pt>
                <c:pt idx="98">
                  <c:v>81547.14545124325</c:v>
                </c:pt>
                <c:pt idx="99">
                  <c:v>88960.5223104472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385768"/>
        <c:axId val="20823180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385768"/>
        <c:axId val="2082318008"/>
      </c:lineChart>
      <c:catAx>
        <c:axId val="-2061385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318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318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3857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89672"/>
        <c:axId val="-21413923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1.347886701673442</c:v>
                </c:pt>
                <c:pt idx="1">
                  <c:v>13.90705841575012</c:v>
                </c:pt>
                <c:pt idx="2">
                  <c:v>13.90705841575012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93400"/>
        <c:axId val="-2141396792"/>
      </c:scatterChart>
      <c:valAx>
        <c:axId val="-21413896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392360"/>
        <c:crosses val="autoZero"/>
        <c:crossBetween val="midCat"/>
      </c:valAx>
      <c:valAx>
        <c:axId val="-2141392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389672"/>
        <c:crosses val="autoZero"/>
        <c:crossBetween val="midCat"/>
      </c:valAx>
      <c:valAx>
        <c:axId val="-21413934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1396792"/>
        <c:crosses val="autoZero"/>
        <c:crossBetween val="midCat"/>
      </c:valAx>
      <c:valAx>
        <c:axId val="-21413967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3934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73.21407328938157</c:v>
                </c:pt>
                <c:pt idx="46">
                  <c:v>87.12113170513169</c:v>
                </c:pt>
                <c:pt idx="47">
                  <c:v>101.0281901208818</c:v>
                </c:pt>
                <c:pt idx="48">
                  <c:v>114.9352485366319</c:v>
                </c:pt>
                <c:pt idx="49">
                  <c:v>128.842306952382</c:v>
                </c:pt>
                <c:pt idx="50">
                  <c:v>142.7493653681321</c:v>
                </c:pt>
                <c:pt idx="51">
                  <c:v>156.6564237838823</c:v>
                </c:pt>
                <c:pt idx="52">
                  <c:v>170.5634821996324</c:v>
                </c:pt>
                <c:pt idx="53">
                  <c:v>184.4705406153825</c:v>
                </c:pt>
                <c:pt idx="54">
                  <c:v>198.3775990311326</c:v>
                </c:pt>
                <c:pt idx="55">
                  <c:v>212.2846574468827</c:v>
                </c:pt>
                <c:pt idx="56">
                  <c:v>226.1917158626329</c:v>
                </c:pt>
                <c:pt idx="57">
                  <c:v>240.098774278383</c:v>
                </c:pt>
                <c:pt idx="58">
                  <c:v>254.0058326941331</c:v>
                </c:pt>
                <c:pt idx="59">
                  <c:v>267.9128911098831</c:v>
                </c:pt>
                <c:pt idx="60">
                  <c:v>281.8199495256333</c:v>
                </c:pt>
                <c:pt idx="61">
                  <c:v>295.7270079413835</c:v>
                </c:pt>
                <c:pt idx="62">
                  <c:v>309.6340663571335</c:v>
                </c:pt>
                <c:pt idx="63">
                  <c:v>323.5411247728837</c:v>
                </c:pt>
                <c:pt idx="64">
                  <c:v>337.4481831886338</c:v>
                </c:pt>
                <c:pt idx="65">
                  <c:v>351.3552416043838</c:v>
                </c:pt>
                <c:pt idx="66">
                  <c:v>365.262300020134</c:v>
                </c:pt>
                <c:pt idx="67">
                  <c:v>379.1693584358841</c:v>
                </c:pt>
                <c:pt idx="68">
                  <c:v>393.0764168516342</c:v>
                </c:pt>
                <c:pt idx="69">
                  <c:v>406.9834752673844</c:v>
                </c:pt>
                <c:pt idx="70">
                  <c:v>420.8905336831344</c:v>
                </c:pt>
                <c:pt idx="71">
                  <c:v>434.7975920988846</c:v>
                </c:pt>
                <c:pt idx="72">
                  <c:v>448.7046505146347</c:v>
                </c:pt>
                <c:pt idx="73">
                  <c:v>462.6117089303848</c:v>
                </c:pt>
                <c:pt idx="74">
                  <c:v>476.518767346135</c:v>
                </c:pt>
                <c:pt idx="75">
                  <c:v>490.4258257618851</c:v>
                </c:pt>
                <c:pt idx="76">
                  <c:v>504.3328841776351</c:v>
                </c:pt>
                <c:pt idx="77">
                  <c:v>518.2399425933853</c:v>
                </c:pt>
                <c:pt idx="78">
                  <c:v>532.1470010091354</c:v>
                </c:pt>
                <c:pt idx="79">
                  <c:v>546.0540594248855</c:v>
                </c:pt>
                <c:pt idx="80">
                  <c:v>559.9611178406357</c:v>
                </c:pt>
                <c:pt idx="81">
                  <c:v>573.8681762563858</c:v>
                </c:pt>
                <c:pt idx="82">
                  <c:v>587.7752346721358</c:v>
                </c:pt>
                <c:pt idx="83">
                  <c:v>601.682293087886</c:v>
                </c:pt>
                <c:pt idx="84">
                  <c:v>615.589351503636</c:v>
                </c:pt>
                <c:pt idx="85">
                  <c:v>629.4964099193862</c:v>
                </c:pt>
                <c:pt idx="86">
                  <c:v>643.4034683351363</c:v>
                </c:pt>
                <c:pt idx="87">
                  <c:v>657.3105267508865</c:v>
                </c:pt>
                <c:pt idx="88">
                  <c:v>671.2175851666365</c:v>
                </c:pt>
                <c:pt idx="89">
                  <c:v>685.1246435823867</c:v>
                </c:pt>
                <c:pt idx="90">
                  <c:v>699.0317019981367</c:v>
                </c:pt>
                <c:pt idx="91">
                  <c:v>712.938760413887</c:v>
                </c:pt>
                <c:pt idx="92">
                  <c:v>726.8458188296371</c:v>
                </c:pt>
                <c:pt idx="93">
                  <c:v>672.6494023677194</c:v>
                </c:pt>
                <c:pt idx="94">
                  <c:v>550.3495110281341</c:v>
                </c:pt>
                <c:pt idx="95">
                  <c:v>428.0496196885487</c:v>
                </c:pt>
                <c:pt idx="96">
                  <c:v>305.7497283489633</c:v>
                </c:pt>
                <c:pt idx="97">
                  <c:v>183.449837009378</c:v>
                </c:pt>
                <c:pt idx="98">
                  <c:v>61.1499456697926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7413.376859203933</c:v>
                </c:pt>
                <c:pt idx="94">
                  <c:v>22240.1305776118</c:v>
                </c:pt>
                <c:pt idx="95">
                  <c:v>37066.88429601966</c:v>
                </c:pt>
                <c:pt idx="96">
                  <c:v>51893.63801442753</c:v>
                </c:pt>
                <c:pt idx="97">
                  <c:v>66720.3917328354</c:v>
                </c:pt>
                <c:pt idx="98">
                  <c:v>81547.14545124326</c:v>
                </c:pt>
                <c:pt idx="99">
                  <c:v>90296.3723104472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43115.81570901466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13777.01267725366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10734.07133342679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84344"/>
        <c:axId val="-21414929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6793.930552595637</c:v>
                </c:pt>
                <c:pt idx="10">
                  <c:v>7548.811725106263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17362.26696774441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27175.72221038255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30195.24690042505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33520.41007851372</c:v>
                </c:pt>
                <c:pt idx="46">
                  <c:v>33826.04856655988</c:v>
                </c:pt>
                <c:pt idx="47">
                  <c:v>34131.68705460605</c:v>
                </c:pt>
                <c:pt idx="48">
                  <c:v>34437.32554265221</c:v>
                </c:pt>
                <c:pt idx="49">
                  <c:v>34742.96403069836</c:v>
                </c:pt>
                <c:pt idx="50">
                  <c:v>35048.60251874452</c:v>
                </c:pt>
                <c:pt idx="51">
                  <c:v>35354.24100679069</c:v>
                </c:pt>
                <c:pt idx="52">
                  <c:v>35659.87949483685</c:v>
                </c:pt>
                <c:pt idx="53">
                  <c:v>35965.51798288302</c:v>
                </c:pt>
                <c:pt idx="54">
                  <c:v>36271.15647092917</c:v>
                </c:pt>
                <c:pt idx="55">
                  <c:v>36576.79495897534</c:v>
                </c:pt>
                <c:pt idx="56">
                  <c:v>36882.4334470215</c:v>
                </c:pt>
                <c:pt idx="57">
                  <c:v>37188.07193506766</c:v>
                </c:pt>
                <c:pt idx="58">
                  <c:v>37493.71042311382</c:v>
                </c:pt>
                <c:pt idx="59">
                  <c:v>37799.34891115998</c:v>
                </c:pt>
                <c:pt idx="60">
                  <c:v>38104.98739920614</c:v>
                </c:pt>
                <c:pt idx="61">
                  <c:v>38410.62588725231</c:v>
                </c:pt>
                <c:pt idx="62">
                  <c:v>38716.26437529847</c:v>
                </c:pt>
                <c:pt idx="63">
                  <c:v>39021.90286334463</c:v>
                </c:pt>
                <c:pt idx="64">
                  <c:v>39327.5413513908</c:v>
                </c:pt>
                <c:pt idx="65">
                  <c:v>39633.17983943695</c:v>
                </c:pt>
                <c:pt idx="66">
                  <c:v>39938.81832748311</c:v>
                </c:pt>
                <c:pt idx="67">
                  <c:v>40244.45681552927</c:v>
                </c:pt>
                <c:pt idx="68">
                  <c:v>40550.09530357544</c:v>
                </c:pt>
                <c:pt idx="69">
                  <c:v>40855.73379162161</c:v>
                </c:pt>
                <c:pt idx="70">
                  <c:v>41161.37227966776</c:v>
                </c:pt>
                <c:pt idx="71">
                  <c:v>41467.01076771392</c:v>
                </c:pt>
                <c:pt idx="72">
                  <c:v>41772.64925576009</c:v>
                </c:pt>
                <c:pt idx="73">
                  <c:v>42078.28774380625</c:v>
                </c:pt>
                <c:pt idx="74">
                  <c:v>42383.92623185241</c:v>
                </c:pt>
                <c:pt idx="75">
                  <c:v>42689.56471989857</c:v>
                </c:pt>
                <c:pt idx="76">
                  <c:v>42995.20320794473</c:v>
                </c:pt>
                <c:pt idx="77">
                  <c:v>43300.8416959909</c:v>
                </c:pt>
                <c:pt idx="78">
                  <c:v>43606.48018403706</c:v>
                </c:pt>
                <c:pt idx="79">
                  <c:v>43912.11867208322</c:v>
                </c:pt>
                <c:pt idx="80">
                  <c:v>44217.75716012938</c:v>
                </c:pt>
                <c:pt idx="81">
                  <c:v>44523.39564817554</c:v>
                </c:pt>
                <c:pt idx="82">
                  <c:v>44829.0341362217</c:v>
                </c:pt>
                <c:pt idx="83">
                  <c:v>45134.67262426787</c:v>
                </c:pt>
                <c:pt idx="84">
                  <c:v>45440.31111231402</c:v>
                </c:pt>
                <c:pt idx="85">
                  <c:v>45745.94960036019</c:v>
                </c:pt>
                <c:pt idx="86">
                  <c:v>46051.58808840635</c:v>
                </c:pt>
                <c:pt idx="87">
                  <c:v>46357.22657645251</c:v>
                </c:pt>
                <c:pt idx="88">
                  <c:v>46662.86506449867</c:v>
                </c:pt>
                <c:pt idx="89">
                  <c:v>46968.50355254484</c:v>
                </c:pt>
                <c:pt idx="90">
                  <c:v>47274.142040591</c:v>
                </c:pt>
                <c:pt idx="91">
                  <c:v>47579.78052863716</c:v>
                </c:pt>
                <c:pt idx="92">
                  <c:v>47885.41901668333</c:v>
                </c:pt>
                <c:pt idx="93">
                  <c:v>60491.64210078334</c:v>
                </c:pt>
                <c:pt idx="94">
                  <c:v>85398.44978093722</c:v>
                </c:pt>
                <c:pt idx="95">
                  <c:v>110305.2574610911</c:v>
                </c:pt>
                <c:pt idx="96">
                  <c:v>135212.065141245</c:v>
                </c:pt>
                <c:pt idx="97">
                  <c:v>160118.8728213988</c:v>
                </c:pt>
                <c:pt idx="98">
                  <c:v>185025.6805015527</c:v>
                </c:pt>
                <c:pt idx="99">
                  <c:v>202368.9848416297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484344"/>
        <c:axId val="-2141492936"/>
      </c:lineChart>
      <c:catAx>
        <c:axId val="-214148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492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4929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4843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0.0356583857792677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0.036823505603985</c:v>
                </c:pt>
                <c:pt idx="2" formatCode="0.0%">
                  <c:v>0.0367702884337832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0.0116006641760066</c:v>
                </c:pt>
                <c:pt idx="2" formatCode="0.0%">
                  <c:v>0.0116038037320799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0.233744492718626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0.000572933361929856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0.347316803842416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0.291513163423966</c:v>
                </c:pt>
                <c:pt idx="2" formatCode="0.0%">
                  <c:v>0.314292180674861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404536"/>
        <c:axId val="2104398920"/>
      </c:barChart>
      <c:catAx>
        <c:axId val="210440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39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39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404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177944"/>
        <c:axId val="2104175688"/>
      </c:barChart>
      <c:catAx>
        <c:axId val="210417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17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17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177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0.0473165753424657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0.0235670435865504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0.0325861353258613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0.213739351667879</c:v>
                </c:pt>
                <c:pt idx="1">
                  <c:v>0.213739351667879</c:v>
                </c:pt>
                <c:pt idx="2">
                  <c:v>0.213739351667879</c:v>
                </c:pt>
                <c:pt idx="3">
                  <c:v>0.213739351667879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033912"/>
        <c:axId val="2104026856"/>
      </c:barChart>
      <c:catAx>
        <c:axId val="2104033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26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02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33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911192"/>
        <c:axId val="2103906184"/>
      </c:barChart>
      <c:catAx>
        <c:axId val="2103911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906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3906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911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0.00734949377334994</c:v>
                </c:pt>
                <c:pt idx="1">
                  <c:v>0.00734949377334994</c:v>
                </c:pt>
                <c:pt idx="2">
                  <c:v>0.0142666643835616</c:v>
                </c:pt>
                <c:pt idx="3">
                  <c:v>0.0142666643835616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0.170339671232877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0.029458804483188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0.0521378165213782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0.0630887671232876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0.461695807300961</c:v>
                </c:pt>
                <c:pt idx="1">
                  <c:v>0.648966113237034</c:v>
                </c:pt>
                <c:pt idx="2">
                  <c:v>0.642048942626822</c:v>
                </c:pt>
                <c:pt idx="3">
                  <c:v>0.471709271393945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767416"/>
        <c:axId val="2103763912"/>
      </c:barChart>
      <c:catAx>
        <c:axId val="2103767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7639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376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767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0.0136279557907846</c:v>
                </c:pt>
                <c:pt idx="1">
                  <c:v>0.0136279557907846</c:v>
                </c:pt>
                <c:pt idx="2">
                  <c:v>0.0264542671232877</c:v>
                </c:pt>
                <c:pt idx="3">
                  <c:v>0.0264542671232877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0.142633543117071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0.147081153735133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0.0464152149283195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0.00114586672385971</c:v>
                </c:pt>
                <c:pt idx="3">
                  <c:v>0.00114586672385971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0.347316803842416</c:v>
                </c:pt>
                <c:pt idx="1">
                  <c:v>0.347316803842416</c:v>
                </c:pt>
                <c:pt idx="2">
                  <c:v>0.347316803842416</c:v>
                </c:pt>
                <c:pt idx="3">
                  <c:v>0.347316803842416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0.211814378984721</c:v>
                </c:pt>
                <c:pt idx="1">
                  <c:v>0.405310747648173</c:v>
                </c:pt>
                <c:pt idx="2">
                  <c:v>0.391338569591811</c:v>
                </c:pt>
                <c:pt idx="3">
                  <c:v>0.24870502647474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518760"/>
        <c:axId val="2103516392"/>
      </c:barChart>
      <c:catAx>
        <c:axId val="2103518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516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351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51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0.00109575518262586</c:v>
                </c:pt>
                <c:pt idx="2">
                  <c:v>0.00109575518262586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1.177670286278381</c:v>
                </c:pt>
                <c:pt idx="2">
                  <c:v>1.177670286278381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2884952"/>
        <c:axId val="-2132886504"/>
      </c:barChart>
      <c:catAx>
        <c:axId val="-213288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8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88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8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1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70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0.3</v>
      </c>
      <c r="F7" s="27">
        <f>[1]Summ!$P$1</f>
        <v>8800</v>
      </c>
      <c r="H7" s="24">
        <f t="shared" si="1"/>
        <v>0.3</v>
      </c>
      <c r="I7" s="22">
        <f t="shared" si="2"/>
        <v>1.1829143835616437E-2</v>
      </c>
      <c r="J7" s="24">
        <f t="shared" si="3"/>
        <v>1.1829143835616437E-2</v>
      </c>
      <c r="K7" s="22">
        <f t="shared" si="4"/>
        <v>3.9430479452054794E-2</v>
      </c>
      <c r="L7" s="22">
        <f t="shared" si="5"/>
        <v>1.1829143835616437E-2</v>
      </c>
      <c r="M7" s="223">
        <f t="shared" si="6"/>
        <v>1.1829143835616437E-2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399.78984834218278</v>
      </c>
      <c r="T7" s="221">
        <f>IF($B$81=0,0,(SUMIF($N$6:$N$28,$U7,M$6:M$28)+SUMIF($N$91:$N$118,$U7,M$91:M$118))*$I$83*Poor!$B$81/$B$81)</f>
        <v>399.78984834218278</v>
      </c>
      <c r="U7" s="222">
        <v>1</v>
      </c>
      <c r="V7" s="56"/>
      <c r="W7" s="115"/>
      <c r="X7" s="124">
        <v>4</v>
      </c>
      <c r="Y7" s="183">
        <f t="shared" ref="Y7:Y29" si="9">M7*4</f>
        <v>4.731657534246575E-2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4.731657534246575E-2</v>
      </c>
      <c r="AH7" s="123">
        <f t="shared" ref="AH7:AH30" si="12">SUM(Z7,AB7,AD7,AF7)</f>
        <v>1</v>
      </c>
      <c r="AI7" s="183">
        <f t="shared" ref="AI7:AI30" si="13">SUM(AA7,AC7,AE7,AG7)/4</f>
        <v>1.1829143835616437E-2</v>
      </c>
      <c r="AJ7" s="120">
        <f t="shared" ref="AJ7:AJ31" si="14">(AA7+AC7)/2</f>
        <v>0</v>
      </c>
      <c r="AK7" s="119">
        <f t="shared" ref="AK7:AK31" si="15">(AE7+AG7)/2</f>
        <v>2.3658287671232875E-2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5.8917608966376099E-3</v>
      </c>
      <c r="J8" s="24">
        <f t="shared" si="3"/>
        <v>5.8917608966376099E-3</v>
      </c>
      <c r="K8" s="22">
        <f t="shared" si="4"/>
        <v>2.9458804483188047E-2</v>
      </c>
      <c r="L8" s="22">
        <f t="shared" si="5"/>
        <v>5.8917608966376099E-3</v>
      </c>
      <c r="M8" s="223">
        <f t="shared" si="6"/>
        <v>5.8917608966376099E-3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2.3567043586550439E-2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2.3567043586550439E-2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5.8917608966376099E-3</v>
      </c>
      <c r="AJ8" s="120">
        <f t="shared" si="14"/>
        <v>1.178352179327522E-2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8.1465338314653368E-3</v>
      </c>
      <c r="J9" s="24">
        <f t="shared" si="3"/>
        <v>8.1465338314653368E-3</v>
      </c>
      <c r="K9" s="22">
        <f t="shared" si="4"/>
        <v>4.0732669157326686E-2</v>
      </c>
      <c r="L9" s="22">
        <f t="shared" si="5"/>
        <v>8.1465338314653368E-3</v>
      </c>
      <c r="M9" s="223">
        <f t="shared" si="6"/>
        <v>8.1465338314653368E-3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3.2586135325861347E-2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3.2586135325861347E-2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8.1465338314653368E-3</v>
      </c>
      <c r="AJ9" s="120">
        <f t="shared" si="14"/>
        <v>1.6293067662930674E-2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59.307014873631459</v>
      </c>
      <c r="S13" s="221">
        <f>IF($B$81=0,0,(SUMIF($N$6:$N$28,$U13,L$6:L$28)+SUMIF($N$91:$N$118,$U13,L$91:L$118))*$I$83*Poor!$B$81/$B$81)</f>
        <v>22.200000000000003</v>
      </c>
      <c r="T13" s="221">
        <f>IF($B$81=0,0,(SUMIF($N$6:$N$28,$U13,M$6:M$28)+SUMIF($N$91:$N$118,$U13,M$91:M$118))*$I$83*Poor!$B$81/$B$81)</f>
        <v>22.200000000000003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29979.696018620703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26121.510312338145</v>
      </c>
      <c r="T23" s="179">
        <f>SUM(T7:T22)</f>
        <v>26121.510312338145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0.21373935166787894</v>
      </c>
      <c r="J30" s="230">
        <f>IF(I$32&lt;=1,I30,1-SUM(J6:J29))</f>
        <v>0.21373935166787894</v>
      </c>
      <c r="K30" s="22">
        <f t="shared" si="4"/>
        <v>0.79108621419676206</v>
      </c>
      <c r="L30" s="22">
        <f>IF(L124=L119,0,IF(K30="",0,(L119-L124)/(B119-B124)*K30))</f>
        <v>0.28479865908319002</v>
      </c>
      <c r="M30" s="175">
        <f t="shared" si="6"/>
        <v>0.21373935166787894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6440.3730679581749</v>
      </c>
      <c r="T30" s="233">
        <f t="shared" si="50"/>
        <v>6440.3730679581749</v>
      </c>
      <c r="V30" s="56"/>
      <c r="W30" s="110"/>
      <c r="X30" s="118"/>
      <c r="Y30" s="183">
        <f>M30*4</f>
        <v>0.85495740667151576</v>
      </c>
      <c r="Z30" s="122">
        <f>IF($Y30=0,0,AA30/($Y$30))</f>
        <v>0.25</v>
      </c>
      <c r="AA30" s="187">
        <f>IF(AA79*4/$I$83+SUM(AA6:AA29)&lt;1,AA79*4/$I$83,1-SUM(AA6:AA29))</f>
        <v>0.21373935166787894</v>
      </c>
      <c r="AB30" s="122">
        <f>IF($Y30=0,0,AC30/($Y$30))</f>
        <v>0.25</v>
      </c>
      <c r="AC30" s="187">
        <f>IF(AC79*4/$I$83+SUM(AC6:AC29)&lt;1,AC79*4/$I$83,1-SUM(AC6:AC29))</f>
        <v>0.21373935166787894</v>
      </c>
      <c r="AD30" s="122">
        <f>IF($Y30=0,0,AE30/($Y$30))</f>
        <v>0.25</v>
      </c>
      <c r="AE30" s="187">
        <f>IF(AE79*4/$I$83+SUM(AE6:AE29)&lt;1,AE79*4/$I$83,1-SUM(AE6:AE29))</f>
        <v>0.21373935166787894</v>
      </c>
      <c r="AF30" s="122">
        <f>IF($Y30=0,0,AG30/($Y$30))</f>
        <v>0.25</v>
      </c>
      <c r="AG30" s="187">
        <f>IF(AG79*4/$I$83+SUM(AG6:AG29)&lt;1,AG79*4/$I$83,1-SUM(AG6:AG29))</f>
        <v>0.21373935166787894</v>
      </c>
      <c r="AH30" s="123">
        <f t="shared" si="12"/>
        <v>1</v>
      </c>
      <c r="AI30" s="183">
        <f t="shared" si="13"/>
        <v>0.21373935166787894</v>
      </c>
      <c r="AJ30" s="120">
        <f t="shared" si="14"/>
        <v>0.21373935166787894</v>
      </c>
      <c r="AK30" s="119">
        <f t="shared" si="15"/>
        <v>0.21373935166787894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0.41670881677878557</v>
      </c>
      <c r="K31" s="22" t="str">
        <f t="shared" si="4"/>
        <v/>
      </c>
      <c r="L31" s="22">
        <f>(1-SUM(L6:L30))</f>
        <v>0.31571528704146157</v>
      </c>
      <c r="M31" s="178">
        <f t="shared" si="6"/>
        <v>0.41670881677878557</v>
      </c>
      <c r="N31" s="167">
        <f>M31*I83</f>
        <v>6440.3730679581786</v>
      </c>
      <c r="P31" s="22"/>
      <c r="Q31" s="237" t="s">
        <v>142</v>
      </c>
      <c r="R31" s="233">
        <f t="shared" si="50"/>
        <v>13134.231789828766</v>
      </c>
      <c r="S31" s="233">
        <f t="shared" si="50"/>
        <v>20227.493067958178</v>
      </c>
      <c r="T31" s="233">
        <f>IF(T25&gt;T$23,T25-T$23,0)</f>
        <v>20227.493067958178</v>
      </c>
      <c r="V31" s="56"/>
      <c r="W31" s="129" t="s">
        <v>84</v>
      </c>
      <c r="X31" s="130"/>
      <c r="Y31" s="121">
        <f>M31*4</f>
        <v>1.6668352671151423</v>
      </c>
      <c r="Z31" s="131"/>
      <c r="AA31" s="132">
        <f>1-AA32+IF($Y32&lt;0,$Y32/4,0)</f>
        <v>0.38642307643009322</v>
      </c>
      <c r="AB31" s="131"/>
      <c r="AC31" s="133">
        <f>1-AC32+IF($Y32&lt;0,$Y32/4,0)</f>
        <v>0.442576255342505</v>
      </c>
      <c r="AD31" s="134"/>
      <c r="AE31" s="133">
        <f>1-AE32+IF($Y32&lt;0,$Y32/4,0)</f>
        <v>0.442576255342505</v>
      </c>
      <c r="AF31" s="134"/>
      <c r="AG31" s="133">
        <f>1-AG32+IF($Y32&lt;0,$Y32/4,0)</f>
        <v>0.39525968000003919</v>
      </c>
      <c r="AH31" s="123"/>
      <c r="AI31" s="182">
        <f>SUM(AA31,AC31,AE31,AG31)/4</f>
        <v>0.41670881677878557</v>
      </c>
      <c r="AJ31" s="135">
        <f t="shared" si="14"/>
        <v>0.41449966588629911</v>
      </c>
      <c r="AK31" s="136">
        <f t="shared" si="15"/>
        <v>0.4189179676712721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0.58329118322121443</v>
      </c>
      <c r="J32" s="17"/>
      <c r="L32" s="22">
        <f>SUM(L6:L30)</f>
        <v>0.68428471295853843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44780.933067958191</v>
      </c>
      <c r="T32" s="233">
        <f t="shared" si="50"/>
        <v>44780.933067958191</v>
      </c>
      <c r="V32" s="56"/>
      <c r="W32" s="110"/>
      <c r="X32" s="118"/>
      <c r="Y32" s="115">
        <f>SUM(Y6:Y31)</f>
        <v>4</v>
      </c>
      <c r="Z32" s="137"/>
      <c r="AA32" s="138">
        <f>SUM(AA6:AA30)</f>
        <v>0.61357692356990678</v>
      </c>
      <c r="AB32" s="137"/>
      <c r="AC32" s="139">
        <f>SUM(AC6:AC30)</f>
        <v>0.557423744657495</v>
      </c>
      <c r="AD32" s="137"/>
      <c r="AE32" s="139">
        <f>SUM(AE6:AE30)</f>
        <v>0.557423744657495</v>
      </c>
      <c r="AF32" s="137"/>
      <c r="AG32" s="139">
        <f>SUM(AG6:AG30)</f>
        <v>0.60474031999996081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-3.3717875899146277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22.200000000000003</v>
      </c>
      <c r="J44" s="38">
        <f t="shared" si="53"/>
        <v>22.200000000000003</v>
      </c>
      <c r="K44" s="40">
        <f t="shared" si="54"/>
        <v>1.9743336623889436E-3</v>
      </c>
      <c r="L44" s="22">
        <f t="shared" si="55"/>
        <v>1.0957551826258638E-3</v>
      </c>
      <c r="M44" s="24">
        <f t="shared" si="56"/>
        <v>1.095755182625864E-3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5.5500000000000007</v>
      </c>
      <c r="AB44" s="116">
        <v>0.25</v>
      </c>
      <c r="AC44" s="147">
        <f t="shared" si="65"/>
        <v>5.5500000000000007</v>
      </c>
      <c r="AD44" s="116">
        <v>0.25</v>
      </c>
      <c r="AE44" s="147">
        <f t="shared" si="66"/>
        <v>5.5500000000000007</v>
      </c>
      <c r="AF44" s="122">
        <f t="shared" si="57"/>
        <v>0.25</v>
      </c>
      <c r="AG44" s="147">
        <f t="shared" si="60"/>
        <v>5.5500000000000007</v>
      </c>
      <c r="AH44" s="123">
        <f t="shared" si="61"/>
        <v>1</v>
      </c>
      <c r="AI44" s="112">
        <f t="shared" si="61"/>
        <v>22.200000000000003</v>
      </c>
      <c r="AJ44" s="148">
        <f t="shared" si="62"/>
        <v>11.100000000000001</v>
      </c>
      <c r="AK44" s="147">
        <f t="shared" si="63"/>
        <v>11.100000000000001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23859.599999999999</v>
      </c>
      <c r="J48" s="38">
        <f t="shared" si="53"/>
        <v>23859.600000000002</v>
      </c>
      <c r="K48" s="40">
        <f t="shared" si="54"/>
        <v>0.99802566633761103</v>
      </c>
      <c r="L48" s="22">
        <f t="shared" si="55"/>
        <v>1.177670286278381</v>
      </c>
      <c r="M48" s="24">
        <f t="shared" si="56"/>
        <v>1.1776702862783812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5964.9000000000005</v>
      </c>
      <c r="AB48" s="116">
        <v>0.25</v>
      </c>
      <c r="AC48" s="147">
        <f t="shared" si="65"/>
        <v>5964.9000000000005</v>
      </c>
      <c r="AD48" s="116">
        <v>0.25</v>
      </c>
      <c r="AE48" s="147">
        <f t="shared" si="66"/>
        <v>5964.9000000000005</v>
      </c>
      <c r="AF48" s="122">
        <f t="shared" si="57"/>
        <v>0.25</v>
      </c>
      <c r="AG48" s="147">
        <f t="shared" si="60"/>
        <v>5964.9000000000005</v>
      </c>
      <c r="AH48" s="123">
        <f t="shared" si="61"/>
        <v>1</v>
      </c>
      <c r="AI48" s="112">
        <f t="shared" si="61"/>
        <v>23859.600000000002</v>
      </c>
      <c r="AJ48" s="148">
        <f t="shared" si="62"/>
        <v>11929.800000000001</v>
      </c>
      <c r="AK48" s="147">
        <f t="shared" si="63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23881.8</v>
      </c>
      <c r="J65" s="39">
        <f>SUM(J37:J64)</f>
        <v>23881.800000000003</v>
      </c>
      <c r="K65" s="40">
        <f>SUM(K37:K64)</f>
        <v>1</v>
      </c>
      <c r="L65" s="22">
        <f>SUM(L37:L64)</f>
        <v>1.1787660414610068</v>
      </c>
      <c r="M65" s="24">
        <f>SUM(M37:M64)</f>
        <v>1.1787660414610071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5970.4500000000007</v>
      </c>
      <c r="AB65" s="137"/>
      <c r="AC65" s="153">
        <f>SUM(AC37:AC64)</f>
        <v>5970.4500000000007</v>
      </c>
      <c r="AD65" s="137"/>
      <c r="AE65" s="153">
        <f>SUM(AE37:AE64)</f>
        <v>5970.4500000000007</v>
      </c>
      <c r="AF65" s="137"/>
      <c r="AG65" s="153">
        <f>SUM(AG37:AG64)</f>
        <v>5970.4500000000007</v>
      </c>
      <c r="AH65" s="137"/>
      <c r="AI65" s="153">
        <f>SUM(AI37:AI64)</f>
        <v>23881.800000000003</v>
      </c>
      <c r="AJ65" s="153">
        <f>SUM(AJ37:AJ64)</f>
        <v>11940.900000000001</v>
      </c>
      <c r="AK65" s="153">
        <f>SUM(AK37:AK64)</f>
        <v>11940.900000000001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75">J124*I$83</f>
        <v>20578.387380402342</v>
      </c>
      <c r="K70" s="40">
        <f>B70/B$76</f>
        <v>0.72551076647871748</v>
      </c>
      <c r="L70" s="22">
        <f t="shared" ref="L70:L75" si="76">(L124*G$37*F$9/F$7)/B$130</f>
        <v>1.0157150730702043</v>
      </c>
      <c r="M70" s="24">
        <f>J70/B$76</f>
        <v>1.0157150730702045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5144.5968451005856</v>
      </c>
      <c r="AB70" s="116">
        <v>0.25</v>
      </c>
      <c r="AC70" s="147">
        <f>$J70*AB70</f>
        <v>5144.5968451005856</v>
      </c>
      <c r="AD70" s="116">
        <v>0.25</v>
      </c>
      <c r="AE70" s="147">
        <f>$J70*AD70</f>
        <v>5144.5968451005856</v>
      </c>
      <c r="AF70" s="122">
        <f>1-SUM(Z70,AB70,AD70)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3303.4126195976605</v>
      </c>
      <c r="J71" s="51">
        <f t="shared" si="75"/>
        <v>3303.4126195976605</v>
      </c>
      <c r="K71" s="40">
        <f t="shared" ref="K71:K72" si="78">B71/B$76</f>
        <v>0.57670286278381044</v>
      </c>
      <c r="L71" s="22">
        <f t="shared" si="76"/>
        <v>0.16305096839080258</v>
      </c>
      <c r="M71" s="24">
        <f t="shared" ref="M71:M72" si="79">J71/B$76</f>
        <v>0.1630509683908026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3303.4126195976605</v>
      </c>
      <c r="J74" s="51">
        <f t="shared" si="75"/>
        <v>3303.4126195976605</v>
      </c>
      <c r="K74" s="40">
        <f>B74/B$76</f>
        <v>0.36574531095755181</v>
      </c>
      <c r="L74" s="22">
        <f t="shared" si="76"/>
        <v>0.21725852912697285</v>
      </c>
      <c r="M74" s="24">
        <f>J74/B$76</f>
        <v>0.1630509683908026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825.85315489941513</v>
      </c>
      <c r="AB74" s="156"/>
      <c r="AC74" s="147">
        <f>AC30*$I$83/4</f>
        <v>825.85315489941513</v>
      </c>
      <c r="AD74" s="156"/>
      <c r="AE74" s="147">
        <f>AE30*$I$83/4</f>
        <v>825.85315489941513</v>
      </c>
      <c r="AF74" s="156"/>
      <c r="AG74" s="147">
        <f>AG30*$I$83/4</f>
        <v>825.85315489941513</v>
      </c>
      <c r="AH74" s="155"/>
      <c r="AI74" s="147">
        <f>SUM(AA74,AC74,AE74,AG74)</f>
        <v>3303.4126195976605</v>
      </c>
      <c r="AJ74" s="148">
        <f>(AA74+AC74)</f>
        <v>1651.7063097988303</v>
      </c>
      <c r="AK74" s="147">
        <f>(AE74+AG74)</f>
        <v>1651.7063097988303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23881.800000000003</v>
      </c>
      <c r="J76" s="51">
        <f t="shared" si="75"/>
        <v>23881.800000000003</v>
      </c>
      <c r="K76" s="40">
        <f>SUM(K70:K75)</f>
        <v>2.711048772401718</v>
      </c>
      <c r="L76" s="22">
        <f>SUM(L70:L75)</f>
        <v>1.3960245705879797</v>
      </c>
      <c r="M76" s="24">
        <f>SUM(M70:M75)</f>
        <v>1.3418170098518096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5970.4500000000007</v>
      </c>
      <c r="AB76" s="137"/>
      <c r="AC76" s="153">
        <f>AC65</f>
        <v>5970.4500000000007</v>
      </c>
      <c r="AD76" s="137"/>
      <c r="AE76" s="153">
        <f>AE65</f>
        <v>5970.4500000000007</v>
      </c>
      <c r="AF76" s="137"/>
      <c r="AG76" s="153">
        <f>AG65</f>
        <v>5970.4500000000007</v>
      </c>
      <c r="AH76" s="137"/>
      <c r="AI76" s="153">
        <f>SUM(AA76,AC76,AE76,AG76)</f>
        <v>23881.800000000003</v>
      </c>
      <c r="AJ76" s="154">
        <f>SUM(AA76,AC76)</f>
        <v>11940.900000000001</v>
      </c>
      <c r="AK76" s="154">
        <f>SUM(AE76,AG76)</f>
        <v>11940.900000000001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13787.119999999995</v>
      </c>
      <c r="J77" s="100">
        <f t="shared" si="75"/>
        <v>13787.119999999995</v>
      </c>
      <c r="K77" s="40"/>
      <c r="L77" s="22">
        <f>-(L131*G$37*F$9/F$7)/B$130</f>
        <v>-0.68050937808489609</v>
      </c>
      <c r="M77" s="24">
        <f>-J77/B$76</f>
        <v>-0.68050937808489609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1493.0742247764076</v>
      </c>
      <c r="AB77" s="112"/>
      <c r="AC77" s="111">
        <f>AC31*$I$83/4</f>
        <v>1710.0407290750907</v>
      </c>
      <c r="AD77" s="112"/>
      <c r="AE77" s="111">
        <f>AE31*$I$83/4</f>
        <v>1710.0407290750907</v>
      </c>
      <c r="AF77" s="112"/>
      <c r="AG77" s="111">
        <f>AG31*$I$83/4</f>
        <v>1527.2173850315905</v>
      </c>
      <c r="AH77" s="110"/>
      <c r="AI77" s="154">
        <f>SUM(AA77,AC77,AE77,AG77)</f>
        <v>6440.3730679581795</v>
      </c>
      <c r="AJ77" s="153">
        <f>SUM(AA77,AC77)</f>
        <v>3203.1149538514983</v>
      </c>
      <c r="AK77" s="160">
        <f>SUM(AE77,AG77)</f>
        <v>3237.2581141066812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825.85315489941513</v>
      </c>
      <c r="AB79" s="112"/>
      <c r="AC79" s="112">
        <f>AA79-AA74+AC65-AC70</f>
        <v>825.85315489941513</v>
      </c>
      <c r="AD79" s="112"/>
      <c r="AE79" s="112">
        <f>AC79-AC74+AE65-AE70</f>
        <v>825.85315489941513</v>
      </c>
      <c r="AF79" s="112"/>
      <c r="AG79" s="112">
        <f>AE79-AE74+AG65-AG70</f>
        <v>825.85315489941513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0.33636363636363642</v>
      </c>
      <c r="I98" s="22">
        <f t="shared" si="88"/>
        <v>1.4363974935728231E-3</v>
      </c>
      <c r="J98" s="24">
        <f t="shared" si="89"/>
        <v>1.4363974935728231E-3</v>
      </c>
      <c r="K98" s="22">
        <f t="shared" si="90"/>
        <v>4.2703709268381218E-3</v>
      </c>
      <c r="L98" s="22">
        <f t="shared" si="91"/>
        <v>1.4363974935728231E-3</v>
      </c>
      <c r="M98" s="226">
        <f t="shared" si="92"/>
        <v>1.4363974935728231E-3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0.7151515151515152</v>
      </c>
      <c r="I102" s="22">
        <f t="shared" si="88"/>
        <v>1.5437779116058616</v>
      </c>
      <c r="J102" s="24">
        <f t="shared" si="89"/>
        <v>1.5437779116058616</v>
      </c>
      <c r="K102" s="22">
        <f t="shared" si="90"/>
        <v>2.1586725035166707</v>
      </c>
      <c r="L102" s="22">
        <f t="shared" si="91"/>
        <v>1.5437779116058616</v>
      </c>
      <c r="M102" s="226">
        <f t="shared" si="92"/>
        <v>1.5437779116058616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1.5452143090994344</v>
      </c>
      <c r="J119" s="24">
        <f>SUM(J91:J118)</f>
        <v>1.5452143090994344</v>
      </c>
      <c r="K119" s="22">
        <f>SUM(K91:K118)</f>
        <v>2.1629428744435089</v>
      </c>
      <c r="L119" s="22">
        <f>SUM(L91:L118)</f>
        <v>1.5452143090994344</v>
      </c>
      <c r="M119" s="57">
        <f t="shared" si="80"/>
        <v>1.5452143090994344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1.3314749574315554</v>
      </c>
      <c r="J124" s="236">
        <f>IF(SUMPRODUCT($B$124:$B124,$H$124:$H124)&lt;J$119,($B124*$H124),J$119)</f>
        <v>1.3314749574315554</v>
      </c>
      <c r="K124" s="29">
        <f>(B124)</f>
        <v>1.5692383426871903</v>
      </c>
      <c r="L124" s="29">
        <f>IF(SUMPRODUCT($B$124:$B124,$H$124:$H124)&lt;L$119,($B124*$H124),L$119)</f>
        <v>1.3314749574315554</v>
      </c>
      <c r="M124" s="239">
        <f t="shared" si="93"/>
        <v>1.3314749574315554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0.21373935166787894</v>
      </c>
      <c r="J125" s="236">
        <f>IF(SUMPRODUCT($B$124:$B125,$H$124:$H125)&lt;J$119,($B125*$H125),IF(SUMPRODUCT($B$124:$B124,$H$124:$H124)&lt;J$119,J$119-SUMPRODUCT($B$124:$B124,$H$124:$H124),0))</f>
        <v>0.21373935166787894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0.21373935166787894</v>
      </c>
      <c r="M125" s="239">
        <f t="shared" si="93"/>
        <v>0.21373935166787894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0.21373935166787894</v>
      </c>
      <c r="J128" s="227">
        <f>(J30)</f>
        <v>0.21373935166787894</v>
      </c>
      <c r="K128" s="29">
        <f>(B128)</f>
        <v>0.79108621419676206</v>
      </c>
      <c r="L128" s="29">
        <f>IF(L124=L119,0,(L119-L124)/(B119-B124)*K128)</f>
        <v>0.28479865908319002</v>
      </c>
      <c r="M128" s="239">
        <f t="shared" si="93"/>
        <v>0.21373935166787894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1.5452143090994344</v>
      </c>
      <c r="J130" s="227">
        <f>(J119)</f>
        <v>1.5452143090994344</v>
      </c>
      <c r="K130" s="29">
        <f>(B130)</f>
        <v>2.1629428744435089</v>
      </c>
      <c r="L130" s="29">
        <f>(L119)</f>
        <v>1.5452143090994344</v>
      </c>
      <c r="M130" s="239">
        <f t="shared" si="93"/>
        <v>1.5452143090994344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0.89206236989133925</v>
      </c>
      <c r="J131" s="236">
        <f>IF(SUMPRODUCT($B124:$B125,$H124:$H125)&gt;(J119-J128),SUMPRODUCT($B124:$B125,$H124:$H125)+J128-J119,0)</f>
        <v>0.89206236989133925</v>
      </c>
      <c r="K131" s="29"/>
      <c r="L131" s="29">
        <f>IF(I131&lt;SUM(L126:L127),0,I131-(SUM(L126:L127)))</f>
        <v>0.89206236989133925</v>
      </c>
      <c r="M131" s="236">
        <f>IF(I131&lt;SUM(M126:M127),0,I131-(SUM(M126:M127)))</f>
        <v>0.89206236989133925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71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1.0808079078455794E-2</v>
      </c>
      <c r="J6" s="24">
        <f t="shared" ref="J6:J13" si="3">IF(I$32&lt;=1+I$131,I6,B6*H6+J$33*(I6-B6*H6))</f>
        <v>1.0808079078455794E-2</v>
      </c>
      <c r="K6" s="22">
        <f t="shared" ref="K6:K31" si="4">B6</f>
        <v>5.4040395392278964E-2</v>
      </c>
      <c r="L6" s="22">
        <f t="shared" ref="L6:L29" si="5">IF(K6="","",K6*H6)</f>
        <v>1.0808079078455794E-2</v>
      </c>
      <c r="M6" s="223">
        <f t="shared" ref="M6:M31" si="6">J6</f>
        <v>1.0808079078455794E-2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4.3232316313823176E-2</v>
      </c>
      <c r="Z6" s="156">
        <f>Poor!Z6</f>
        <v>0.17</v>
      </c>
      <c r="AA6" s="121">
        <f>$M6*Z6*4</f>
        <v>7.34949377334994E-3</v>
      </c>
      <c r="AB6" s="156">
        <f>Poor!AB6</f>
        <v>0.17</v>
      </c>
      <c r="AC6" s="121">
        <f t="shared" ref="AC6:AC29" si="7">$M6*AB6*4</f>
        <v>7.34949377334994E-3</v>
      </c>
      <c r="AD6" s="156">
        <f>Poor!AD6</f>
        <v>0.33</v>
      </c>
      <c r="AE6" s="121">
        <f t="shared" ref="AE6:AE29" si="8">$M6*AD6*4</f>
        <v>1.4266664383561648E-2</v>
      </c>
      <c r="AF6" s="122">
        <f>1-SUM(Z6,AB6,AD6)</f>
        <v>0.32999999999999996</v>
      </c>
      <c r="AG6" s="121">
        <f>$M6*AF6*4</f>
        <v>1.4266664383561646E-2</v>
      </c>
      <c r="AH6" s="123">
        <f>SUM(Z6,AB6,AD6,AF6)</f>
        <v>1</v>
      </c>
      <c r="AI6" s="183">
        <f>SUM(AA6,AC6,AE6,AG6)/4</f>
        <v>1.0808079078455794E-2</v>
      </c>
      <c r="AJ6" s="120">
        <f>(AA6+AC6)/2</f>
        <v>7.34949377334994E-3</v>
      </c>
      <c r="AK6" s="119">
        <f>(AE6+AG6)/2</f>
        <v>1.4266664383561646E-2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4.2584917808219172E-2</v>
      </c>
      <c r="J7" s="24">
        <f t="shared" si="3"/>
        <v>4.2584917808219172E-2</v>
      </c>
      <c r="K7" s="22">
        <f t="shared" si="4"/>
        <v>6.3088767123287662E-2</v>
      </c>
      <c r="L7" s="22">
        <f t="shared" si="5"/>
        <v>1.8926630136986297E-2</v>
      </c>
      <c r="M7" s="223">
        <f t="shared" si="6"/>
        <v>4.2584917808219172E-2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705.19828007223316</v>
      </c>
      <c r="T7" s="221">
        <f>IF($B$81=0,0,(SUMIF($N$6:$N$28,$U7,M$6:M$28)+SUMIF($N$91:$N$118,$U7,M$91:M$118))*$I$83*Poor!$B$81/$B$81)</f>
        <v>973.43975339296946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0.17033967123287669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0.17033967123287669</v>
      </c>
      <c r="AH7" s="123">
        <f t="shared" ref="AH7:AH30" si="12">SUM(Z7,AB7,AD7,AF7)</f>
        <v>1</v>
      </c>
      <c r="AI7" s="183">
        <f t="shared" ref="AI7:AI30" si="13">SUM(AA7,AC7,AE7,AG7)/4</f>
        <v>4.2584917808219172E-2</v>
      </c>
      <c r="AJ7" s="120">
        <f t="shared" ref="AJ7:AJ31" si="14">(AA7+AC7)/2</f>
        <v>0</v>
      </c>
      <c r="AK7" s="119">
        <f t="shared" ref="AK7:AK31" si="15">(AE7+AG7)/2</f>
        <v>8.5169835616438344E-2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7.3647011207970117E-3</v>
      </c>
      <c r="J8" s="24">
        <f t="shared" si="3"/>
        <v>7.3647011207970117E-3</v>
      </c>
      <c r="K8" s="22">
        <f t="shared" si="4"/>
        <v>6.9964660647571605E-2</v>
      </c>
      <c r="L8" s="22">
        <f t="shared" si="5"/>
        <v>1.3992932129514322E-2</v>
      </c>
      <c r="M8" s="223">
        <f t="shared" si="6"/>
        <v>7.3647011207970117E-3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220.64000000000001</v>
      </c>
      <c r="T8" s="221">
        <f>IF($B$81=0,0,(SUMIF($N$6:$N$28,$U8,M$6:M$28)+SUMIF($N$91:$N$118,$U8,M$91:M$118))*$I$83*Poor!$B$81/$B$81)</f>
        <v>251.99999999999997</v>
      </c>
      <c r="U8" s="222">
        <v>2</v>
      </c>
      <c r="V8" s="56"/>
      <c r="W8" s="115"/>
      <c r="X8" s="118">
        <f>Poor!X8</f>
        <v>1</v>
      </c>
      <c r="Y8" s="183">
        <f t="shared" si="9"/>
        <v>2.9458804483188047E-2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2.9458804483188047E-2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7.3647011207970117E-3</v>
      </c>
      <c r="AJ8" s="120">
        <f t="shared" si="14"/>
        <v>1.4729402241594023E-2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1.3034454130344542E-2</v>
      </c>
      <c r="J9" s="24">
        <f t="shared" si="3"/>
        <v>1.3034454130344542E-2</v>
      </c>
      <c r="K9" s="22">
        <f t="shared" si="4"/>
        <v>6.354296388542964E-2</v>
      </c>
      <c r="L9" s="22">
        <f t="shared" si="5"/>
        <v>1.2708592777085928E-2</v>
      </c>
      <c r="M9" s="223">
        <f t="shared" si="6"/>
        <v>1.3034454130344542E-2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167.04244933267429</v>
      </c>
      <c r="T9" s="221">
        <f>IF($B$81=0,0,(SUMIF($N$6:$N$28,$U9,M$6:M$28)+SUMIF($N$91:$N$118,$U9,M$91:M$118))*$I$83*Poor!$B$81/$B$81)</f>
        <v>167.04244933267429</v>
      </c>
      <c r="U9" s="222">
        <v>3</v>
      </c>
      <c r="V9" s="56"/>
      <c r="W9" s="115"/>
      <c r="X9" s="118">
        <f>Poor!X9</f>
        <v>1</v>
      </c>
      <c r="Y9" s="183">
        <f t="shared" si="9"/>
        <v>5.2137816521378166E-2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5.2137816521378166E-2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1.3034454130344542E-2</v>
      </c>
      <c r="AJ9" s="120">
        <f t="shared" si="14"/>
        <v>2.6068908260689083E-2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0.5</v>
      </c>
      <c r="H10" s="24">
        <f t="shared" si="1"/>
        <v>0.5</v>
      </c>
      <c r="I10" s="22">
        <f t="shared" si="2"/>
        <v>1.5772191780821915E-2</v>
      </c>
      <c r="J10" s="24">
        <f t="shared" si="3"/>
        <v>1.5772191780821915E-2</v>
      </c>
      <c r="K10" s="22">
        <f t="shared" si="4"/>
        <v>3.1544383561643831E-2</v>
      </c>
      <c r="L10" s="22">
        <f t="shared" si="5"/>
        <v>1.5772191780821915E-2</v>
      </c>
      <c r="M10" s="223">
        <f t="shared" si="6"/>
        <v>1.5772191780821915E-2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6.3088767123287662E-2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6.3088767123287662E-2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1.5772191780821915E-2</v>
      </c>
      <c r="AJ10" s="120">
        <f t="shared" si="14"/>
        <v>3.1544383561643831E-2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0.5</v>
      </c>
      <c r="H11" s="24">
        <f t="shared" si="1"/>
        <v>0.5</v>
      </c>
      <c r="I11" s="22">
        <f t="shared" si="2"/>
        <v>1.0646229452054795E-2</v>
      </c>
      <c r="J11" s="24">
        <f t="shared" si="3"/>
        <v>1.0646229452054795E-2</v>
      </c>
      <c r="K11" s="22">
        <f t="shared" si="4"/>
        <v>2.1292458904109589E-2</v>
      </c>
      <c r="L11" s="22">
        <f t="shared" si="5"/>
        <v>1.0646229452054795E-2</v>
      </c>
      <c r="M11" s="223">
        <f t="shared" si="6"/>
        <v>1.0646229452054795E-2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4897.0000000000009</v>
      </c>
      <c r="T11" s="221">
        <f>IF($B$81=0,0,(SUMIF($N$6:$N$28,$U11,M$6:M$28)+SUMIF($N$91:$N$118,$U11,M$91:M$118))*$I$83*Poor!$B$81/$B$81)</f>
        <v>5782</v>
      </c>
      <c r="U11" s="222">
        <v>5</v>
      </c>
      <c r="V11" s="56"/>
      <c r="W11" s="115"/>
      <c r="X11" s="118">
        <f>Poor!X11</f>
        <v>1</v>
      </c>
      <c r="Y11" s="183">
        <f t="shared" si="9"/>
        <v>4.2584917808219179E-2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4.2584917808219179E-2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1.0646229452054795E-2</v>
      </c>
      <c r="AJ11" s="120">
        <f t="shared" si="14"/>
        <v>2.1292458904109589E-2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733.79934803751212</v>
      </c>
      <c r="S13" s="221">
        <f>IF($B$81=0,0,(SUMIF($N$6:$N$28,$U13,L$6:L$28)+SUMIF($N$91:$N$118,$U13,L$91:L$118))*$I$83*Poor!$B$81/$B$81)</f>
        <v>408.30546836381609</v>
      </c>
      <c r="T13" s="221">
        <f>IF($B$81=0,0,(SUMIF($N$6:$N$28,$U13,M$6:M$28)+SUMIF($N$91:$N$118,$U13,M$91:M$118))*$I$83*Poor!$B$81/$B$81)</f>
        <v>408.30546836381609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10675.262677253662</v>
      </c>
      <c r="S15" s="221">
        <f>IF($B$81=0,0,(SUMIF($N$6:$N$28,$U15,L$6:L$28)+SUMIF($N$91:$N$118,$U15,L$91:L$118))*$I$83*Poor!$B$81/$B$81)</f>
        <v>8496</v>
      </c>
      <c r="T15" s="221">
        <f>IF($B$81=0,0,(SUMIF($N$6:$N$28,$U15,M$6:M$28)+SUMIF($N$91:$N$118,$U15,M$91:M$118))*$I$83*Poor!$B$81/$B$81)</f>
        <v>8496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29979.6960186207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40593.706661764685</v>
      </c>
      <c r="T23" s="179">
        <f>SUM(T7:T22)</f>
        <v>41778.308135085419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1.1524315839766988</v>
      </c>
      <c r="J30" s="230">
        <f>IF(I$32&lt;=1,I30,1-SUM(J6:J29))</f>
        <v>0.55610503363969066</v>
      </c>
      <c r="K30" s="22">
        <f t="shared" si="4"/>
        <v>0.62129400747198005</v>
      </c>
      <c r="L30" s="22">
        <f>IF(L124=L119,0,IF(K30="",0,(L119-L124)/(B119-B124)*K30))</f>
        <v>0.30375650422375483</v>
      </c>
      <c r="M30" s="175">
        <f t="shared" si="6"/>
        <v>0.55610503363969066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2.2244201345587626</v>
      </c>
      <c r="Z30" s="122">
        <f>IF($Y30=0,0,AA30/($Y$30))</f>
        <v>0.2075578260275652</v>
      </c>
      <c r="AA30" s="187">
        <f>IF(AA79*4/$I$84+SUM(AA6:AA29)&lt;1,AA79*4/$I$84,1-SUM(AA6:AA29))</f>
        <v>0.46169580730096083</v>
      </c>
      <c r="AB30" s="122">
        <f>IF($Y30=0,0,AC30/($Y$30))</f>
        <v>0.29174619630286847</v>
      </c>
      <c r="AC30" s="187">
        <f>IF(AC79*4/$I$84+SUM(AC6:AC29)&lt;1,AC79*4/$I$84,1-SUM(AC6:AC29))</f>
        <v>0.6489661132370339</v>
      </c>
      <c r="AD30" s="122">
        <f>IF($Y30=0,0,AE30/($Y$30))</f>
        <v>0.28863654516154585</v>
      </c>
      <c r="AE30" s="187">
        <f>IF(AE79*4/$I$84+SUM(AE6:AE29)&lt;1,AE79*4/$I$84,1-SUM(AE6:AE29))</f>
        <v>0.64204894262682222</v>
      </c>
      <c r="AF30" s="122">
        <f>IF($Y30=0,0,AG30/($Y$30))</f>
        <v>0.21205943250802034</v>
      </c>
      <c r="AG30" s="187">
        <f>IF(AG79*4/$I$84+SUM(AG6:AG29)&lt;1,AG79*4/$I$84,1-SUM(AG6:AG29))</f>
        <v>0.47170927139394547</v>
      </c>
      <c r="AH30" s="123">
        <f t="shared" si="12"/>
        <v>0.99999999999999978</v>
      </c>
      <c r="AI30" s="183">
        <f t="shared" si="13"/>
        <v>0.55610503363969066</v>
      </c>
      <c r="AJ30" s="120">
        <f t="shared" si="14"/>
        <v>0.55533096026899731</v>
      </c>
      <c r="AK30" s="119">
        <f t="shared" si="15"/>
        <v>0.55687910701038379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0.17308847093784152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5755.2967185316375</v>
      </c>
      <c r="T31" s="233">
        <f>IF(T25&gt;T$23,T25-T$23,0)</f>
        <v>4570.6952452109035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1.5963265503370081</v>
      </c>
      <c r="J32" s="17"/>
      <c r="L32" s="22">
        <f>SUM(L6:L30)</f>
        <v>0.82691152906215848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30308.736718531633</v>
      </c>
      <c r="T32" s="233">
        <f t="shared" si="24"/>
        <v>29124.135245210899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0.30831433152308302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4570.6952452109035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8.4170360810280009E-2</v>
      </c>
      <c r="L37" s="22">
        <f t="shared" ref="L37" si="28">(K37*H37)</f>
        <v>4.9660512878065201E-2</v>
      </c>
      <c r="M37" s="24">
        <f>J37/B$65</f>
        <v>4.9660512878065201E-2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0.46631835879316141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825.38349506389568</v>
      </c>
      <c r="AD37" s="122">
        <f>IF($J37=0,0,AE37/($J37))</f>
        <v>0.4299656118972825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761.03913305819003</v>
      </c>
      <c r="AF37" s="122">
        <f t="shared" ref="AF37:AF64" si="29">1-SUM(Z37,AB37,AD37)</f>
        <v>0.10371602930955603</v>
      </c>
      <c r="AG37" s="147">
        <f>$J37*AF37</f>
        <v>183.57737187791417</v>
      </c>
      <c r="AH37" s="123">
        <f>SUM(Z37,AB37,AD37,AF37)</f>
        <v>1</v>
      </c>
      <c r="AI37" s="112">
        <f>SUM(AA37,AC37,AE37,AG37)</f>
        <v>1770</v>
      </c>
      <c r="AJ37" s="148">
        <f>(AA37+AC37)</f>
        <v>825.38349506389568</v>
      </c>
      <c r="AK37" s="147">
        <f>(AE37+AG37)</f>
        <v>944.61650493610421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3245</v>
      </c>
      <c r="J38" s="38">
        <f t="shared" ref="J38:J64" si="32">J92*I$83</f>
        <v>3245</v>
      </c>
      <c r="K38" s="40">
        <f t="shared" ref="K38:K64" si="33">(B38/B$65)</f>
        <v>0.11222714774704001</v>
      </c>
      <c r="L38" s="22">
        <f t="shared" ref="L38:L64" si="34">(K38*H38)</f>
        <v>6.6214017170753606E-2</v>
      </c>
      <c r="M38" s="24">
        <f t="shared" ref="M38:M64" si="35">J38/B$65</f>
        <v>9.1044273609786203E-2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0.46631835879316141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1513.2030742838087</v>
      </c>
      <c r="AD38" s="122">
        <f>IF($J38=0,0,AE38/($J38))</f>
        <v>0.4299656118972825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1395.2384106066818</v>
      </c>
      <c r="AF38" s="122">
        <f t="shared" si="29"/>
        <v>0.10371602930955603</v>
      </c>
      <c r="AG38" s="147">
        <f t="shared" ref="AG38:AG64" si="36">$J38*AF38</f>
        <v>336.55851510950936</v>
      </c>
      <c r="AH38" s="123">
        <f t="shared" ref="AH38:AI58" si="37">SUM(Z38,AB38,AD38,AF38)</f>
        <v>1</v>
      </c>
      <c r="AI38" s="112">
        <f t="shared" si="37"/>
        <v>3245</v>
      </c>
      <c r="AJ38" s="148">
        <f t="shared" ref="AJ38:AJ64" si="38">(AA38+AC38)</f>
        <v>1513.2030742838087</v>
      </c>
      <c r="AK38" s="147">
        <f t="shared" ref="AK38:AK64" si="39">(AE38+AG38)</f>
        <v>1731.7969257161913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767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1.212053195668032E-2</v>
      </c>
      <c r="L41" s="22">
        <f t="shared" si="34"/>
        <v>5.0906234218057343E-3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251.99999999999997</v>
      </c>
      <c r="J42" s="38">
        <f t="shared" si="32"/>
        <v>251.99999999999997</v>
      </c>
      <c r="K42" s="40">
        <f t="shared" si="33"/>
        <v>2.5251108243084003E-3</v>
      </c>
      <c r="L42" s="22">
        <f t="shared" si="34"/>
        <v>7.0703103080635204E-4</v>
      </c>
      <c r="M42" s="24">
        <f t="shared" si="35"/>
        <v>7.0703103080635198E-3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62.999999999999993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125.99999999999999</v>
      </c>
      <c r="AF42" s="122">
        <f t="shared" si="29"/>
        <v>0.25</v>
      </c>
      <c r="AG42" s="147">
        <f t="shared" si="36"/>
        <v>62.999999999999993</v>
      </c>
      <c r="AH42" s="123">
        <f t="shared" si="37"/>
        <v>1</v>
      </c>
      <c r="AI42" s="112">
        <f t="shared" si="37"/>
        <v>251.99999999999997</v>
      </c>
      <c r="AJ42" s="148">
        <f t="shared" si="38"/>
        <v>62.999999999999993</v>
      </c>
      <c r="AK42" s="147">
        <f t="shared" si="39"/>
        <v>188.99999999999997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1.4028393468380001E-3</v>
      </c>
      <c r="L43" s="22">
        <f t="shared" si="34"/>
        <v>3.9279501711463998E-4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23859.599999999999</v>
      </c>
      <c r="J48" s="38">
        <f t="shared" si="32"/>
        <v>23859.600000000002</v>
      </c>
      <c r="K48" s="40">
        <f t="shared" si="33"/>
        <v>0.5673082318612872</v>
      </c>
      <c r="L48" s="22">
        <f t="shared" si="34"/>
        <v>0.66942371359631891</v>
      </c>
      <c r="M48" s="24">
        <f t="shared" si="35"/>
        <v>0.66942371359631903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5964.9000000000005</v>
      </c>
      <c r="AB48" s="156">
        <f>Poor!AB48</f>
        <v>0.25</v>
      </c>
      <c r="AC48" s="147">
        <f t="shared" si="41"/>
        <v>5964.9000000000005</v>
      </c>
      <c r="AD48" s="156">
        <f>Poor!AD48</f>
        <v>0.25</v>
      </c>
      <c r="AE48" s="147">
        <f t="shared" si="42"/>
        <v>5964.9000000000005</v>
      </c>
      <c r="AF48" s="122">
        <f t="shared" si="29"/>
        <v>0.25</v>
      </c>
      <c r="AG48" s="147">
        <f t="shared" si="36"/>
        <v>5964.9000000000005</v>
      </c>
      <c r="AH48" s="123">
        <f t="shared" si="37"/>
        <v>1</v>
      </c>
      <c r="AI48" s="112">
        <f t="shared" si="37"/>
        <v>23859.600000000002</v>
      </c>
      <c r="AJ48" s="148">
        <f t="shared" si="38"/>
        <v>11929.800000000001</v>
      </c>
      <c r="AK48" s="147">
        <f t="shared" si="39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38389.599999999999</v>
      </c>
      <c r="J65" s="39">
        <f>SUM(J37:J64)</f>
        <v>38389.600000000006</v>
      </c>
      <c r="K65" s="40">
        <f>SUM(K37:K64)</f>
        <v>1</v>
      </c>
      <c r="L65" s="22">
        <f>SUM(L37:L64)</f>
        <v>1.0513787105100723</v>
      </c>
      <c r="M65" s="24">
        <f>SUM(M37:M64)</f>
        <v>1.0770888277874417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8918.9000000000015</v>
      </c>
      <c r="AB65" s="137"/>
      <c r="AC65" s="153">
        <f>SUM(AC37:AC64)</f>
        <v>10427.486569347704</v>
      </c>
      <c r="AD65" s="137"/>
      <c r="AE65" s="153">
        <f>SUM(AE37:AE64)</f>
        <v>10371.177543664871</v>
      </c>
      <c r="AF65" s="137"/>
      <c r="AG65" s="153">
        <f>SUM(AG37:AG64)</f>
        <v>8672.0358869874253</v>
      </c>
      <c r="AH65" s="137"/>
      <c r="AI65" s="153">
        <f>SUM(AI37:AI64)</f>
        <v>38389.600000000006</v>
      </c>
      <c r="AJ65" s="153">
        <f>SUM(AJ37:AJ64)</f>
        <v>19346.386569347706</v>
      </c>
      <c r="AK65" s="153">
        <f>SUM(AK37:AK64)</f>
        <v>19043.213430652297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4">J124*I$83</f>
        <v>20578.387380402342</v>
      </c>
      <c r="K70" s="40">
        <f>B70/B$76</f>
        <v>0.41240245016718524</v>
      </c>
      <c r="L70" s="22">
        <f t="shared" ref="L70:L75" si="45">(L124*G$37*F$9/F$7)/B$130</f>
        <v>0.57736343023405934</v>
      </c>
      <c r="M70" s="24">
        <f>J70/B$76</f>
        <v>0.57736343023405934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</v>
      </c>
      <c r="J71" s="51">
        <f t="shared" si="44"/>
        <v>13787.12</v>
      </c>
      <c r="K71" s="40">
        <f t="shared" ref="K71:K72" si="47">B71/B$76</f>
        <v>0.32781549856910386</v>
      </c>
      <c r="L71" s="22">
        <f t="shared" si="45"/>
        <v>0.38682228831154253</v>
      </c>
      <c r="M71" s="24">
        <f t="shared" ref="M71:M72" si="48">J71/B$76</f>
        <v>0.38682228831154258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0.58380562258010216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17811.21261959766</v>
      </c>
      <c r="J74" s="51">
        <f t="shared" si="44"/>
        <v>8594.7878648085625</v>
      </c>
      <c r="K74" s="40">
        <f>B74/B$76</f>
        <v>0.1632786836682012</v>
      </c>
      <c r="L74" s="22">
        <f t="shared" si="45"/>
        <v>0.13171700771063799</v>
      </c>
      <c r="M74" s="24">
        <f>J74/B$76</f>
        <v>0.24114213188958428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3758.4212586264125</v>
      </c>
      <c r="AB74" s="156"/>
      <c r="AC74" s="147">
        <f>AC30*$I$84/4</f>
        <v>5282.8897242471194</v>
      </c>
      <c r="AD74" s="156"/>
      <c r="AE74" s="147">
        <f>AE30*$I$84/4</f>
        <v>5226.5806985642876</v>
      </c>
      <c r="AF74" s="156"/>
      <c r="AG74" s="147">
        <f>AG30*$I$84/4</f>
        <v>3839.9355711335502</v>
      </c>
      <c r="AH74" s="155"/>
      <c r="AI74" s="147">
        <f>SUM(AA74,AC74,AE74,AG74)</f>
        <v>18107.827252571369</v>
      </c>
      <c r="AJ74" s="148">
        <f>(AA74+AC74)</f>
        <v>9041.3109828735323</v>
      </c>
      <c r="AK74" s="147">
        <f>(AE74+AG74)</f>
        <v>9066.5162696978368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1720.715101021719</v>
      </c>
      <c r="AB75" s="158"/>
      <c r="AC75" s="149">
        <f>AA75+AC65-SUM(AC70,AC74)</f>
        <v>1720.7151010217185</v>
      </c>
      <c r="AD75" s="158"/>
      <c r="AE75" s="149">
        <f>AC75+AE65-SUM(AE70,AE74)</f>
        <v>1720.7151010217167</v>
      </c>
      <c r="AF75" s="158"/>
      <c r="AG75" s="149">
        <f>IF(SUM(AG6:AG29)+((AG65-AG70-$J$75)*4/I$83)&lt;1,0,AG65-AG70-$J$75-(1-SUM(AG6:AG29))*I$83/4)</f>
        <v>1704.8332047487161</v>
      </c>
      <c r="AH75" s="134"/>
      <c r="AI75" s="149">
        <f>AI76-SUM(AI70,AI74)</f>
        <v>-296.61463297370938</v>
      </c>
      <c r="AJ75" s="151">
        <f>AJ76-SUM(AJ70,AJ74)</f>
        <v>15.881896273000166</v>
      </c>
      <c r="AK75" s="149">
        <f>AJ75+AK76-SUM(AK70,AK74)</f>
        <v>-296.61463297371301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38389.600000000006</v>
      </c>
      <c r="J76" s="51">
        <f t="shared" si="44"/>
        <v>38389.600000000006</v>
      </c>
      <c r="K76" s="40">
        <f>SUM(K70:K75)</f>
        <v>1.5108699560114709</v>
      </c>
      <c r="L76" s="22">
        <f>SUM(L70:L75)</f>
        <v>1.0959027262562397</v>
      </c>
      <c r="M76" s="24">
        <f>SUM(M70:M75)</f>
        <v>1.2053278504351863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8918.9000000000015</v>
      </c>
      <c r="AB76" s="137"/>
      <c r="AC76" s="153">
        <f>AC65</f>
        <v>10427.486569347704</v>
      </c>
      <c r="AD76" s="137"/>
      <c r="AE76" s="153">
        <f>AE65</f>
        <v>10371.177543664871</v>
      </c>
      <c r="AF76" s="137"/>
      <c r="AG76" s="153">
        <f>AG65</f>
        <v>8672.0358869874253</v>
      </c>
      <c r="AH76" s="137"/>
      <c r="AI76" s="153">
        <f>SUM(AA76,AC76,AE76,AG76)</f>
        <v>38389.600000000006</v>
      </c>
      <c r="AJ76" s="154">
        <f>SUM(AA76,AC76)</f>
        <v>19346.386569347706</v>
      </c>
      <c r="AK76" s="154">
        <f>SUM(AE76,AG76)</f>
        <v>19043.213430652297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 t="shared" si="44"/>
        <v>4570.6952452109035</v>
      </c>
      <c r="K77" s="40"/>
      <c r="L77" s="22">
        <f>-(L131*G$37*F$9/F$7)/B$130</f>
        <v>-0.38682228831154275</v>
      </c>
      <c r="M77" s="24">
        <f>-J77/B$76</f>
        <v>-0.12823902264774434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1704.8332047487161</v>
      </c>
      <c r="AB78" s="112"/>
      <c r="AC78" s="112">
        <f>IF(AA75&lt;0,0,AA75)</f>
        <v>1720.715101021719</v>
      </c>
      <c r="AD78" s="112"/>
      <c r="AE78" s="112">
        <f>AC75</f>
        <v>1720.7151010217185</v>
      </c>
      <c r="AF78" s="112"/>
      <c r="AG78" s="112">
        <f>AE75</f>
        <v>1720.7151010217167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5479.1363596481315</v>
      </c>
      <c r="AB79" s="112"/>
      <c r="AC79" s="112">
        <f>AA79-AA74+AC65-AC70</f>
        <v>7003.604825268837</v>
      </c>
      <c r="AD79" s="112"/>
      <c r="AE79" s="112">
        <f>AC79-AC74+AE65-AE70</f>
        <v>6947.2957995860024</v>
      </c>
      <c r="AF79" s="112"/>
      <c r="AG79" s="112">
        <f>AE79-AE74+AG65-AG70</f>
        <v>5248.1541429085546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0.3575757575757576</v>
      </c>
      <c r="I91" s="22">
        <f t="shared" ref="I91" si="52">(D91*H91)</f>
        <v>0.11452358394702236</v>
      </c>
      <c r="J91" s="24">
        <f>IF(I$32&lt;=1+I$131,I91,L91+J$33*(I91-L91))</f>
        <v>0.11452358394702236</v>
      </c>
      <c r="K91" s="22">
        <f t="shared" ref="K91" si="53">(B91)</f>
        <v>0.32027781951285911</v>
      </c>
      <c r="L91" s="22">
        <f t="shared" ref="L91" si="54">(K91*H91)</f>
        <v>0.11452358394702236</v>
      </c>
      <c r="M91" s="226">
        <f t="shared" si="49"/>
        <v>0.11452358394702236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0.3575757575757576</v>
      </c>
      <c r="I92" s="22">
        <f t="shared" ref="I92:I118" si="58">(D92*H92)</f>
        <v>0.20995990390287433</v>
      </c>
      <c r="J92" s="24">
        <f t="shared" ref="J92:J118" si="59">IF(I$32&lt;=1+I$131,I92,L92+J$33*(I92-L92))</f>
        <v>0.20995990390287433</v>
      </c>
      <c r="K92" s="22">
        <f t="shared" ref="K92:K118" si="60">(B92)</f>
        <v>0.42703709268381218</v>
      </c>
      <c r="L92" s="22">
        <f t="shared" ref="L92:L118" si="61">(K92*H92)</f>
        <v>0.15269811192936317</v>
      </c>
      <c r="M92" s="226">
        <f t="shared" ref="M92:M118" si="62">(J92)</f>
        <v>0.20995990390287433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4.6120006009851715E-2</v>
      </c>
      <c r="L95" s="22">
        <f t="shared" si="61"/>
        <v>1.1739637893416801E-2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0.16969696969696968</v>
      </c>
      <c r="I96" s="22">
        <f t="shared" si="58"/>
        <v>1.6305052629745555E-2</v>
      </c>
      <c r="J96" s="24">
        <f t="shared" si="59"/>
        <v>1.6305052629745555E-2</v>
      </c>
      <c r="K96" s="22">
        <f t="shared" si="60"/>
        <v>9.6083345853857742E-3</v>
      </c>
      <c r="L96" s="22">
        <f t="shared" si="61"/>
        <v>1.6305052629745555E-3</v>
      </c>
      <c r="M96" s="226">
        <f t="shared" si="62"/>
        <v>1.6305052629745555E-2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5.3379636585476524E-3</v>
      </c>
      <c r="L97" s="22">
        <f t="shared" si="61"/>
        <v>9.0583625720808635E-4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0.7151515151515152</v>
      </c>
      <c r="I102" s="22">
        <f t="shared" si="58"/>
        <v>1.5437779116058616</v>
      </c>
      <c r="J102" s="24">
        <f t="shared" si="59"/>
        <v>1.5437779116058616</v>
      </c>
      <c r="K102" s="22">
        <f t="shared" si="60"/>
        <v>2.1586725035166707</v>
      </c>
      <c r="L102" s="22">
        <f t="shared" si="61"/>
        <v>1.5437779116058616</v>
      </c>
      <c r="M102" s="226">
        <f t="shared" si="62"/>
        <v>1.5437779116058616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2.4839065414082544</v>
      </c>
      <c r="J119" s="24">
        <f>SUM(J91:J118)</f>
        <v>2.4839065414082544</v>
      </c>
      <c r="K119" s="22">
        <f>SUM(K91:K118)</f>
        <v>3.8051140143591087</v>
      </c>
      <c r="L119" s="22">
        <f>SUM(L91:L118)</f>
        <v>2.4246156762185969</v>
      </c>
      <c r="M119" s="57">
        <f t="shared" si="49"/>
        <v>2.4839065414082544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63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65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1.1524315839766988</v>
      </c>
      <c r="J128" s="227">
        <f>(J30)</f>
        <v>0.55610503363969066</v>
      </c>
      <c r="K128" s="22">
        <f>(B128)</f>
        <v>0.62129400747198005</v>
      </c>
      <c r="L128" s="22">
        <f>IF(L124=L119,0,(L119-L124)/(B119-B124)*K128)</f>
        <v>0.30375650422375483</v>
      </c>
      <c r="M128" s="57">
        <f t="shared" si="63"/>
        <v>0.55610503363969066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2.4839065414082544</v>
      </c>
      <c r="J130" s="227">
        <f>(J119)</f>
        <v>2.4839065414082544</v>
      </c>
      <c r="K130" s="22">
        <f>(B130)</f>
        <v>3.8051140143591087</v>
      </c>
      <c r="L130" s="22">
        <f>(L119)</f>
        <v>2.4246156762185969</v>
      </c>
      <c r="M130" s="57">
        <f t="shared" si="63"/>
        <v>2.4839065414082544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0.29573581955433159</v>
      </c>
      <c r="K131" s="29"/>
      <c r="L131" s="29">
        <f>IF(I131&lt;SUM(L126:L127),0,I131-(SUM(L126:L127)))</f>
        <v>0.89206236989133991</v>
      </c>
      <c r="M131" s="236">
        <f>IF(I131&lt;SUM(M126:M127),0,I131-(SUM(M126:M127)))</f>
        <v>0.89206236989133991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4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2.0041111457036118E-2</v>
      </c>
      <c r="J6" s="24">
        <f t="shared" ref="J6:J13" si="3">IF(I$32&lt;=1+I$131,I6,B6*H6+J$33*(I6-B6*H6))</f>
        <v>2.0041111457036118E-2</v>
      </c>
      <c r="K6" s="22">
        <f t="shared" ref="K6:K31" si="4">B6</f>
        <v>0.10020555728518059</v>
      </c>
      <c r="L6" s="22">
        <f t="shared" ref="L6:L29" si="5">IF(K6="","",K6*H6)</f>
        <v>2.0041111457036118E-2</v>
      </c>
      <c r="M6" s="177">
        <f t="shared" ref="M6:M31" si="6">J6</f>
        <v>2.0041111457036118E-2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8.0164445828144471E-2</v>
      </c>
      <c r="Z6" s="156">
        <f>Poor!Z6</f>
        <v>0.17</v>
      </c>
      <c r="AA6" s="121">
        <f>$M6*Z6*4</f>
        <v>1.3627955790784562E-2</v>
      </c>
      <c r="AB6" s="156">
        <f>Poor!AB6</f>
        <v>0.17</v>
      </c>
      <c r="AC6" s="121">
        <f t="shared" ref="AC6:AC29" si="7">$M6*AB6*4</f>
        <v>1.3627955790784562E-2</v>
      </c>
      <c r="AD6" s="156">
        <f>Poor!AD6</f>
        <v>0.33</v>
      </c>
      <c r="AE6" s="121">
        <f t="shared" ref="AE6:AE29" si="8">$M6*AD6*4</f>
        <v>2.6454267123287675E-2</v>
      </c>
      <c r="AF6" s="122">
        <f>1-SUM(Z6,AB6,AD6)</f>
        <v>0.32999999999999996</v>
      </c>
      <c r="AG6" s="121">
        <f>$M6*AF6*4</f>
        <v>2.6454267123287672E-2</v>
      </c>
      <c r="AH6" s="123">
        <f>SUM(Z6,AB6,AD6,AF6)</f>
        <v>1</v>
      </c>
      <c r="AI6" s="183">
        <f>SUM(AA6,AC6,AE6,AG6)/4</f>
        <v>2.0041111457036118E-2</v>
      </c>
      <c r="AJ6" s="120">
        <f>(AA6+AC6)/2</f>
        <v>1.3627955790784562E-2</v>
      </c>
      <c r="AK6" s="119">
        <f>(AE6+AG6)/2</f>
        <v>2.6454267123287675E-2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0.3</v>
      </c>
      <c r="F7" s="27">
        <v>8800</v>
      </c>
      <c r="H7" s="24">
        <f t="shared" si="1"/>
        <v>0.3</v>
      </c>
      <c r="I7" s="22">
        <f t="shared" si="2"/>
        <v>7.0974863013698611E-2</v>
      </c>
      <c r="J7" s="24">
        <f t="shared" si="3"/>
        <v>3.56583857792677E-2</v>
      </c>
      <c r="K7" s="22">
        <f t="shared" si="4"/>
        <v>0.11829143835616435</v>
      </c>
      <c r="L7" s="22">
        <f t="shared" si="5"/>
        <v>3.5487431506849305E-2</v>
      </c>
      <c r="M7" s="177">
        <f t="shared" si="6"/>
        <v>3.56583857792677E-2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1296.8816479443597</v>
      </c>
      <c r="T7" s="221">
        <f>IF($B$81=0,0,(SUMIF($N$6:$N$28,$U7,M$6:M$28)+SUMIF($N$91:$N$118,$U7,M$91:M$118))*$I$83*Poor!$B$81/$B$81)</f>
        <v>1298.7498368168967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0.1426335431170708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0.1426335431170708</v>
      </c>
      <c r="AH7" s="123">
        <f t="shared" ref="AH7:AH30" si="12">SUM(Z7,AB7,AD7,AF7)</f>
        <v>1</v>
      </c>
      <c r="AI7" s="183">
        <f t="shared" ref="AI7:AI30" si="13">SUM(AA7,AC7,AE7,AG7)/4</f>
        <v>3.56583857792677E-2</v>
      </c>
      <c r="AJ7" s="120">
        <f t="shared" ref="AJ7:AJ31" si="14">(AA7+AC7)/2</f>
        <v>0</v>
      </c>
      <c r="AK7" s="119">
        <f t="shared" ref="AK7:AK31" si="15">(AE7+AG7)/2</f>
        <v>7.13167715585354E-2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2.5776453922789544E-2</v>
      </c>
      <c r="J8" s="24">
        <f t="shared" si="3"/>
        <v>3.6770288433783188E-2</v>
      </c>
      <c r="K8" s="22">
        <f t="shared" si="4"/>
        <v>0.18411752801992529</v>
      </c>
      <c r="L8" s="22">
        <f t="shared" si="5"/>
        <v>3.6823505603985056E-2</v>
      </c>
      <c r="M8" s="223">
        <f t="shared" si="6"/>
        <v>3.6770288433783188E-2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965.93</v>
      </c>
      <c r="T8" s="221">
        <f>IF($B$81=0,0,(SUMIF($N$6:$N$28,$U8,M$6:M$28)+SUMIF($N$91:$N$118,$U8,M$91:M$118))*$I$83*Poor!$B$81/$B$81)</f>
        <v>965.9977796760935</v>
      </c>
      <c r="U8" s="222">
        <v>2</v>
      </c>
      <c r="V8" s="56"/>
      <c r="W8" s="115"/>
      <c r="X8" s="118">
        <f>Poor!X8</f>
        <v>1</v>
      </c>
      <c r="Y8" s="183">
        <f t="shared" si="9"/>
        <v>0.14708115373513275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0.14708115373513275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3.6770288433783188E-2</v>
      </c>
      <c r="AJ8" s="120">
        <f t="shared" si="14"/>
        <v>7.3540576867566376E-2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1.225238688252387E-2</v>
      </c>
      <c r="J9" s="24">
        <f t="shared" si="3"/>
        <v>1.1603803732079887E-2</v>
      </c>
      <c r="K9" s="22">
        <f t="shared" si="4"/>
        <v>5.8003320880033203E-2</v>
      </c>
      <c r="L9" s="22">
        <f t="shared" si="5"/>
        <v>1.1600664176006642E-2</v>
      </c>
      <c r="M9" s="223">
        <f t="shared" si="6"/>
        <v>1.1603803732079887E-2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309.74202916460706</v>
      </c>
      <c r="T9" s="221">
        <f>IF($B$81=0,0,(SUMIF($N$6:$N$28,$U9,M$6:M$28)+SUMIF($N$91:$N$118,$U9,M$91:M$118))*$I$83*Poor!$B$81/$B$81)</f>
        <v>309.74202916460706</v>
      </c>
      <c r="U9" s="222">
        <v>3</v>
      </c>
      <c r="V9" s="56"/>
      <c r="W9" s="115"/>
      <c r="X9" s="118">
        <f>Poor!X9</f>
        <v>1</v>
      </c>
      <c r="Y9" s="183">
        <f t="shared" si="9"/>
        <v>4.6415214928319549E-2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4.6415214928319549E-2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1.1603803732079887E-2</v>
      </c>
      <c r="AJ9" s="120">
        <f t="shared" si="14"/>
        <v>2.3207607464159775E-2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13511.000000000002</v>
      </c>
      <c r="T11" s="221">
        <f>IF($B$81=0,0,(SUMIF($N$6:$N$28,$U11,M$6:M$28)+SUMIF($N$91:$N$118,$U11,M$91:M$118))*$I$83*Poor!$B$81/$B$81)</f>
        <v>13514.410661739465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88960.522310447195</v>
      </c>
      <c r="S14" s="221">
        <f>IF($B$81=0,0,(SUMIF($N$6:$N$28,$U14,L$6:L$28)+SUMIF($N$91:$N$118,$U14,L$91:L$118))*$I$83*Poor!$B$81/$B$81)</f>
        <v>42479.999999999993</v>
      </c>
      <c r="T14" s="221">
        <f>IF($B$81=0,0,(SUMIF($N$6:$N$28,$U14,M$6:M$28)+SUMIF($N$91:$N$118,$U14,M$91:M$118))*$I$83*Poor!$B$81/$B$81)</f>
        <v>42479.999999999993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42701.050709014657</v>
      </c>
      <c r="S16" s="221">
        <f>IF($B$81=0,0,(SUMIF($N$6:$N$28,$U16,L$6:L$28)+SUMIF($N$91:$N$118,$U16,L$91:L$118))*$I$83*Poor!$B$81/$B$81)</f>
        <v>23039.999999999996</v>
      </c>
      <c r="T16" s="221">
        <f>IF($B$81=0,0,(SUMIF($N$6:$N$28,$U16,M$6:M$28)+SUMIF($N$91:$N$118,$U16,M$91:M$118))*$I$83*Poor!$B$81/$B$81)</f>
        <v>23062.198205219553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10675.262677253664</v>
      </c>
      <c r="S17" s="221">
        <f>IF($B$81=0,0,(SUMIF($N$6:$N$28,$U17,L$6:L$28)+SUMIF($N$91:$N$118,$U17,L$91:L$118))*$I$83*Poor!$B$81/$B$81)</f>
        <v>6796.8</v>
      </c>
      <c r="T17" s="221">
        <f>IF($B$81=0,0,(SUMIF($N$6:$N$28,$U17,M$6:M$28)+SUMIF($N$91:$N$118,$U17,M$91:M$118))*$I$83*Poor!$B$81/$B$81)</f>
        <v>6796.8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11297.986333426794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97391.953677108962</v>
      </c>
      <c r="T23" s="179">
        <f>SUM(T7:T22)</f>
        <v>97419.498512616614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0.23374449271862555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0.23374449271862555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0.93497797087450218</v>
      </c>
      <c r="Z27" s="156">
        <f>Poor!Z27</f>
        <v>0.25</v>
      </c>
      <c r="AA27" s="121">
        <f t="shared" si="16"/>
        <v>0.23374449271862555</v>
      </c>
      <c r="AB27" s="156">
        <f>Poor!AB27</f>
        <v>0.25</v>
      </c>
      <c r="AC27" s="121">
        <f t="shared" si="7"/>
        <v>0.23374449271862555</v>
      </c>
      <c r="AD27" s="156">
        <f>Poor!AD27</f>
        <v>0.25</v>
      </c>
      <c r="AE27" s="121">
        <f t="shared" si="8"/>
        <v>0.23374449271862555</v>
      </c>
      <c r="AF27" s="122">
        <f t="shared" si="10"/>
        <v>0.25</v>
      </c>
      <c r="AG27" s="121">
        <f t="shared" si="11"/>
        <v>0.23374449271862555</v>
      </c>
      <c r="AH27" s="123">
        <f t="shared" si="12"/>
        <v>1</v>
      </c>
      <c r="AI27" s="183">
        <f t="shared" si="13"/>
        <v>0.23374449271862555</v>
      </c>
      <c r="AJ27" s="120">
        <f t="shared" si="14"/>
        <v>0.23374449271862555</v>
      </c>
      <c r="AK27" s="119">
        <f t="shared" si="15"/>
        <v>0.23374449271862555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5.7293336192985585E-4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5.7293336192985585E-4</v>
      </c>
      <c r="N28" s="228"/>
      <c r="O28" s="2"/>
      <c r="P28" s="22"/>
      <c r="V28" s="56"/>
      <c r="W28" s="110"/>
      <c r="X28" s="118"/>
      <c r="Y28" s="183">
        <f t="shared" si="9"/>
        <v>2.2917334477194234E-3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1.1458667238597117E-3</v>
      </c>
      <c r="AF28" s="122">
        <f t="shared" si="10"/>
        <v>0.5</v>
      </c>
      <c r="AG28" s="121">
        <f t="shared" si="11"/>
        <v>1.1458667238597117E-3</v>
      </c>
      <c r="AH28" s="123">
        <f t="shared" si="12"/>
        <v>1</v>
      </c>
      <c r="AI28" s="183">
        <f t="shared" si="13"/>
        <v>5.7293336192985585E-4</v>
      </c>
      <c r="AJ28" s="120">
        <f t="shared" si="14"/>
        <v>0</v>
      </c>
      <c r="AK28" s="119">
        <f t="shared" si="15"/>
        <v>1.1458667238597117E-3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0.34731680384241642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0.34731680384241642</v>
      </c>
      <c r="N29" s="228"/>
      <c r="P29" s="22"/>
      <c r="V29" s="56"/>
      <c r="W29" s="110"/>
      <c r="X29" s="118"/>
      <c r="Y29" s="183">
        <f t="shared" si="9"/>
        <v>1.3892672153696657</v>
      </c>
      <c r="Z29" s="156">
        <f>Poor!Z29</f>
        <v>0.25</v>
      </c>
      <c r="AA29" s="121">
        <f t="shared" si="16"/>
        <v>0.34731680384241642</v>
      </c>
      <c r="AB29" s="156">
        <f>Poor!AB29</f>
        <v>0.25</v>
      </c>
      <c r="AC29" s="121">
        <f t="shared" si="7"/>
        <v>0.34731680384241642</v>
      </c>
      <c r="AD29" s="156">
        <f>Poor!AD29</f>
        <v>0.25</v>
      </c>
      <c r="AE29" s="121">
        <f t="shared" si="8"/>
        <v>0.34731680384241642</v>
      </c>
      <c r="AF29" s="122">
        <f t="shared" si="10"/>
        <v>0.25</v>
      </c>
      <c r="AG29" s="121">
        <f t="shared" si="11"/>
        <v>0.34731680384241642</v>
      </c>
      <c r="AH29" s="123">
        <f t="shared" si="12"/>
        <v>1</v>
      </c>
      <c r="AI29" s="183">
        <f t="shared" si="13"/>
        <v>0.34731680384241642</v>
      </c>
      <c r="AJ29" s="120">
        <f t="shared" si="14"/>
        <v>0.34731680384241642</v>
      </c>
      <c r="AK29" s="119">
        <f t="shared" si="15"/>
        <v>0.34731680384241642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5.2109532912897683</v>
      </c>
      <c r="J30" s="230">
        <f>IF(I$32&lt;=1,I30,1-SUM(J6:J29))</f>
        <v>0.31429218067486131</v>
      </c>
      <c r="K30" s="22">
        <f t="shared" si="4"/>
        <v>0.73023944458281442</v>
      </c>
      <c r="L30" s="22">
        <f>IF(L124=L119,0,IF(K30="",0,(L119-L124)/(B119-B124)*K30))</f>
        <v>0.29151316342396638</v>
      </c>
      <c r="M30" s="175">
        <f t="shared" si="6"/>
        <v>0.31429218067486131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1.2571687226994452</v>
      </c>
      <c r="Z30" s="122">
        <f>IF($Y30=0,0,AA30/($Y$30))</f>
        <v>0.168485243993268</v>
      </c>
      <c r="AA30" s="187">
        <f>IF(AA79*4/$I$83+SUM(AA6:AA29)&lt;1,AA79*4/$I$83,1-SUM(AA6:AA29))</f>
        <v>0.21181437898472111</v>
      </c>
      <c r="AB30" s="122">
        <f>IF($Y30=0,0,AC30/($Y$30))</f>
        <v>0.32239964320610304</v>
      </c>
      <c r="AC30" s="187">
        <f>IF(AC79*4/$I$83+SUM(AC6:AC29)&lt;1,AC79*4/$I$83,1-SUM(AC6:AC29))</f>
        <v>0.40531074764817343</v>
      </c>
      <c r="AD30" s="122">
        <f>IF($Y30=0,0,AE30/($Y$30))</f>
        <v>0.31128563933050463</v>
      </c>
      <c r="AE30" s="187">
        <f>IF(AE79*4/$I$83+SUM(AE6:AE29)&lt;1,AE79*4/$I$83,1-SUM(AE6:AE29))</f>
        <v>0.39133856959181068</v>
      </c>
      <c r="AF30" s="122">
        <f>IF($Y30=0,0,AG30/($Y$30))</f>
        <v>0.19782947347012425</v>
      </c>
      <c r="AG30" s="187">
        <f>IF(AG79*4/$I$83+SUM(AG6:AG29)&lt;1,AG79*4/$I$83,1-SUM(AG6:AG29))</f>
        <v>0.24870502647473991</v>
      </c>
      <c r="AH30" s="123">
        <f t="shared" si="12"/>
        <v>1</v>
      </c>
      <c r="AI30" s="183">
        <f t="shared" si="13"/>
        <v>0.31429218067486131</v>
      </c>
      <c r="AJ30" s="120">
        <f t="shared" si="14"/>
        <v>0.30856256331644727</v>
      </c>
      <c r="AK30" s="119">
        <f t="shared" si="15"/>
        <v>0.3200217980332753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2.1171798551957388E-2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5.5646348805078132</v>
      </c>
      <c r="J32" s="17"/>
      <c r="L32" s="22">
        <f>SUM(L6:L30)</f>
        <v>0.97882820144804261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4.8173188410494273E-3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10620</v>
      </c>
      <c r="J37" s="38">
        <f>J91*I$83</f>
        <v>10620</v>
      </c>
      <c r="K37" s="40">
        <f t="shared" ref="K37:K52" si="28">(B37/B$65)</f>
        <v>0.13966859745570373</v>
      </c>
      <c r="L37" s="22">
        <f t="shared" ref="L37:L52" si="29">(K37*H37)</f>
        <v>8.2404472498865192E-2</v>
      </c>
      <c r="M37" s="24">
        <f t="shared" ref="M37:M52" si="30">J37/B$65</f>
        <v>8.2404472498865192E-2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10620</v>
      </c>
      <c r="AH37" s="123">
        <f>SUM(Z37,AB37,AD37,AF37)</f>
        <v>1</v>
      </c>
      <c r="AI37" s="112">
        <f>SUM(AA37,AC37,AE37,AG37)</f>
        <v>10620</v>
      </c>
      <c r="AJ37" s="148">
        <f>(AA37+AC37)</f>
        <v>0</v>
      </c>
      <c r="AK37" s="147">
        <f>(AE37+AG37)</f>
        <v>10620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2124</v>
      </c>
      <c r="J38" s="38">
        <f t="shared" ref="J38:J64" si="33">J92*I$83</f>
        <v>1419.4106617394632</v>
      </c>
      <c r="K38" s="40">
        <f t="shared" si="28"/>
        <v>1.8622479660760496E-2</v>
      </c>
      <c r="L38" s="22">
        <f t="shared" si="29"/>
        <v>1.0987262999848691E-2</v>
      </c>
      <c r="M38" s="24">
        <f t="shared" si="30"/>
        <v>1.1013727574379063E-2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1419.4106617394632</v>
      </c>
      <c r="AH38" s="123">
        <f t="shared" ref="AH38:AI58" si="35">SUM(Z38,AB38,AD38,AF38)</f>
        <v>1</v>
      </c>
      <c r="AI38" s="112">
        <f t="shared" si="35"/>
        <v>1419.4106617394632</v>
      </c>
      <c r="AJ38" s="148">
        <f t="shared" ref="AJ38:AJ64" si="36">(AA38+AC38)</f>
        <v>0</v>
      </c>
      <c r="AK38" s="147">
        <f t="shared" ref="AK38:AK64" si="37">(AE38+AG38)</f>
        <v>1419.4106617394632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9.3112398303802479E-3</v>
      </c>
      <c r="L39" s="22">
        <f t="shared" si="29"/>
        <v>5.4936314999243455E-3</v>
      </c>
      <c r="M39" s="24">
        <f t="shared" si="30"/>
        <v>5.4936314999243464E-3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767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767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370.53636767591212</v>
      </c>
      <c r="K41" s="40">
        <f t="shared" si="28"/>
        <v>6.8786784246934081E-3</v>
      </c>
      <c r="L41" s="22">
        <f t="shared" si="29"/>
        <v>2.8890449383712313E-3</v>
      </c>
      <c r="M41" s="24">
        <f t="shared" si="30"/>
        <v>2.8751274877569775E-3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370.53636767591212</v>
      </c>
      <c r="AH41" s="123">
        <f t="shared" si="35"/>
        <v>1</v>
      </c>
      <c r="AI41" s="112">
        <f t="shared" si="35"/>
        <v>370.53636767591212</v>
      </c>
      <c r="AJ41" s="148">
        <f t="shared" si="36"/>
        <v>0</v>
      </c>
      <c r="AK41" s="147">
        <f t="shared" si="37"/>
        <v>370.53636767591212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979.99999999999989</v>
      </c>
      <c r="J42" s="38">
        <f t="shared" si="33"/>
        <v>562.0232739132407</v>
      </c>
      <c r="K42" s="40">
        <f t="shared" si="28"/>
        <v>1.5518733050633747E-2</v>
      </c>
      <c r="L42" s="22">
        <f t="shared" si="29"/>
        <v>4.3452452541774484E-3</v>
      </c>
      <c r="M42" s="24">
        <f t="shared" si="30"/>
        <v>4.3609445780513961E-3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140.50581847831018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281.01163695662035</v>
      </c>
      <c r="AF42" s="122">
        <f t="shared" si="31"/>
        <v>0.25</v>
      </c>
      <c r="AG42" s="147">
        <f t="shared" si="34"/>
        <v>140.50581847831018</v>
      </c>
      <c r="AH42" s="123">
        <f t="shared" si="35"/>
        <v>1</v>
      </c>
      <c r="AI42" s="112">
        <f t="shared" si="35"/>
        <v>562.0232739132407</v>
      </c>
      <c r="AJ42" s="148">
        <f t="shared" si="36"/>
        <v>140.50581847831018</v>
      </c>
      <c r="AK42" s="147">
        <f t="shared" si="37"/>
        <v>421.51745543493053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33.438138086940739</v>
      </c>
      <c r="K43" s="40">
        <f t="shared" si="28"/>
        <v>9.3112398303802474E-4</v>
      </c>
      <c r="L43" s="22">
        <f t="shared" si="29"/>
        <v>2.607147152506469E-4</v>
      </c>
      <c r="M43" s="24">
        <f t="shared" si="30"/>
        <v>2.5945876934073116E-4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8.3595345217351849</v>
      </c>
      <c r="AB43" s="156">
        <f>Poor!AB43</f>
        <v>0.25</v>
      </c>
      <c r="AC43" s="147">
        <f t="shared" si="39"/>
        <v>8.3595345217351849</v>
      </c>
      <c r="AD43" s="156">
        <f>Poor!AD43</f>
        <v>0.25</v>
      </c>
      <c r="AE43" s="147">
        <f t="shared" si="40"/>
        <v>8.3595345217351849</v>
      </c>
      <c r="AF43" s="122">
        <f t="shared" si="31"/>
        <v>0.25</v>
      </c>
      <c r="AG43" s="147">
        <f t="shared" si="34"/>
        <v>8.3595345217351849</v>
      </c>
      <c r="AH43" s="123">
        <f t="shared" si="35"/>
        <v>1</v>
      </c>
      <c r="AI43" s="112">
        <f t="shared" si="35"/>
        <v>33.438138086940739</v>
      </c>
      <c r="AJ43" s="148">
        <f t="shared" si="36"/>
        <v>16.71906904347037</v>
      </c>
      <c r="AK43" s="147">
        <f t="shared" si="37"/>
        <v>16.71906904347037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42480</v>
      </c>
      <c r="J45" s="38">
        <f t="shared" si="33"/>
        <v>42479.999999999993</v>
      </c>
      <c r="K45" s="40">
        <f t="shared" si="28"/>
        <v>0.4655619915190124</v>
      </c>
      <c r="L45" s="22">
        <f t="shared" si="29"/>
        <v>0.32961788999546077</v>
      </c>
      <c r="M45" s="24">
        <f t="shared" si="30"/>
        <v>0.32961788999546071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10619.999999999998</v>
      </c>
      <c r="AB45" s="156">
        <f>Poor!AB45</f>
        <v>0.25</v>
      </c>
      <c r="AC45" s="147">
        <f t="shared" si="39"/>
        <v>10619.999999999998</v>
      </c>
      <c r="AD45" s="156">
        <f>Poor!AD45</f>
        <v>0.25</v>
      </c>
      <c r="AE45" s="147">
        <f t="shared" si="40"/>
        <v>10619.999999999998</v>
      </c>
      <c r="AF45" s="122">
        <f t="shared" si="31"/>
        <v>0.25</v>
      </c>
      <c r="AG45" s="147">
        <f t="shared" si="34"/>
        <v>10619.999999999998</v>
      </c>
      <c r="AH45" s="123">
        <f t="shared" si="35"/>
        <v>1</v>
      </c>
      <c r="AI45" s="112">
        <f t="shared" si="35"/>
        <v>42479.999999999993</v>
      </c>
      <c r="AJ45" s="148">
        <f t="shared" si="36"/>
        <v>21239.999999999996</v>
      </c>
      <c r="AK45" s="147">
        <f t="shared" si="37"/>
        <v>21239.999999999996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23062.198205219553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0.17894804875380346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5765.5495513048882</v>
      </c>
      <c r="AB46" s="156">
        <f>Poor!AB46</f>
        <v>0.25</v>
      </c>
      <c r="AC46" s="147">
        <f t="shared" si="39"/>
        <v>5765.5495513048882</v>
      </c>
      <c r="AD46" s="156">
        <f>Poor!AD46</f>
        <v>0.25</v>
      </c>
      <c r="AE46" s="147">
        <f t="shared" si="40"/>
        <v>5765.5495513048882</v>
      </c>
      <c r="AF46" s="122">
        <f t="shared" si="31"/>
        <v>0.25</v>
      </c>
      <c r="AG46" s="147">
        <f t="shared" si="34"/>
        <v>5765.5495513048882</v>
      </c>
      <c r="AH46" s="123">
        <f t="shared" si="35"/>
        <v>1</v>
      </c>
      <c r="AI46" s="112">
        <f t="shared" si="35"/>
        <v>23062.198205219553</v>
      </c>
      <c r="AJ46" s="148">
        <f t="shared" si="36"/>
        <v>11531.099102609776</v>
      </c>
      <c r="AK46" s="147">
        <f t="shared" si="37"/>
        <v>11531.099102609776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8991.6</v>
      </c>
      <c r="J48" s="38">
        <f t="shared" si="33"/>
        <v>8991.6</v>
      </c>
      <c r="K48" s="40">
        <f t="shared" si="28"/>
        <v>5.9126372922914575E-2</v>
      </c>
      <c r="L48" s="22">
        <f t="shared" si="29"/>
        <v>6.9769120049039193E-2</v>
      </c>
      <c r="M48" s="24">
        <f t="shared" si="30"/>
        <v>6.9769120049039193E-2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2247.9</v>
      </c>
      <c r="AB48" s="156">
        <f>Poor!AB48</f>
        <v>0.25</v>
      </c>
      <c r="AC48" s="147">
        <f t="shared" si="39"/>
        <v>2247.9</v>
      </c>
      <c r="AD48" s="156">
        <f>Poor!AD48</f>
        <v>0.25</v>
      </c>
      <c r="AE48" s="147">
        <f t="shared" si="40"/>
        <v>2247.9</v>
      </c>
      <c r="AF48" s="122">
        <f t="shared" si="31"/>
        <v>0.25</v>
      </c>
      <c r="AG48" s="147">
        <f t="shared" si="34"/>
        <v>2247.9</v>
      </c>
      <c r="AH48" s="123">
        <f t="shared" si="35"/>
        <v>1</v>
      </c>
      <c r="AI48" s="112">
        <f t="shared" si="35"/>
        <v>8991.6</v>
      </c>
      <c r="AJ48" s="148">
        <f t="shared" si="36"/>
        <v>4495.8</v>
      </c>
      <c r="AK48" s="147">
        <f t="shared" si="37"/>
        <v>4495.8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101115.40000000001</v>
      </c>
      <c r="J65" s="39">
        <f>SUM(J37:J64)</f>
        <v>95811.006646635113</v>
      </c>
      <c r="K65" s="40">
        <f>SUM(K37:K64)</f>
        <v>1</v>
      </c>
      <c r="L65" s="22">
        <f>SUM(L37:L64)</f>
        <v>0.74323348321843008</v>
      </c>
      <c r="M65" s="24">
        <f>SUM(M37:M64)</f>
        <v>0.74343271773081288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21956.514904304935</v>
      </c>
      <c r="AB65" s="137"/>
      <c r="AC65" s="153">
        <f>SUM(AC37:AC64)</f>
        <v>20341.009085826623</v>
      </c>
      <c r="AD65" s="137"/>
      <c r="AE65" s="153">
        <f>SUM(AE37:AE64)</f>
        <v>20622.020722783243</v>
      </c>
      <c r="AF65" s="137"/>
      <c r="AG65" s="153">
        <f>SUM(AG37:AG64)</f>
        <v>32891.461933720304</v>
      </c>
      <c r="AH65" s="137"/>
      <c r="AI65" s="153">
        <f>SUM(AI37:AI64)</f>
        <v>95811.006646635113</v>
      </c>
      <c r="AJ65" s="153">
        <f>SUM(AJ37:AJ64)</f>
        <v>42297.523990131558</v>
      </c>
      <c r="AK65" s="153">
        <f>SUM(AK37:AK64)</f>
        <v>53513.482656503555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80537.012619597634</v>
      </c>
      <c r="J74" s="51">
        <f>J128*I$83</f>
        <v>4857.4899651397818</v>
      </c>
      <c r="K74" s="40">
        <f>B74/B$76</f>
        <v>5.3074504288621635E-2</v>
      </c>
      <c r="L74" s="22">
        <f>(L128*G$37*F$9/F$7)/B$130</f>
        <v>3.495930362189241E-2</v>
      </c>
      <c r="M74" s="24">
        <f>J74/B$76</f>
        <v>3.7691045032568246E-2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818.415381971427</v>
      </c>
      <c r="AB74" s="156"/>
      <c r="AC74" s="147">
        <f>AC30*$I$83/4</f>
        <v>1566.0530316382915</v>
      </c>
      <c r="AD74" s="156"/>
      <c r="AE74" s="147">
        <f>AE30*$I$83/4</f>
        <v>1512.0668693400476</v>
      </c>
      <c r="AF74" s="156"/>
      <c r="AG74" s="147">
        <f>AG30*$I$83/4</f>
        <v>960.95468219001532</v>
      </c>
      <c r="AH74" s="155"/>
      <c r="AI74" s="147">
        <f>SUM(AA74,AC74,AE74,AG74)</f>
        <v>4857.4899651397809</v>
      </c>
      <c r="AJ74" s="148">
        <f>(AA74+AC74)</f>
        <v>2384.4684136097185</v>
      </c>
      <c r="AK74" s="147">
        <f>(AE74+AG74)</f>
        <v>2473.0215515300629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29084.569301092972</v>
      </c>
      <c r="K75" s="40">
        <f>B75/B$76</f>
        <v>0.56135599212570664</v>
      </c>
      <c r="L75" s="22">
        <f>(L129*G$37*F$9/F$7)/B$130</f>
        <v>0.22821034033645254</v>
      </c>
      <c r="M75" s="24">
        <f>J75/B$76</f>
        <v>0.22567783343815956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15993.502677232922</v>
      </c>
      <c r="AB75" s="158"/>
      <c r="AC75" s="149">
        <f>AA75+AC65-SUM(AC70,AC74)</f>
        <v>29623.861886320672</v>
      </c>
      <c r="AD75" s="158"/>
      <c r="AE75" s="149">
        <f>AC75+AE65-SUM(AE70,AE74)</f>
        <v>43589.218894663281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70375.129301092966</v>
      </c>
      <c r="AJ75" s="151">
        <f>AJ76-SUM(AJ70,AJ74)</f>
        <v>29623.861886320668</v>
      </c>
      <c r="AK75" s="149">
        <f>AJ75+AK76-SUM(AK70,AK74)</f>
        <v>70375.12930109298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101115.39999999998</v>
      </c>
      <c r="J76" s="51">
        <f>J130*I$83</f>
        <v>95811.006646635098</v>
      </c>
      <c r="K76" s="40">
        <f>SUM(K70:K75)</f>
        <v>0.74788266285940419</v>
      </c>
      <c r="L76" s="22">
        <f>SUM(L70:L75)</f>
        <v>0.44573502539252685</v>
      </c>
      <c r="M76" s="24">
        <f>SUM(M70:M75)</f>
        <v>0.4459342599049097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21956.514904304935</v>
      </c>
      <c r="AB76" s="137"/>
      <c r="AC76" s="153">
        <f>AC65</f>
        <v>20341.009085826623</v>
      </c>
      <c r="AD76" s="137"/>
      <c r="AE76" s="153">
        <f>AE65</f>
        <v>20622.020722783243</v>
      </c>
      <c r="AF76" s="137"/>
      <c r="AG76" s="153">
        <f>AG65</f>
        <v>32891.461933720304</v>
      </c>
      <c r="AH76" s="137"/>
      <c r="AI76" s="153">
        <f>SUM(AA76,AC76,AE76,AG76)</f>
        <v>95811.006646635098</v>
      </c>
      <c r="AJ76" s="154">
        <f>SUM(AA76,AC76)</f>
        <v>42297.523990131558</v>
      </c>
      <c r="AK76" s="154">
        <f>SUM(AE76,AG76)</f>
        <v>53513.482656503547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15993.502677232922</v>
      </c>
      <c r="AD78" s="112"/>
      <c r="AE78" s="112">
        <f>AC75</f>
        <v>29623.861886320672</v>
      </c>
      <c r="AF78" s="112"/>
      <c r="AG78" s="112">
        <f>AE75</f>
        <v>43589.218894663281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16811.918059204349</v>
      </c>
      <c r="AB79" s="112"/>
      <c r="AC79" s="112">
        <f>AA79-AA74+AC65-AC70</f>
        <v>31189.914917958962</v>
      </c>
      <c r="AD79" s="112"/>
      <c r="AE79" s="112">
        <f>AC79-AC74+AE65-AE70</f>
        <v>45101.285764003333</v>
      </c>
      <c r="AF79" s="112"/>
      <c r="AG79" s="112">
        <f>AE79-AE74+AG65-AG70</f>
        <v>71336.083983282995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0.3575757575757576</v>
      </c>
      <c r="I91" s="22">
        <f t="shared" ref="I91" si="52">(D91*H91)</f>
        <v>0.68714150368213422</v>
      </c>
      <c r="J91" s="24">
        <f>IF(I$32&lt;=1+I$131,I91,L91+J$33*(I91-L91))</f>
        <v>0.68714150368213422</v>
      </c>
      <c r="K91" s="22">
        <f t="shared" ref="K91" si="53">(B91)</f>
        <v>1.9216669170771548</v>
      </c>
      <c r="L91" s="22">
        <f t="shared" ref="L91" si="54">(K91*H91)</f>
        <v>0.68714150368213422</v>
      </c>
      <c r="M91" s="226">
        <f t="shared" si="50"/>
        <v>0.68714150368213422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0.3575757575757576</v>
      </c>
      <c r="I92" s="22">
        <f t="shared" ref="I92:I118" si="59">(D92*H92)</f>
        <v>0.13742830073642684</v>
      </c>
      <c r="J92" s="24">
        <f t="shared" ref="J92:J118" si="60">IF(I$32&lt;=1+I$131,I92,L92+J$33*(I92-L92))</f>
        <v>9.1839545805094902E-2</v>
      </c>
      <c r="K92" s="22">
        <f t="shared" ref="K92:K118" si="61">(B92)</f>
        <v>0.25622225561028733</v>
      </c>
      <c r="L92" s="22">
        <f t="shared" ref="L92:L118" si="62">(K92*H92)</f>
        <v>9.1618867157617898E-2</v>
      </c>
      <c r="M92" s="226">
        <f t="shared" ref="M92:M118" si="63">(J92)</f>
        <v>9.1839545805094902E-2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0.3575757575757576</v>
      </c>
      <c r="I93" s="22">
        <f t="shared" si="59"/>
        <v>4.5809433578808949E-2</v>
      </c>
      <c r="J93" s="24">
        <f t="shared" si="60"/>
        <v>4.5809433578808949E-2</v>
      </c>
      <c r="K93" s="22">
        <f t="shared" si="61"/>
        <v>0.12811112780514367</v>
      </c>
      <c r="L93" s="22">
        <f t="shared" si="62"/>
        <v>4.5809433578808949E-2</v>
      </c>
      <c r="M93" s="226">
        <f t="shared" si="63"/>
        <v>4.5809433578808949E-2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2.3974662603930545E-2</v>
      </c>
      <c r="K95" s="22">
        <f t="shared" si="61"/>
        <v>9.4642095666049877E-2</v>
      </c>
      <c r="L95" s="22">
        <f t="shared" si="62"/>
        <v>2.4090715260449064E-2</v>
      </c>
      <c r="M95" s="226">
        <f t="shared" si="63"/>
        <v>2.3974662603930545E-2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0.16969696969696968</v>
      </c>
      <c r="I96" s="22">
        <f t="shared" si="59"/>
        <v>6.3408538004566042E-2</v>
      </c>
      <c r="J96" s="24">
        <f t="shared" si="60"/>
        <v>3.6364361350386079E-2</v>
      </c>
      <c r="K96" s="22">
        <f t="shared" si="61"/>
        <v>0.21351854634190609</v>
      </c>
      <c r="L96" s="22">
        <f t="shared" si="62"/>
        <v>3.6233450288323456E-2</v>
      </c>
      <c r="M96" s="226">
        <f t="shared" si="63"/>
        <v>3.6364361350386079E-2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2.1635341323343973E-3</v>
      </c>
      <c r="K97" s="22">
        <f t="shared" si="61"/>
        <v>1.2811112780514366E-2</v>
      </c>
      <c r="L97" s="22">
        <f t="shared" si="62"/>
        <v>2.1740070172994075E-3</v>
      </c>
      <c r="M97" s="226">
        <f t="shared" si="63"/>
        <v>2.1635341323343973E-3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0.42909090909090908</v>
      </c>
      <c r="I99" s="22">
        <f t="shared" si="59"/>
        <v>2.7485660147285365</v>
      </c>
      <c r="J99" s="24">
        <f t="shared" si="60"/>
        <v>2.7485660147285365</v>
      </c>
      <c r="K99" s="22">
        <f t="shared" si="61"/>
        <v>6.4055563902571828</v>
      </c>
      <c r="L99" s="22">
        <f t="shared" si="62"/>
        <v>2.7485660147285365</v>
      </c>
      <c r="M99" s="226">
        <f t="shared" si="63"/>
        <v>2.7485660147285365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1.4921839503719379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1.4921839503719379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0.7151515151515152</v>
      </c>
      <c r="I102" s="22">
        <f t="shared" si="59"/>
        <v>0.58177980645087368</v>
      </c>
      <c r="J102" s="24">
        <f t="shared" si="60"/>
        <v>0.58177980645087368</v>
      </c>
      <c r="K102" s="22">
        <f t="shared" si="61"/>
        <v>0.81350566156266224</v>
      </c>
      <c r="L102" s="22">
        <f t="shared" si="62"/>
        <v>0.58177980645087368</v>
      </c>
      <c r="M102" s="226">
        <f t="shared" si="63"/>
        <v>0.58177980645087368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6.5424282487213237</v>
      </c>
      <c r="J119" s="24">
        <f>SUM(J91:J118)</f>
        <v>6.1992202614376453</v>
      </c>
      <c r="K119" s="22">
        <f>SUM(K91:K118)</f>
        <v>13.75876146881633</v>
      </c>
      <c r="L119" s="22">
        <f>SUM(L91:L118)</f>
        <v>6.1975589159029596</v>
      </c>
      <c r="M119" s="57">
        <f t="shared" si="50"/>
        <v>6.1992202614376453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5.2109532912897683</v>
      </c>
      <c r="J128" s="227">
        <f>(J30)</f>
        <v>0.31429218067486131</v>
      </c>
      <c r="K128" s="22">
        <f>(B128)</f>
        <v>0.73023944458281442</v>
      </c>
      <c r="L128" s="22">
        <f>IF(L124=L119,0,(L119-L124)/(B119-B124)*K128)</f>
        <v>0.29151316342396638</v>
      </c>
      <c r="M128" s="57">
        <f t="shared" si="90"/>
        <v>0.31429218067486131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1.8818469570150906</v>
      </c>
      <c r="K129" s="29">
        <f>(B129)</f>
        <v>7.7235631947483352</v>
      </c>
      <c r="L129" s="60">
        <f>IF(SUM(L124:L128)&gt;L130,0,L130-SUM(L124:L128))</f>
        <v>1.9029646287312998</v>
      </c>
      <c r="M129" s="57">
        <f t="shared" si="90"/>
        <v>1.8818469570150906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6.5424282487213237</v>
      </c>
      <c r="J130" s="227">
        <f>(J119)</f>
        <v>6.1992202614376453</v>
      </c>
      <c r="K130" s="22">
        <f>(B130)</f>
        <v>13.75876146881633</v>
      </c>
      <c r="L130" s="22">
        <f>(L119)</f>
        <v>6.1975589159029596</v>
      </c>
      <c r="M130" s="57">
        <f t="shared" si="90"/>
        <v>6.1992202614376453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399.78984834218278</v>
      </c>
      <c r="H72" s="109">
        <f>Middle!T7</f>
        <v>973.43975339296946</v>
      </c>
      <c r="I72" s="109">
        <f>Rich!T7</f>
        <v>1298.7498368168967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251.99999999999997</v>
      </c>
      <c r="I73" s="109">
        <f>Rich!T8</f>
        <v>965.9977796760935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167.04244933267429</v>
      </c>
      <c r="I74" s="109">
        <f>Rich!T9</f>
        <v>309.74202916460706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5782</v>
      </c>
      <c r="I76" s="109">
        <f>Rich!T11</f>
        <v>13514.410661739465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59.307014873631459</v>
      </c>
      <c r="D78" s="109">
        <f>Middle!R13</f>
        <v>733.79934803751212</v>
      </c>
      <c r="E78" s="109">
        <f>Rich!R13</f>
        <v>0</v>
      </c>
      <c r="F78" s="109">
        <f>V.Poor!T13</f>
        <v>0</v>
      </c>
      <c r="G78" s="109">
        <f>Poor!T13</f>
        <v>22.200000000000003</v>
      </c>
      <c r="H78" s="109">
        <f>Middle!T13</f>
        <v>408.30546836381609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88960.522310447195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42479.999999999993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10675.262677253662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8496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42701.050709014657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23062.198205219553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10675.262677253664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6796.8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29979.696018620703</v>
      </c>
      <c r="D85" s="109">
        <f>Middle!R20</f>
        <v>29979.6960186207</v>
      </c>
      <c r="E85" s="109">
        <f>Rich!R20</f>
        <v>11297.986333426794</v>
      </c>
      <c r="F85" s="109">
        <f>V.Poor!T20</f>
        <v>0</v>
      </c>
      <c r="G85" s="109">
        <f>Poor!T20</f>
        <v>23859.600000000002</v>
      </c>
      <c r="H85" s="109">
        <f>Middle!T20</f>
        <v>23859.600000000002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26121.510312338145</v>
      </c>
      <c r="H88" s="109">
        <f>Middle!T23</f>
        <v>41778.308135085419</v>
      </c>
      <c r="I88" s="109">
        <f>Rich!T23</f>
        <v>97419.498512616614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6440.3730679581749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20227.493067958178</v>
      </c>
      <c r="H99" s="238">
        <f t="shared" si="0"/>
        <v>4570.6952452109035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44780.933067958191</v>
      </c>
      <c r="H100" s="238">
        <f t="shared" si="0"/>
        <v>29124.135245210899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59.307014873631459</v>
      </c>
      <c r="D9" s="203">
        <f>Income!D78</f>
        <v>733.79934803751212</v>
      </c>
      <c r="E9" s="203">
        <f>Income!E78</f>
        <v>0</v>
      </c>
      <c r="F9" s="204">
        <f t="shared" si="4"/>
        <v>59.307014873631459</v>
      </c>
      <c r="G9" s="204">
        <f t="shared" si="4"/>
        <v>59.307014873631459</v>
      </c>
      <c r="H9" s="204">
        <f t="shared" si="4"/>
        <v>59.307014873631459</v>
      </c>
      <c r="I9" s="204">
        <f t="shared" si="4"/>
        <v>59.307014873631459</v>
      </c>
      <c r="J9" s="204">
        <f t="shared" si="4"/>
        <v>59.307014873631459</v>
      </c>
      <c r="K9" s="204">
        <f t="shared" si="4"/>
        <v>59.307014873631459</v>
      </c>
      <c r="L9" s="204">
        <f t="shared" si="4"/>
        <v>59.307014873631459</v>
      </c>
      <c r="M9" s="204">
        <f t="shared" si="4"/>
        <v>59.307014873631459</v>
      </c>
      <c r="N9" s="204">
        <f t="shared" si="4"/>
        <v>59.307014873631459</v>
      </c>
      <c r="O9" s="204">
        <f t="shared" si="4"/>
        <v>59.307014873631459</v>
      </c>
      <c r="P9" s="204">
        <f t="shared" si="4"/>
        <v>59.307014873631459</v>
      </c>
      <c r="Q9" s="204">
        <f t="shared" si="4"/>
        <v>59.307014873631459</v>
      </c>
      <c r="R9" s="204">
        <f t="shared" si="4"/>
        <v>59.307014873631459</v>
      </c>
      <c r="S9" s="204">
        <f t="shared" si="4"/>
        <v>59.307014873631459</v>
      </c>
      <c r="T9" s="204">
        <f t="shared" si="4"/>
        <v>59.307014873631459</v>
      </c>
      <c r="U9" s="204">
        <f t="shared" si="4"/>
        <v>59.307014873631459</v>
      </c>
      <c r="V9" s="204">
        <f t="shared" si="6"/>
        <v>59.307014873631459</v>
      </c>
      <c r="W9" s="204">
        <f t="shared" si="6"/>
        <v>59.307014873631459</v>
      </c>
      <c r="X9" s="204">
        <f t="shared" si="6"/>
        <v>59.307014873631459</v>
      </c>
      <c r="Y9" s="204">
        <f t="shared" si="6"/>
        <v>59.307014873631459</v>
      </c>
      <c r="Z9" s="204">
        <f t="shared" si="6"/>
        <v>59.307014873631459</v>
      </c>
      <c r="AA9" s="204">
        <f t="shared" si="6"/>
        <v>59.307014873631459</v>
      </c>
      <c r="AB9" s="204">
        <f t="shared" si="6"/>
        <v>59.307014873631459</v>
      </c>
      <c r="AC9" s="204">
        <f t="shared" si="6"/>
        <v>59.307014873631459</v>
      </c>
      <c r="AD9" s="204">
        <f t="shared" si="6"/>
        <v>59.307014873631459</v>
      </c>
      <c r="AE9" s="204">
        <f t="shared" si="6"/>
        <v>59.307014873631459</v>
      </c>
      <c r="AF9" s="204">
        <f t="shared" si="6"/>
        <v>59.307014873631459</v>
      </c>
      <c r="AG9" s="204">
        <f t="shared" si="6"/>
        <v>59.307014873631459</v>
      </c>
      <c r="AH9" s="204">
        <f t="shared" si="6"/>
        <v>59.307014873631459</v>
      </c>
      <c r="AI9" s="204">
        <f t="shared" si="6"/>
        <v>59.307014873631459</v>
      </c>
      <c r="AJ9" s="204">
        <f t="shared" si="6"/>
        <v>59.307014873631459</v>
      </c>
      <c r="AK9" s="204">
        <f t="shared" si="6"/>
        <v>59.307014873631459</v>
      </c>
      <c r="AL9" s="204">
        <f t="shared" si="7"/>
        <v>59.307014873631459</v>
      </c>
      <c r="AM9" s="204">
        <f t="shared" si="7"/>
        <v>59.307014873631459</v>
      </c>
      <c r="AN9" s="204">
        <f t="shared" si="7"/>
        <v>59.307014873631459</v>
      </c>
      <c r="AO9" s="204">
        <f t="shared" si="7"/>
        <v>59.307014873631459</v>
      </c>
      <c r="AP9" s="204">
        <f t="shared" si="7"/>
        <v>59.307014873631459</v>
      </c>
      <c r="AQ9" s="204">
        <f t="shared" si="7"/>
        <v>59.307014873631459</v>
      </c>
      <c r="AR9" s="204">
        <f t="shared" si="7"/>
        <v>59.307014873631459</v>
      </c>
      <c r="AS9" s="204">
        <f t="shared" si="7"/>
        <v>59.307014873631459</v>
      </c>
      <c r="AT9" s="204">
        <f t="shared" si="7"/>
        <v>59.307014873631459</v>
      </c>
      <c r="AU9" s="204">
        <f t="shared" si="7"/>
        <v>59.307014873631459</v>
      </c>
      <c r="AV9" s="204">
        <f t="shared" si="7"/>
        <v>59.307014873631459</v>
      </c>
      <c r="AW9" s="204">
        <f t="shared" si="7"/>
        <v>59.307014873631459</v>
      </c>
      <c r="AX9" s="204">
        <f t="shared" si="1"/>
        <v>59.307014873631459</v>
      </c>
      <c r="AY9" s="204">
        <f t="shared" si="1"/>
        <v>59.307014873631459</v>
      </c>
      <c r="AZ9" s="204">
        <f t="shared" si="1"/>
        <v>59.307014873631459</v>
      </c>
      <c r="BA9" s="204">
        <f t="shared" si="1"/>
        <v>59.307014873631459</v>
      </c>
      <c r="BB9" s="204">
        <f t="shared" si="1"/>
        <v>59.307014873631459</v>
      </c>
      <c r="BC9" s="204">
        <f t="shared" si="1"/>
        <v>59.307014873631459</v>
      </c>
      <c r="BD9" s="204">
        <f t="shared" si="1"/>
        <v>59.307014873631459</v>
      </c>
      <c r="BE9" s="204">
        <f t="shared" si="1"/>
        <v>59.307014873631459</v>
      </c>
      <c r="BF9" s="204">
        <f t="shared" si="1"/>
        <v>59.307014873631459</v>
      </c>
      <c r="BG9" s="204">
        <f t="shared" si="1"/>
        <v>59.307014873631459</v>
      </c>
      <c r="BH9" s="204">
        <f t="shared" si="1"/>
        <v>59.307014873631459</v>
      </c>
      <c r="BI9" s="204">
        <f t="shared" si="1"/>
        <v>59.307014873631459</v>
      </c>
      <c r="BJ9" s="204">
        <f t="shared" si="1"/>
        <v>59.307014873631459</v>
      </c>
      <c r="BK9" s="204">
        <f t="shared" si="1"/>
        <v>59.307014873631459</v>
      </c>
      <c r="BL9" s="204">
        <f t="shared" si="1"/>
        <v>59.307014873631459</v>
      </c>
      <c r="BM9" s="204">
        <f t="shared" si="1"/>
        <v>59.307014873631459</v>
      </c>
      <c r="BN9" s="204">
        <f t="shared" si="1"/>
        <v>59.307014873631459</v>
      </c>
      <c r="BO9" s="204">
        <f t="shared" si="1"/>
        <v>59.307014873631459</v>
      </c>
      <c r="BP9" s="204">
        <f t="shared" si="1"/>
        <v>59.307014873631459</v>
      </c>
      <c r="BQ9" s="204">
        <f t="shared" si="1"/>
        <v>59.307014873631459</v>
      </c>
      <c r="BR9" s="204">
        <f t="shared" si="1"/>
        <v>59.307014873631459</v>
      </c>
      <c r="BS9" s="204">
        <f t="shared" si="1"/>
        <v>59.307014873631459</v>
      </c>
      <c r="BT9" s="204">
        <f t="shared" si="1"/>
        <v>59.307014873631459</v>
      </c>
      <c r="BU9" s="204">
        <f t="shared" si="1"/>
        <v>59.307014873631459</v>
      </c>
      <c r="BV9" s="204">
        <f t="shared" si="1"/>
        <v>59.307014873631459</v>
      </c>
      <c r="BW9" s="204">
        <f t="shared" si="1"/>
        <v>59.307014873631459</v>
      </c>
      <c r="BX9" s="204">
        <f t="shared" si="1"/>
        <v>59.307014873631459</v>
      </c>
      <c r="BY9" s="204">
        <f t="shared" si="1"/>
        <v>59.307014873631459</v>
      </c>
      <c r="BZ9" s="204">
        <f t="shared" si="1"/>
        <v>59.307014873631459</v>
      </c>
      <c r="CA9" s="204">
        <f t="shared" si="2"/>
        <v>59.307014873631459</v>
      </c>
      <c r="CB9" s="204">
        <f t="shared" si="2"/>
        <v>59.307014873631459</v>
      </c>
      <c r="CC9" s="204">
        <f t="shared" si="2"/>
        <v>59.307014873631459</v>
      </c>
      <c r="CD9" s="204">
        <f t="shared" si="2"/>
        <v>59.307014873631459</v>
      </c>
      <c r="CE9" s="204">
        <f t="shared" si="2"/>
        <v>59.307014873631459</v>
      </c>
      <c r="CF9" s="204">
        <f t="shared" si="2"/>
        <v>59.307014873631459</v>
      </c>
      <c r="CG9" s="204">
        <f t="shared" si="2"/>
        <v>59.307014873631459</v>
      </c>
      <c r="CH9" s="204">
        <f t="shared" si="2"/>
        <v>59.307014873631459</v>
      </c>
      <c r="CI9" s="204">
        <f t="shared" si="2"/>
        <v>59.307014873631459</v>
      </c>
      <c r="CJ9" s="204">
        <f t="shared" si="2"/>
        <v>59.307014873631459</v>
      </c>
      <c r="CK9" s="204">
        <f t="shared" si="2"/>
        <v>59.307014873631459</v>
      </c>
      <c r="CL9" s="204">
        <f t="shared" si="2"/>
        <v>59.307014873631459</v>
      </c>
      <c r="CM9" s="204">
        <f t="shared" si="2"/>
        <v>59.307014873631459</v>
      </c>
      <c r="CN9" s="204">
        <f t="shared" si="2"/>
        <v>59.307014873631459</v>
      </c>
      <c r="CO9" s="204">
        <f t="shared" si="2"/>
        <v>59.307014873631459</v>
      </c>
      <c r="CP9" s="204">
        <f t="shared" si="2"/>
        <v>733.79934803751212</v>
      </c>
      <c r="CQ9" s="204">
        <f t="shared" si="2"/>
        <v>733.79934803751212</v>
      </c>
      <c r="CR9" s="204">
        <f t="shared" si="2"/>
        <v>733.79934803751212</v>
      </c>
      <c r="CS9" s="204">
        <f t="shared" si="3"/>
        <v>733.79934803751212</v>
      </c>
      <c r="CT9" s="204">
        <f t="shared" si="3"/>
        <v>733.79934803751212</v>
      </c>
      <c r="CU9" s="204">
        <f t="shared" si="3"/>
        <v>733.79934803751212</v>
      </c>
      <c r="CV9" s="204">
        <f t="shared" si="3"/>
        <v>733.79934803751212</v>
      </c>
      <c r="CW9" s="204">
        <f t="shared" si="3"/>
        <v>733.79934803751212</v>
      </c>
      <c r="CX9" s="204">
        <f t="shared" si="3"/>
        <v>733.79934803751212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88960.522310447195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88960.522310447195</v>
      </c>
      <c r="CZ10" s="204">
        <f t="shared" si="3"/>
        <v>88960.522310447195</v>
      </c>
      <c r="DA10" s="204">
        <f t="shared" si="3"/>
        <v>88960.522310447195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42701.050709014657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42701.050709014657</v>
      </c>
      <c r="CZ11" s="204">
        <f t="shared" si="3"/>
        <v>42701.050709014657</v>
      </c>
      <c r="DA11" s="204">
        <f t="shared" si="3"/>
        <v>42701.050709014657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10675.262677253664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10675.262677253664</v>
      </c>
      <c r="CZ12" s="204">
        <f t="shared" si="3"/>
        <v>10675.262677253664</v>
      </c>
      <c r="DA12" s="204">
        <f t="shared" si="3"/>
        <v>10675.262677253664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29979.696018620703</v>
      </c>
      <c r="D14" s="203">
        <f>Income!D85</f>
        <v>29979.6960186207</v>
      </c>
      <c r="E14" s="203">
        <f>Income!E85</f>
        <v>11297.986333426794</v>
      </c>
      <c r="F14" s="204">
        <f t="shared" si="4"/>
        <v>29979.696018620703</v>
      </c>
      <c r="G14" s="204">
        <f t="shared" si="4"/>
        <v>29979.696018620703</v>
      </c>
      <c r="H14" s="204">
        <f t="shared" si="4"/>
        <v>29979.696018620703</v>
      </c>
      <c r="I14" s="204">
        <f t="shared" si="4"/>
        <v>29979.696018620703</v>
      </c>
      <c r="J14" s="204">
        <f t="shared" si="4"/>
        <v>29979.696018620703</v>
      </c>
      <c r="K14" s="204">
        <f t="shared" si="4"/>
        <v>29979.696018620703</v>
      </c>
      <c r="L14" s="204">
        <f t="shared" si="4"/>
        <v>29979.696018620703</v>
      </c>
      <c r="M14" s="204">
        <f t="shared" si="4"/>
        <v>29979.696018620703</v>
      </c>
      <c r="N14" s="204">
        <f t="shared" si="4"/>
        <v>29979.696018620703</v>
      </c>
      <c r="O14" s="204">
        <f t="shared" si="4"/>
        <v>29979.696018620703</v>
      </c>
      <c r="P14" s="204">
        <f t="shared" si="4"/>
        <v>29979.696018620703</v>
      </c>
      <c r="Q14" s="204">
        <f t="shared" si="4"/>
        <v>29979.696018620703</v>
      </c>
      <c r="R14" s="204">
        <f t="shared" si="4"/>
        <v>29979.696018620703</v>
      </c>
      <c r="S14" s="204">
        <f t="shared" si="4"/>
        <v>29979.696018620703</v>
      </c>
      <c r="T14" s="204">
        <f t="shared" si="4"/>
        <v>29979.696018620703</v>
      </c>
      <c r="U14" s="204">
        <f t="shared" si="4"/>
        <v>29979.696018620703</v>
      </c>
      <c r="V14" s="204">
        <f t="shared" si="6"/>
        <v>29979.696018620703</v>
      </c>
      <c r="W14" s="204">
        <f t="shared" si="6"/>
        <v>29979.696018620703</v>
      </c>
      <c r="X14" s="204">
        <f t="shared" si="6"/>
        <v>29979.696018620703</v>
      </c>
      <c r="Y14" s="204">
        <f t="shared" si="6"/>
        <v>29979.696018620703</v>
      </c>
      <c r="Z14" s="204">
        <f t="shared" si="6"/>
        <v>29979.696018620703</v>
      </c>
      <c r="AA14" s="204">
        <f t="shared" si="6"/>
        <v>29979.696018620703</v>
      </c>
      <c r="AB14" s="204">
        <f t="shared" si="6"/>
        <v>29979.696018620703</v>
      </c>
      <c r="AC14" s="204">
        <f t="shared" si="6"/>
        <v>29979.696018620703</v>
      </c>
      <c r="AD14" s="204">
        <f t="shared" si="6"/>
        <v>29979.696018620703</v>
      </c>
      <c r="AE14" s="204">
        <f t="shared" si="6"/>
        <v>29979.696018620703</v>
      </c>
      <c r="AF14" s="204">
        <f t="shared" si="6"/>
        <v>29979.696018620703</v>
      </c>
      <c r="AG14" s="204">
        <f t="shared" si="6"/>
        <v>29979.696018620703</v>
      </c>
      <c r="AH14" s="204">
        <f t="shared" si="6"/>
        <v>29979.696018620703</v>
      </c>
      <c r="AI14" s="204">
        <f t="shared" si="6"/>
        <v>29979.696018620703</v>
      </c>
      <c r="AJ14" s="204">
        <f t="shared" si="6"/>
        <v>29979.696018620703</v>
      </c>
      <c r="AK14" s="204">
        <f t="shared" si="6"/>
        <v>29979.696018620703</v>
      </c>
      <c r="AL14" s="204">
        <f t="shared" si="7"/>
        <v>29979.696018620703</v>
      </c>
      <c r="AM14" s="204">
        <f t="shared" si="7"/>
        <v>29979.696018620703</v>
      </c>
      <c r="AN14" s="204">
        <f t="shared" si="7"/>
        <v>29979.696018620703</v>
      </c>
      <c r="AO14" s="204">
        <f t="shared" si="7"/>
        <v>29979.696018620703</v>
      </c>
      <c r="AP14" s="204">
        <f t="shared" si="7"/>
        <v>29979.696018620703</v>
      </c>
      <c r="AQ14" s="204">
        <f t="shared" si="7"/>
        <v>29979.696018620703</v>
      </c>
      <c r="AR14" s="204">
        <f t="shared" si="7"/>
        <v>29979.696018620703</v>
      </c>
      <c r="AS14" s="204">
        <f t="shared" si="7"/>
        <v>29979.696018620703</v>
      </c>
      <c r="AT14" s="204">
        <f t="shared" si="7"/>
        <v>29979.696018620703</v>
      </c>
      <c r="AU14" s="204">
        <f t="shared" si="7"/>
        <v>29979.696018620703</v>
      </c>
      <c r="AV14" s="204">
        <f t="shared" si="7"/>
        <v>29979.696018620703</v>
      </c>
      <c r="AW14" s="204">
        <f t="shared" si="7"/>
        <v>29979.696018620703</v>
      </c>
      <c r="AX14" s="204">
        <f t="shared" si="7"/>
        <v>29979.696018620703</v>
      </c>
      <c r="AY14" s="204">
        <f t="shared" si="7"/>
        <v>29979.696018620703</v>
      </c>
      <c r="AZ14" s="204">
        <f t="shared" si="7"/>
        <v>29979.696018620703</v>
      </c>
      <c r="BA14" s="204">
        <f t="shared" si="7"/>
        <v>29979.696018620703</v>
      </c>
      <c r="BB14" s="204">
        <f t="shared" si="8"/>
        <v>29979.696018620703</v>
      </c>
      <c r="BC14" s="204">
        <f t="shared" si="8"/>
        <v>29979.696018620703</v>
      </c>
      <c r="BD14" s="204">
        <f t="shared" si="8"/>
        <v>29979.696018620703</v>
      </c>
      <c r="BE14" s="204">
        <f t="shared" si="8"/>
        <v>29979.696018620703</v>
      </c>
      <c r="BF14" s="204">
        <f t="shared" si="8"/>
        <v>29979.696018620703</v>
      </c>
      <c r="BG14" s="204">
        <f t="shared" si="8"/>
        <v>29979.696018620703</v>
      </c>
      <c r="BH14" s="204">
        <f t="shared" si="8"/>
        <v>29979.696018620703</v>
      </c>
      <c r="BI14" s="204">
        <f t="shared" si="8"/>
        <v>29979.696018620703</v>
      </c>
      <c r="BJ14" s="204">
        <f t="shared" si="8"/>
        <v>29979.696018620703</v>
      </c>
      <c r="BK14" s="204">
        <f t="shared" si="8"/>
        <v>29979.696018620703</v>
      </c>
      <c r="BL14" s="204">
        <f t="shared" si="8"/>
        <v>29979.696018620703</v>
      </c>
      <c r="BM14" s="204">
        <f t="shared" si="8"/>
        <v>29979.696018620703</v>
      </c>
      <c r="BN14" s="204">
        <f t="shared" si="8"/>
        <v>29979.696018620703</v>
      </c>
      <c r="BO14" s="204">
        <f t="shared" si="8"/>
        <v>29979.696018620703</v>
      </c>
      <c r="BP14" s="204">
        <f t="shared" si="8"/>
        <v>29979.696018620703</v>
      </c>
      <c r="BQ14" s="204">
        <f t="shared" si="8"/>
        <v>29979.696018620703</v>
      </c>
      <c r="BR14" s="204">
        <f t="shared" si="8"/>
        <v>29979.696018620703</v>
      </c>
      <c r="BS14" s="204">
        <f t="shared" si="8"/>
        <v>29979.696018620703</v>
      </c>
      <c r="BT14" s="204">
        <f t="shared" si="8"/>
        <v>29979.696018620703</v>
      </c>
      <c r="BU14" s="204">
        <f t="shared" si="8"/>
        <v>29979.696018620703</v>
      </c>
      <c r="BV14" s="204">
        <f t="shared" si="8"/>
        <v>29979.696018620703</v>
      </c>
      <c r="BW14" s="204">
        <f t="shared" si="8"/>
        <v>29979.696018620703</v>
      </c>
      <c r="BX14" s="204">
        <f t="shared" si="8"/>
        <v>29979.696018620703</v>
      </c>
      <c r="BY14" s="204">
        <f t="shared" si="8"/>
        <v>29979.696018620703</v>
      </c>
      <c r="BZ14" s="204">
        <f t="shared" si="8"/>
        <v>29979.696018620703</v>
      </c>
      <c r="CA14" s="204">
        <f t="shared" si="2"/>
        <v>29979.696018620703</v>
      </c>
      <c r="CB14" s="204">
        <f t="shared" si="2"/>
        <v>29979.696018620703</v>
      </c>
      <c r="CC14" s="204">
        <f t="shared" si="2"/>
        <v>29979.696018620703</v>
      </c>
      <c r="CD14" s="204">
        <f t="shared" si="2"/>
        <v>29979.696018620703</v>
      </c>
      <c r="CE14" s="204">
        <f t="shared" si="2"/>
        <v>29979.696018620703</v>
      </c>
      <c r="CF14" s="204">
        <f t="shared" si="2"/>
        <v>29979.696018620703</v>
      </c>
      <c r="CG14" s="204">
        <f t="shared" si="2"/>
        <v>29979.696018620703</v>
      </c>
      <c r="CH14" s="204">
        <f t="shared" si="2"/>
        <v>29979.696018620703</v>
      </c>
      <c r="CI14" s="204">
        <f t="shared" si="2"/>
        <v>29979.696018620703</v>
      </c>
      <c r="CJ14" s="204">
        <f t="shared" si="2"/>
        <v>29979.696018620703</v>
      </c>
      <c r="CK14" s="204">
        <f t="shared" si="2"/>
        <v>29979.696018620703</v>
      </c>
      <c r="CL14" s="204">
        <f t="shared" si="2"/>
        <v>29979.696018620703</v>
      </c>
      <c r="CM14" s="204">
        <f t="shared" si="2"/>
        <v>29979.696018620703</v>
      </c>
      <c r="CN14" s="204">
        <f t="shared" si="2"/>
        <v>29979.696018620703</v>
      </c>
      <c r="CO14" s="204">
        <f t="shared" si="2"/>
        <v>29979.696018620703</v>
      </c>
      <c r="CP14" s="204">
        <f t="shared" si="2"/>
        <v>29979.6960186207</v>
      </c>
      <c r="CQ14" s="204">
        <f t="shared" si="2"/>
        <v>29979.6960186207</v>
      </c>
      <c r="CR14" s="204">
        <f t="shared" si="2"/>
        <v>29979.6960186207</v>
      </c>
      <c r="CS14" s="204">
        <f t="shared" si="3"/>
        <v>29979.6960186207</v>
      </c>
      <c r="CT14" s="204">
        <f t="shared" si="3"/>
        <v>29979.6960186207</v>
      </c>
      <c r="CU14" s="204">
        <f t="shared" si="3"/>
        <v>29979.6960186207</v>
      </c>
      <c r="CV14" s="204">
        <f t="shared" si="3"/>
        <v>29979.6960186207</v>
      </c>
      <c r="CW14" s="204">
        <f t="shared" si="3"/>
        <v>29979.6960186207</v>
      </c>
      <c r="CX14" s="204">
        <f t="shared" si="3"/>
        <v>29979.6960186207</v>
      </c>
      <c r="CY14" s="204">
        <f t="shared" si="3"/>
        <v>11297.986333426794</v>
      </c>
      <c r="CZ14" s="204">
        <f t="shared" si="3"/>
        <v>11297.986333426794</v>
      </c>
      <c r="DA14" s="204">
        <f t="shared" si="3"/>
        <v>11297.986333426794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59.307014873631459</v>
      </c>
      <c r="D31" s="203">
        <f>Income!D78</f>
        <v>733.79934803751212</v>
      </c>
      <c r="E31" s="203">
        <f>Income!E78</f>
        <v>0</v>
      </c>
      <c r="F31" s="210">
        <f t="shared" si="16"/>
        <v>0</v>
      </c>
      <c r="G31" s="210">
        <f t="shared" si="16"/>
        <v>1.3478867016734422</v>
      </c>
      <c r="H31" s="210">
        <f t="shared" si="16"/>
        <v>2.6957734033468843</v>
      </c>
      <c r="I31" s="210">
        <f t="shared" si="16"/>
        <v>4.0436601050203267</v>
      </c>
      <c r="J31" s="210">
        <f t="shared" si="16"/>
        <v>5.3915468066937686</v>
      </c>
      <c r="K31" s="210">
        <f t="shared" si="16"/>
        <v>6.7394335083672123</v>
      </c>
      <c r="L31" s="210">
        <f t="shared" si="16"/>
        <v>8.0873202100406534</v>
      </c>
      <c r="M31" s="210">
        <f t="shared" si="16"/>
        <v>9.4352069117140953</v>
      </c>
      <c r="N31" s="210">
        <f t="shared" si="16"/>
        <v>10.783093613387537</v>
      </c>
      <c r="O31" s="210">
        <f t="shared" si="16"/>
        <v>12.130980315060981</v>
      </c>
      <c r="P31" s="210">
        <f t="shared" si="17"/>
        <v>13.478867016734425</v>
      </c>
      <c r="Q31" s="210">
        <f t="shared" si="17"/>
        <v>14.826753718407865</v>
      </c>
      <c r="R31" s="210">
        <f t="shared" si="17"/>
        <v>16.174640420081307</v>
      </c>
      <c r="S31" s="210">
        <f t="shared" si="17"/>
        <v>17.522527121754749</v>
      </c>
      <c r="T31" s="210">
        <f t="shared" si="17"/>
        <v>18.870413823428191</v>
      </c>
      <c r="U31" s="210">
        <f t="shared" si="17"/>
        <v>20.218300525101633</v>
      </c>
      <c r="V31" s="210">
        <f t="shared" si="17"/>
        <v>21.566187226775074</v>
      </c>
      <c r="W31" s="210">
        <f t="shared" si="17"/>
        <v>22.91407392844852</v>
      </c>
      <c r="X31" s="210">
        <f t="shared" si="17"/>
        <v>24.261960630121962</v>
      </c>
      <c r="Y31" s="210">
        <f t="shared" si="17"/>
        <v>25.609847331795404</v>
      </c>
      <c r="Z31" s="210">
        <f t="shared" si="18"/>
        <v>26.957734033468849</v>
      </c>
      <c r="AA31" s="210">
        <f t="shared" si="18"/>
        <v>28.305620735142284</v>
      </c>
      <c r="AB31" s="210">
        <f t="shared" si="18"/>
        <v>29.65350743681573</v>
      </c>
      <c r="AC31" s="210">
        <f t="shared" si="18"/>
        <v>31.001394138489172</v>
      </c>
      <c r="AD31" s="210">
        <f t="shared" si="18"/>
        <v>32.349280840162614</v>
      </c>
      <c r="AE31" s="210">
        <f t="shared" si="18"/>
        <v>33.697167541836059</v>
      </c>
      <c r="AF31" s="210">
        <f t="shared" si="18"/>
        <v>35.045054243509497</v>
      </c>
      <c r="AG31" s="210">
        <f t="shared" si="18"/>
        <v>36.392940945182943</v>
      </c>
      <c r="AH31" s="210">
        <f t="shared" si="18"/>
        <v>37.740827646856381</v>
      </c>
      <c r="AI31" s="210">
        <f t="shared" si="18"/>
        <v>39.088714348529827</v>
      </c>
      <c r="AJ31" s="210">
        <f t="shared" si="19"/>
        <v>40.436601050203265</v>
      </c>
      <c r="AK31" s="210">
        <f t="shared" si="19"/>
        <v>41.784487751876711</v>
      </c>
      <c r="AL31" s="210">
        <f t="shared" si="19"/>
        <v>43.132374453550149</v>
      </c>
      <c r="AM31" s="210">
        <f t="shared" si="19"/>
        <v>44.480261155223594</v>
      </c>
      <c r="AN31" s="210">
        <f t="shared" si="19"/>
        <v>45.82814785689704</v>
      </c>
      <c r="AO31" s="210">
        <f t="shared" si="19"/>
        <v>47.176034558570478</v>
      </c>
      <c r="AP31" s="210">
        <f t="shared" si="19"/>
        <v>48.523921260243924</v>
      </c>
      <c r="AQ31" s="210">
        <f t="shared" si="19"/>
        <v>49.871807961917369</v>
      </c>
      <c r="AR31" s="210">
        <f t="shared" si="19"/>
        <v>51.219694663590808</v>
      </c>
      <c r="AS31" s="210">
        <f t="shared" si="19"/>
        <v>52.567581365264253</v>
      </c>
      <c r="AT31" s="210">
        <f t="shared" si="20"/>
        <v>53.915468066937699</v>
      </c>
      <c r="AU31" s="210">
        <f t="shared" si="20"/>
        <v>55.26335476861113</v>
      </c>
      <c r="AV31" s="210">
        <f t="shared" si="20"/>
        <v>56.611241470284568</v>
      </c>
      <c r="AW31" s="210">
        <f t="shared" si="20"/>
        <v>57.959128171958014</v>
      </c>
      <c r="AX31" s="210">
        <f t="shared" si="20"/>
        <v>59.307014873631459</v>
      </c>
      <c r="AY31" s="210">
        <f t="shared" si="20"/>
        <v>73.214073289381574</v>
      </c>
      <c r="AZ31" s="210">
        <f t="shared" si="20"/>
        <v>87.121131705131688</v>
      </c>
      <c r="BA31" s="210">
        <f t="shared" si="20"/>
        <v>101.02819012088182</v>
      </c>
      <c r="BB31" s="210">
        <f t="shared" si="20"/>
        <v>114.93524853663192</v>
      </c>
      <c r="BC31" s="210">
        <f t="shared" si="20"/>
        <v>128.84230695238205</v>
      </c>
      <c r="BD31" s="210">
        <f t="shared" si="21"/>
        <v>142.74936536813215</v>
      </c>
      <c r="BE31" s="210">
        <f t="shared" si="21"/>
        <v>156.65642378388227</v>
      </c>
      <c r="BF31" s="210">
        <f t="shared" si="21"/>
        <v>170.5634821996324</v>
      </c>
      <c r="BG31" s="210">
        <f t="shared" si="21"/>
        <v>184.4705406153825</v>
      </c>
      <c r="BH31" s="210">
        <f t="shared" si="21"/>
        <v>198.37759903113263</v>
      </c>
      <c r="BI31" s="210">
        <f t="shared" si="21"/>
        <v>212.28465744688273</v>
      </c>
      <c r="BJ31" s="210">
        <f t="shared" si="21"/>
        <v>226.19171586263286</v>
      </c>
      <c r="BK31" s="210">
        <f t="shared" si="21"/>
        <v>240.09877427838296</v>
      </c>
      <c r="BL31" s="210">
        <f t="shared" si="21"/>
        <v>254.00583269413309</v>
      </c>
      <c r="BM31" s="210">
        <f t="shared" si="21"/>
        <v>267.91289110988322</v>
      </c>
      <c r="BN31" s="210">
        <f t="shared" si="22"/>
        <v>281.81994952563332</v>
      </c>
      <c r="BO31" s="210">
        <f t="shared" si="22"/>
        <v>295.72700794138342</v>
      </c>
      <c r="BP31" s="210">
        <f t="shared" si="22"/>
        <v>309.63406635713352</v>
      </c>
      <c r="BQ31" s="210">
        <f t="shared" si="22"/>
        <v>323.54112477288368</v>
      </c>
      <c r="BR31" s="210">
        <f t="shared" si="22"/>
        <v>337.44818318863383</v>
      </c>
      <c r="BS31" s="210">
        <f t="shared" si="22"/>
        <v>351.35524160438388</v>
      </c>
      <c r="BT31" s="210">
        <f t="shared" si="22"/>
        <v>365.26230002013403</v>
      </c>
      <c r="BU31" s="210">
        <f t="shared" si="22"/>
        <v>379.16935843588419</v>
      </c>
      <c r="BV31" s="210">
        <f t="shared" si="22"/>
        <v>393.07641685163424</v>
      </c>
      <c r="BW31" s="210">
        <f t="shared" si="22"/>
        <v>406.98347526738439</v>
      </c>
      <c r="BX31" s="210">
        <f t="shared" si="23"/>
        <v>420.89053368313444</v>
      </c>
      <c r="BY31" s="210">
        <f t="shared" si="23"/>
        <v>434.79759209888459</v>
      </c>
      <c r="BZ31" s="210">
        <f t="shared" si="23"/>
        <v>448.70465051463475</v>
      </c>
      <c r="CA31" s="210">
        <f t="shared" si="23"/>
        <v>462.61170893038479</v>
      </c>
      <c r="CB31" s="210">
        <f t="shared" si="23"/>
        <v>476.51876734613495</v>
      </c>
      <c r="CC31" s="210">
        <f t="shared" si="23"/>
        <v>490.42582576188499</v>
      </c>
      <c r="CD31" s="210">
        <f t="shared" si="23"/>
        <v>504.33288417763515</v>
      </c>
      <c r="CE31" s="210">
        <f t="shared" si="23"/>
        <v>518.23994259338531</v>
      </c>
      <c r="CF31" s="210">
        <f t="shared" si="23"/>
        <v>532.14700100913535</v>
      </c>
      <c r="CG31" s="210">
        <f t="shared" si="23"/>
        <v>546.05405942488551</v>
      </c>
      <c r="CH31" s="210">
        <f t="shared" si="24"/>
        <v>559.96111784063555</v>
      </c>
      <c r="CI31" s="210">
        <f t="shared" si="24"/>
        <v>573.86817625638582</v>
      </c>
      <c r="CJ31" s="210">
        <f t="shared" si="24"/>
        <v>587.77523467213587</v>
      </c>
      <c r="CK31" s="210">
        <f t="shared" si="24"/>
        <v>601.68229308788602</v>
      </c>
      <c r="CL31" s="210">
        <f t="shared" si="24"/>
        <v>615.58935150363618</v>
      </c>
      <c r="CM31" s="210">
        <f t="shared" si="24"/>
        <v>629.49640991938622</v>
      </c>
      <c r="CN31" s="210">
        <f t="shared" si="24"/>
        <v>643.40346833513638</v>
      </c>
      <c r="CO31" s="210">
        <f t="shared" si="24"/>
        <v>657.31052675088654</v>
      </c>
      <c r="CP31" s="210">
        <f t="shared" si="24"/>
        <v>671.21758516663658</v>
      </c>
      <c r="CQ31" s="210">
        <f t="shared" si="24"/>
        <v>685.12464358238674</v>
      </c>
      <c r="CR31" s="210">
        <f t="shared" si="25"/>
        <v>699.0317019981369</v>
      </c>
      <c r="CS31" s="210">
        <f t="shared" si="25"/>
        <v>712.93876041388694</v>
      </c>
      <c r="CT31" s="210">
        <f t="shared" si="25"/>
        <v>726.8458188296371</v>
      </c>
      <c r="CU31" s="210">
        <f t="shared" si="25"/>
        <v>672.6494023677194</v>
      </c>
      <c r="CV31" s="210">
        <f t="shared" si="25"/>
        <v>550.34951102813409</v>
      </c>
      <c r="CW31" s="210">
        <f t="shared" si="25"/>
        <v>428.04961968854872</v>
      </c>
      <c r="CX31" s="210">
        <f t="shared" si="25"/>
        <v>305.74972834896334</v>
      </c>
      <c r="CY31" s="210">
        <f t="shared" si="25"/>
        <v>183.44983700937803</v>
      </c>
      <c r="CZ31" s="210">
        <f t="shared" si="25"/>
        <v>61.149945669792601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88960.522310447195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7413.3768592039332</v>
      </c>
      <c r="CV32" s="210">
        <f t="shared" si="25"/>
        <v>22240.130577611799</v>
      </c>
      <c r="CW32" s="210">
        <f t="shared" si="25"/>
        <v>37066.884296019663</v>
      </c>
      <c r="CX32" s="210">
        <f t="shared" si="25"/>
        <v>51893.638014427532</v>
      </c>
      <c r="CY32" s="210">
        <f t="shared" si="25"/>
        <v>66720.3917328354</v>
      </c>
      <c r="CZ32" s="210">
        <f t="shared" si="25"/>
        <v>81547.145451243254</v>
      </c>
      <c r="DA32" s="210">
        <f t="shared" si="25"/>
        <v>88960.522310447195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42701.050709014657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3558.4208924178879</v>
      </c>
      <c r="CV33" s="210">
        <f t="shared" si="25"/>
        <v>10675.262677253664</v>
      </c>
      <c r="CW33" s="210">
        <f t="shared" si="25"/>
        <v>17792.104462089439</v>
      </c>
      <c r="CX33" s="210">
        <f t="shared" si="25"/>
        <v>24908.946246925218</v>
      </c>
      <c r="CY33" s="210">
        <f t="shared" si="25"/>
        <v>32025.788031760992</v>
      </c>
      <c r="CZ33" s="210">
        <f t="shared" si="25"/>
        <v>39142.629816596767</v>
      </c>
      <c r="DA33" s="210">
        <f t="shared" si="25"/>
        <v>42701.050709014657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10675.262677253664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889.60522310447197</v>
      </c>
      <c r="CV34" s="210">
        <f t="shared" si="25"/>
        <v>2668.815669313416</v>
      </c>
      <c r="CW34" s="210">
        <f t="shared" si="25"/>
        <v>4448.0261155223598</v>
      </c>
      <c r="CX34" s="210">
        <f t="shared" si="25"/>
        <v>6227.2365617313044</v>
      </c>
      <c r="CY34" s="210">
        <f t="shared" si="25"/>
        <v>8006.4470079402481</v>
      </c>
      <c r="CZ34" s="210">
        <f t="shared" si="25"/>
        <v>9785.6574541491918</v>
      </c>
      <c r="DA34" s="210">
        <f t="shared" si="25"/>
        <v>10675.262677253664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29979.696018620703</v>
      </c>
      <c r="D36" s="203">
        <f>Income!D85</f>
        <v>29979.6960186207</v>
      </c>
      <c r="E36" s="203">
        <f>Income!E85</f>
        <v>11297.986333426794</v>
      </c>
      <c r="F36" s="210">
        <f t="shared" si="16"/>
        <v>0</v>
      </c>
      <c r="G36" s="210">
        <f t="shared" si="16"/>
        <v>681.35672769592509</v>
      </c>
      <c r="H36" s="210">
        <f t="shared" si="16"/>
        <v>1362.7134553918502</v>
      </c>
      <c r="I36" s="210">
        <f t="shared" si="16"/>
        <v>2044.0701830877754</v>
      </c>
      <c r="J36" s="210">
        <f t="shared" si="16"/>
        <v>2725.4269107837004</v>
      </c>
      <c r="K36" s="210">
        <f t="shared" si="16"/>
        <v>3406.7836384796251</v>
      </c>
      <c r="L36" s="210">
        <f t="shared" si="16"/>
        <v>4088.1403661755508</v>
      </c>
      <c r="M36" s="210">
        <f t="shared" si="16"/>
        <v>4769.497093871475</v>
      </c>
      <c r="N36" s="210">
        <f t="shared" si="16"/>
        <v>5450.8538215674007</v>
      </c>
      <c r="O36" s="210">
        <f t="shared" si="16"/>
        <v>6132.2105492633264</v>
      </c>
      <c r="P36" s="210">
        <f t="shared" si="16"/>
        <v>6813.5672769592502</v>
      </c>
      <c r="Q36" s="210">
        <f t="shared" si="16"/>
        <v>7494.9240046551749</v>
      </c>
      <c r="R36" s="210">
        <f t="shared" si="16"/>
        <v>8176.2807323511015</v>
      </c>
      <c r="S36" s="210">
        <f t="shared" si="16"/>
        <v>8857.6374600470263</v>
      </c>
      <c r="T36" s="210">
        <f t="shared" si="16"/>
        <v>9538.9941877429501</v>
      </c>
      <c r="U36" s="210">
        <f t="shared" si="16"/>
        <v>10220.350915438876</v>
      </c>
      <c r="V36" s="210">
        <f t="shared" si="17"/>
        <v>10901.707643134801</v>
      </c>
      <c r="W36" s="210">
        <f t="shared" si="17"/>
        <v>11583.064370830725</v>
      </c>
      <c r="X36" s="210">
        <f t="shared" si="17"/>
        <v>12264.421098526653</v>
      </c>
      <c r="Y36" s="210">
        <f t="shared" si="17"/>
        <v>12945.777826222575</v>
      </c>
      <c r="Z36" s="210">
        <f t="shared" si="17"/>
        <v>13627.1345539185</v>
      </c>
      <c r="AA36" s="210">
        <f t="shared" si="17"/>
        <v>14308.491281614428</v>
      </c>
      <c r="AB36" s="210">
        <f t="shared" si="17"/>
        <v>14989.84800931035</v>
      </c>
      <c r="AC36" s="210">
        <f t="shared" si="17"/>
        <v>15671.204737006277</v>
      </c>
      <c r="AD36" s="210">
        <f t="shared" si="17"/>
        <v>16352.561464702203</v>
      </c>
      <c r="AE36" s="210">
        <f t="shared" si="17"/>
        <v>17033.918192398127</v>
      </c>
      <c r="AF36" s="210">
        <f t="shared" si="18"/>
        <v>17715.274920094053</v>
      </c>
      <c r="AG36" s="210">
        <f t="shared" si="18"/>
        <v>18396.631647789978</v>
      </c>
      <c r="AH36" s="210">
        <f t="shared" si="18"/>
        <v>19077.9883754859</v>
      </c>
      <c r="AI36" s="210">
        <f t="shared" si="18"/>
        <v>19759.345103181826</v>
      </c>
      <c r="AJ36" s="210">
        <f t="shared" si="18"/>
        <v>20440.701830877751</v>
      </c>
      <c r="AK36" s="210">
        <f t="shared" si="18"/>
        <v>21122.058558573677</v>
      </c>
      <c r="AL36" s="210">
        <f t="shared" si="18"/>
        <v>21803.415286269603</v>
      </c>
      <c r="AM36" s="210">
        <f t="shared" si="18"/>
        <v>22484.772013965528</v>
      </c>
      <c r="AN36" s="210">
        <f t="shared" si="18"/>
        <v>23166.12874166145</v>
      </c>
      <c r="AO36" s="210">
        <f t="shared" si="18"/>
        <v>23847.485469357376</v>
      </c>
      <c r="AP36" s="210">
        <f t="shared" si="19"/>
        <v>24528.842197053305</v>
      </c>
      <c r="AQ36" s="210">
        <f t="shared" si="19"/>
        <v>25210.198924749227</v>
      </c>
      <c r="AR36" s="210">
        <f t="shared" si="19"/>
        <v>25891.555652445149</v>
      </c>
      <c r="AS36" s="210">
        <f t="shared" si="19"/>
        <v>26572.912380141079</v>
      </c>
      <c r="AT36" s="210">
        <f t="shared" si="19"/>
        <v>27254.269107837001</v>
      </c>
      <c r="AU36" s="210">
        <f t="shared" si="19"/>
        <v>27935.625835532926</v>
      </c>
      <c r="AV36" s="210">
        <f t="shared" si="19"/>
        <v>28616.982563228856</v>
      </c>
      <c r="AW36" s="210">
        <f t="shared" si="19"/>
        <v>29298.339290924778</v>
      </c>
      <c r="AX36" s="210">
        <f t="shared" si="19"/>
        <v>29979.6960186207</v>
      </c>
      <c r="AY36" s="210">
        <f t="shared" si="19"/>
        <v>29979.696018620703</v>
      </c>
      <c r="AZ36" s="210">
        <f t="shared" si="20"/>
        <v>29979.696018620703</v>
      </c>
      <c r="BA36" s="210">
        <f t="shared" si="20"/>
        <v>29979.696018620703</v>
      </c>
      <c r="BB36" s="210">
        <f t="shared" si="20"/>
        <v>29979.696018620703</v>
      </c>
      <c r="BC36" s="210">
        <f t="shared" si="20"/>
        <v>29979.696018620703</v>
      </c>
      <c r="BD36" s="210">
        <f t="shared" si="20"/>
        <v>29979.696018620703</v>
      </c>
      <c r="BE36" s="210">
        <f t="shared" si="20"/>
        <v>29979.696018620703</v>
      </c>
      <c r="BF36" s="210">
        <f t="shared" si="20"/>
        <v>29979.696018620703</v>
      </c>
      <c r="BG36" s="210">
        <f t="shared" si="20"/>
        <v>29979.696018620703</v>
      </c>
      <c r="BH36" s="210">
        <f t="shared" si="20"/>
        <v>29979.696018620703</v>
      </c>
      <c r="BI36" s="210">
        <f t="shared" si="20"/>
        <v>29979.696018620703</v>
      </c>
      <c r="BJ36" s="210">
        <f t="shared" si="21"/>
        <v>29979.696018620703</v>
      </c>
      <c r="BK36" s="210">
        <f t="shared" si="21"/>
        <v>29979.696018620703</v>
      </c>
      <c r="BL36" s="210">
        <f t="shared" si="21"/>
        <v>29979.696018620703</v>
      </c>
      <c r="BM36" s="210">
        <f t="shared" si="21"/>
        <v>29979.696018620703</v>
      </c>
      <c r="BN36" s="210">
        <f t="shared" si="21"/>
        <v>29979.696018620703</v>
      </c>
      <c r="BO36" s="210">
        <f t="shared" si="21"/>
        <v>29979.696018620703</v>
      </c>
      <c r="BP36" s="210">
        <f t="shared" si="21"/>
        <v>29979.696018620703</v>
      </c>
      <c r="BQ36" s="210">
        <f t="shared" si="21"/>
        <v>29979.696018620703</v>
      </c>
      <c r="BR36" s="210">
        <f t="shared" si="21"/>
        <v>29979.696018620703</v>
      </c>
      <c r="BS36" s="210">
        <f t="shared" si="21"/>
        <v>29979.696018620703</v>
      </c>
      <c r="BT36" s="210">
        <f t="shared" si="22"/>
        <v>29979.696018620703</v>
      </c>
      <c r="BU36" s="210">
        <f t="shared" si="22"/>
        <v>29979.696018620703</v>
      </c>
      <c r="BV36" s="210">
        <f t="shared" si="22"/>
        <v>29979.696018620703</v>
      </c>
      <c r="BW36" s="210">
        <f t="shared" si="22"/>
        <v>29979.6960186207</v>
      </c>
      <c r="BX36" s="210">
        <f t="shared" si="22"/>
        <v>29979.6960186207</v>
      </c>
      <c r="BY36" s="210">
        <f t="shared" si="22"/>
        <v>29979.6960186207</v>
      </c>
      <c r="BZ36" s="210">
        <f t="shared" si="22"/>
        <v>29979.6960186207</v>
      </c>
      <c r="CA36" s="210">
        <f t="shared" si="22"/>
        <v>29979.6960186207</v>
      </c>
      <c r="CB36" s="210">
        <f t="shared" si="22"/>
        <v>29979.6960186207</v>
      </c>
      <c r="CC36" s="210">
        <f t="shared" si="22"/>
        <v>29979.6960186207</v>
      </c>
      <c r="CD36" s="210">
        <f t="shared" si="23"/>
        <v>29979.6960186207</v>
      </c>
      <c r="CE36" s="210">
        <f t="shared" si="23"/>
        <v>29979.6960186207</v>
      </c>
      <c r="CF36" s="210">
        <f t="shared" si="23"/>
        <v>29979.6960186207</v>
      </c>
      <c r="CG36" s="210">
        <f t="shared" si="23"/>
        <v>29979.6960186207</v>
      </c>
      <c r="CH36" s="210">
        <f t="shared" si="23"/>
        <v>29979.6960186207</v>
      </c>
      <c r="CI36" s="210">
        <f t="shared" si="23"/>
        <v>29979.6960186207</v>
      </c>
      <c r="CJ36" s="210">
        <f t="shared" si="23"/>
        <v>29979.6960186207</v>
      </c>
      <c r="CK36" s="210">
        <f t="shared" si="23"/>
        <v>29979.6960186207</v>
      </c>
      <c r="CL36" s="210">
        <f t="shared" si="23"/>
        <v>29979.6960186207</v>
      </c>
      <c r="CM36" s="210">
        <f t="shared" si="23"/>
        <v>29979.6960186207</v>
      </c>
      <c r="CN36" s="210">
        <f t="shared" si="24"/>
        <v>29979.6960186207</v>
      </c>
      <c r="CO36" s="210">
        <f t="shared" si="24"/>
        <v>29979.6960186207</v>
      </c>
      <c r="CP36" s="210">
        <f t="shared" si="24"/>
        <v>29979.6960186207</v>
      </c>
      <c r="CQ36" s="210">
        <f t="shared" si="24"/>
        <v>29979.6960186207</v>
      </c>
      <c r="CR36" s="210">
        <f t="shared" si="24"/>
        <v>29979.6960186207</v>
      </c>
      <c r="CS36" s="210">
        <f t="shared" si="24"/>
        <v>29979.6960186207</v>
      </c>
      <c r="CT36" s="210">
        <f t="shared" si="24"/>
        <v>29979.6960186207</v>
      </c>
      <c r="CU36" s="210">
        <f t="shared" si="24"/>
        <v>28422.886878187874</v>
      </c>
      <c r="CV36" s="210">
        <f t="shared" si="24"/>
        <v>25309.268597322225</v>
      </c>
      <c r="CW36" s="210">
        <f t="shared" si="24"/>
        <v>22195.650316456573</v>
      </c>
      <c r="CX36" s="210">
        <f t="shared" si="25"/>
        <v>19082.032035590921</v>
      </c>
      <c r="CY36" s="210">
        <f t="shared" si="25"/>
        <v>15968.41375472527</v>
      </c>
      <c r="CZ36" s="210">
        <f t="shared" si="25"/>
        <v>12854.79547385962</v>
      </c>
      <c r="DA36" s="210">
        <f t="shared" si="25"/>
        <v>11297.986333426794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2264.6435175318793</v>
      </c>
      <c r="J38" s="204">
        <f t="shared" si="26"/>
        <v>3019.5246900425054</v>
      </c>
      <c r="K38" s="204">
        <f t="shared" si="26"/>
        <v>3774.4058625531316</v>
      </c>
      <c r="L38" s="204">
        <f t="shared" si="26"/>
        <v>4529.2870350637586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7548.8117251062631</v>
      </c>
      <c r="Q38" s="204">
        <f t="shared" si="26"/>
        <v>8303.6928976168892</v>
      </c>
      <c r="R38" s="204">
        <f t="shared" si="26"/>
        <v>9058.5740701275172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15097.623450212526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17362.266967744406</v>
      </c>
      <c r="AD38" s="204">
        <f t="shared" si="26"/>
        <v>18117.148140255034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24911.078692850671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30195.246900425052</v>
      </c>
      <c r="AU38" s="204">
        <f t="shared" si="27"/>
        <v>30950.128072935677</v>
      </c>
      <c r="AV38" s="204">
        <f t="shared" si="27"/>
        <v>31705.009245446308</v>
      </c>
      <c r="AW38" s="204">
        <f t="shared" si="27"/>
        <v>32459.890417956929</v>
      </c>
      <c r="AX38" s="204">
        <f t="shared" si="27"/>
        <v>33214.771590467557</v>
      </c>
      <c r="AY38" s="204">
        <f t="shared" si="27"/>
        <v>33520.41007851372</v>
      </c>
      <c r="AZ38" s="204">
        <f t="shared" si="27"/>
        <v>33826.048566559883</v>
      </c>
      <c r="BA38" s="204">
        <f t="shared" si="27"/>
        <v>34131.687054606045</v>
      </c>
      <c r="BB38" s="204">
        <f t="shared" si="27"/>
        <v>34437.325542652208</v>
      </c>
      <c r="BC38" s="204">
        <f t="shared" si="27"/>
        <v>34742.964030698364</v>
      </c>
      <c r="BD38" s="204">
        <f t="shared" si="27"/>
        <v>35048.602518744527</v>
      </c>
      <c r="BE38" s="204">
        <f t="shared" si="27"/>
        <v>35354.241006790689</v>
      </c>
      <c r="BF38" s="204">
        <f t="shared" si="27"/>
        <v>35659.879494836852</v>
      </c>
      <c r="BG38" s="204">
        <f t="shared" si="27"/>
        <v>35965.517982883015</v>
      </c>
      <c r="BH38" s="204">
        <f t="shared" si="27"/>
        <v>36271.156470929178</v>
      </c>
      <c r="BI38" s="204">
        <f t="shared" si="27"/>
        <v>36576.794958975341</v>
      </c>
      <c r="BJ38" s="204">
        <f t="shared" si="27"/>
        <v>36882.433447021496</v>
      </c>
      <c r="BK38" s="204">
        <f t="shared" si="27"/>
        <v>37188.071935067659</v>
      </c>
      <c r="BL38" s="204">
        <f t="shared" si="27"/>
        <v>37493.710423113822</v>
      </c>
      <c r="BM38" s="204">
        <f t="shared" si="27"/>
        <v>37799.348911159985</v>
      </c>
      <c r="BN38" s="204">
        <f t="shared" si="27"/>
        <v>38104.987399206148</v>
      </c>
      <c r="BO38" s="204">
        <f t="shared" si="27"/>
        <v>38410.62588725231</v>
      </c>
      <c r="BP38" s="204">
        <f t="shared" si="27"/>
        <v>38716.264375298473</v>
      </c>
      <c r="BQ38" s="204">
        <f t="shared" si="27"/>
        <v>39021.902863344636</v>
      </c>
      <c r="BR38" s="204">
        <f t="shared" ref="BR38:CW38" si="28">SUM(BR25:BR37)</f>
        <v>39327.541351390799</v>
      </c>
      <c r="BS38" s="204">
        <f t="shared" si="28"/>
        <v>39633.179839436954</v>
      </c>
      <c r="BT38" s="204">
        <f t="shared" si="28"/>
        <v>39938.818327483117</v>
      </c>
      <c r="BU38" s="204">
        <f t="shared" si="28"/>
        <v>40244.45681552928</v>
      </c>
      <c r="BV38" s="204">
        <f t="shared" si="28"/>
        <v>40550.095303575443</v>
      </c>
      <c r="BW38" s="204">
        <f t="shared" si="28"/>
        <v>40855.733791621606</v>
      </c>
      <c r="BX38" s="204">
        <f t="shared" si="28"/>
        <v>41161.372279667761</v>
      </c>
      <c r="BY38" s="204">
        <f t="shared" si="28"/>
        <v>41467.010767713924</v>
      </c>
      <c r="BZ38" s="204">
        <f t="shared" si="28"/>
        <v>41772.649255760087</v>
      </c>
      <c r="CA38" s="204">
        <f t="shared" si="28"/>
        <v>42078.28774380625</v>
      </c>
      <c r="CB38" s="204">
        <f t="shared" si="28"/>
        <v>42383.926231852412</v>
      </c>
      <c r="CC38" s="204">
        <f t="shared" si="28"/>
        <v>42689.564719898568</v>
      </c>
      <c r="CD38" s="204">
        <f t="shared" si="28"/>
        <v>42995.203207944731</v>
      </c>
      <c r="CE38" s="204">
        <f t="shared" si="28"/>
        <v>43300.841695990894</v>
      </c>
      <c r="CF38" s="204">
        <f t="shared" si="28"/>
        <v>43606.480184037056</v>
      </c>
      <c r="CG38" s="204">
        <f t="shared" si="28"/>
        <v>43912.118672083219</v>
      </c>
      <c r="CH38" s="204">
        <f t="shared" si="28"/>
        <v>44217.757160129382</v>
      </c>
      <c r="CI38" s="204">
        <f t="shared" si="28"/>
        <v>44523.395648175545</v>
      </c>
      <c r="CJ38" s="204">
        <f t="shared" si="28"/>
        <v>44829.0341362217</v>
      </c>
      <c r="CK38" s="204">
        <f t="shared" si="28"/>
        <v>45134.672624267871</v>
      </c>
      <c r="CL38" s="204">
        <f t="shared" si="28"/>
        <v>45440.311112314026</v>
      </c>
      <c r="CM38" s="204">
        <f t="shared" si="28"/>
        <v>45745.949600360189</v>
      </c>
      <c r="CN38" s="204">
        <f t="shared" si="28"/>
        <v>46051.588088406352</v>
      </c>
      <c r="CO38" s="204">
        <f t="shared" si="28"/>
        <v>46357.226576452515</v>
      </c>
      <c r="CP38" s="204">
        <f t="shared" si="28"/>
        <v>46662.865064498677</v>
      </c>
      <c r="CQ38" s="204">
        <f t="shared" si="28"/>
        <v>46968.50355254484</v>
      </c>
      <c r="CR38" s="204">
        <f t="shared" si="28"/>
        <v>47274.142040591003</v>
      </c>
      <c r="CS38" s="204">
        <f t="shared" si="28"/>
        <v>47579.780528637159</v>
      </c>
      <c r="CT38" s="204">
        <f t="shared" si="28"/>
        <v>47885.419016683329</v>
      </c>
      <c r="CU38" s="204">
        <f t="shared" si="28"/>
        <v>60491.642100783341</v>
      </c>
      <c r="CV38" s="204">
        <f t="shared" si="28"/>
        <v>85398.449780937226</v>
      </c>
      <c r="CW38" s="204">
        <f t="shared" si="28"/>
        <v>110305.2574610911</v>
      </c>
      <c r="CX38" s="204">
        <f>SUM(CX25:CX37)</f>
        <v>135212.06514124497</v>
      </c>
      <c r="CY38" s="204">
        <f>SUM(CY25:CY37)</f>
        <v>160118.87282139884</v>
      </c>
      <c r="CZ38" s="204">
        <f>SUM(CZ25:CZ37)</f>
        <v>185025.68050155274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1.3478867016734422</v>
      </c>
      <c r="H48" s="210">
        <f t="shared" si="54"/>
        <v>1.3478867016734422</v>
      </c>
      <c r="I48" s="210">
        <f t="shared" si="54"/>
        <v>1.3478867016734422</v>
      </c>
      <c r="J48" s="210">
        <f t="shared" si="54"/>
        <v>1.3478867016734422</v>
      </c>
      <c r="K48" s="210">
        <f t="shared" si="54"/>
        <v>1.3478867016734422</v>
      </c>
      <c r="L48" s="210">
        <f t="shared" si="54"/>
        <v>1.3478867016734422</v>
      </c>
      <c r="M48" s="210">
        <f t="shared" si="54"/>
        <v>1.3478867016734422</v>
      </c>
      <c r="N48" s="210">
        <f t="shared" si="54"/>
        <v>1.3478867016734422</v>
      </c>
      <c r="O48" s="210">
        <f t="shared" si="54"/>
        <v>1.3478867016734422</v>
      </c>
      <c r="P48" s="210">
        <f t="shared" si="54"/>
        <v>1.3478867016734422</v>
      </c>
      <c r="Q48" s="210">
        <f t="shared" si="54"/>
        <v>1.3478867016734422</v>
      </c>
      <c r="R48" s="210">
        <f t="shared" si="54"/>
        <v>1.3478867016734422</v>
      </c>
      <c r="S48" s="210">
        <f t="shared" si="54"/>
        <v>1.3478867016734422</v>
      </c>
      <c r="T48" s="210">
        <f t="shared" si="54"/>
        <v>1.3478867016734422</v>
      </c>
      <c r="U48" s="210">
        <f t="shared" si="54"/>
        <v>1.3478867016734422</v>
      </c>
      <c r="V48" s="210">
        <f t="shared" si="54"/>
        <v>1.3478867016734422</v>
      </c>
      <c r="W48" s="210">
        <f t="shared" si="54"/>
        <v>1.3478867016734422</v>
      </c>
      <c r="X48" s="210">
        <f t="shared" si="54"/>
        <v>1.3478867016734422</v>
      </c>
      <c r="Y48" s="210">
        <f t="shared" si="54"/>
        <v>1.3478867016734422</v>
      </c>
      <c r="Z48" s="210">
        <f t="shared" si="54"/>
        <v>1.3478867016734422</v>
      </c>
      <c r="AA48" s="210">
        <f t="shared" si="54"/>
        <v>1.3478867016734422</v>
      </c>
      <c r="AB48" s="210">
        <f t="shared" si="54"/>
        <v>1.3478867016734422</v>
      </c>
      <c r="AC48" s="210">
        <f t="shared" si="54"/>
        <v>1.3478867016734422</v>
      </c>
      <c r="AD48" s="210">
        <f t="shared" si="54"/>
        <v>1.3478867016734422</v>
      </c>
      <c r="AE48" s="210">
        <f t="shared" si="54"/>
        <v>1.3478867016734422</v>
      </c>
      <c r="AF48" s="210">
        <f t="shared" si="54"/>
        <v>1.3478867016734422</v>
      </c>
      <c r="AG48" s="210">
        <f t="shared" si="54"/>
        <v>1.3478867016734422</v>
      </c>
      <c r="AH48" s="210">
        <f t="shared" si="54"/>
        <v>1.3478867016734422</v>
      </c>
      <c r="AI48" s="210">
        <f t="shared" si="54"/>
        <v>1.3478867016734422</v>
      </c>
      <c r="AJ48" s="210">
        <f t="shared" si="54"/>
        <v>1.3478867016734422</v>
      </c>
      <c r="AK48" s="210">
        <f t="shared" si="54"/>
        <v>1.3478867016734422</v>
      </c>
      <c r="AL48" s="210">
        <f t="shared" ref="AL48:BQ48" si="55">IF(AL$22&lt;=$E$24,IF(AL$22&lt;=$D$24,IF(AL$22&lt;=$C$24,IF(AL$22&lt;=$B$24,$B114,($C31-$B31)/($C$24-$B$24)),($D31-$C31)/($D$24-$C$24)),($E31-$D31)/($E$24-$D$24)),$F114)</f>
        <v>1.3478867016734422</v>
      </c>
      <c r="AM48" s="210">
        <f t="shared" si="55"/>
        <v>1.3478867016734422</v>
      </c>
      <c r="AN48" s="210">
        <f t="shared" si="55"/>
        <v>1.3478867016734422</v>
      </c>
      <c r="AO48" s="210">
        <f t="shared" si="55"/>
        <v>1.3478867016734422</v>
      </c>
      <c r="AP48" s="210">
        <f t="shared" si="55"/>
        <v>1.3478867016734422</v>
      </c>
      <c r="AQ48" s="210">
        <f t="shared" si="55"/>
        <v>1.3478867016734422</v>
      </c>
      <c r="AR48" s="210">
        <f t="shared" si="55"/>
        <v>1.3478867016734422</v>
      </c>
      <c r="AS48" s="210">
        <f t="shared" si="55"/>
        <v>1.3478867016734422</v>
      </c>
      <c r="AT48" s="210">
        <f t="shared" si="55"/>
        <v>1.3478867016734422</v>
      </c>
      <c r="AU48" s="210">
        <f t="shared" si="55"/>
        <v>1.3478867016734422</v>
      </c>
      <c r="AV48" s="210">
        <f t="shared" si="55"/>
        <v>1.3478867016734422</v>
      </c>
      <c r="AW48" s="210">
        <f t="shared" si="55"/>
        <v>1.3478867016734422</v>
      </c>
      <c r="AX48" s="210">
        <f t="shared" si="55"/>
        <v>1.3478867016734422</v>
      </c>
      <c r="AY48" s="210">
        <f t="shared" si="55"/>
        <v>13.907058415750116</v>
      </c>
      <c r="AZ48" s="210">
        <f t="shared" si="55"/>
        <v>13.907058415750116</v>
      </c>
      <c r="BA48" s="210">
        <f t="shared" si="55"/>
        <v>13.907058415750116</v>
      </c>
      <c r="BB48" s="210">
        <f t="shared" si="55"/>
        <v>13.907058415750116</v>
      </c>
      <c r="BC48" s="210">
        <f t="shared" si="55"/>
        <v>13.907058415750116</v>
      </c>
      <c r="BD48" s="210">
        <f t="shared" si="55"/>
        <v>13.907058415750116</v>
      </c>
      <c r="BE48" s="210">
        <f t="shared" si="55"/>
        <v>13.907058415750116</v>
      </c>
      <c r="BF48" s="210">
        <f t="shared" si="55"/>
        <v>13.907058415750116</v>
      </c>
      <c r="BG48" s="210">
        <f t="shared" si="55"/>
        <v>13.907058415750116</v>
      </c>
      <c r="BH48" s="210">
        <f t="shared" si="55"/>
        <v>13.907058415750116</v>
      </c>
      <c r="BI48" s="210">
        <f t="shared" si="55"/>
        <v>13.907058415750116</v>
      </c>
      <c r="BJ48" s="210">
        <f t="shared" si="55"/>
        <v>13.907058415750116</v>
      </c>
      <c r="BK48" s="210">
        <f t="shared" si="55"/>
        <v>13.907058415750116</v>
      </c>
      <c r="BL48" s="210">
        <f t="shared" si="55"/>
        <v>13.907058415750116</v>
      </c>
      <c r="BM48" s="210">
        <f t="shared" si="55"/>
        <v>13.907058415750116</v>
      </c>
      <c r="BN48" s="210">
        <f t="shared" si="55"/>
        <v>13.907058415750116</v>
      </c>
      <c r="BO48" s="210">
        <f t="shared" si="55"/>
        <v>13.907058415750116</v>
      </c>
      <c r="BP48" s="210">
        <f t="shared" si="55"/>
        <v>13.907058415750116</v>
      </c>
      <c r="BQ48" s="210">
        <f t="shared" si="55"/>
        <v>13.907058415750116</v>
      </c>
      <c r="BR48" s="210">
        <f t="shared" ref="BR48:DA48" si="56">IF(BR$22&lt;=$E$24,IF(BR$22&lt;=$D$24,IF(BR$22&lt;=$C$24,IF(BR$22&lt;=$B$24,$B114,($C31-$B31)/($C$24-$B$24)),($D31-$C31)/($D$24-$C$24)),($E31-$D31)/($E$24-$D$24)),$F114)</f>
        <v>13.907058415750116</v>
      </c>
      <c r="BS48" s="210">
        <f t="shared" si="56"/>
        <v>13.907058415750116</v>
      </c>
      <c r="BT48" s="210">
        <f t="shared" si="56"/>
        <v>13.907058415750116</v>
      </c>
      <c r="BU48" s="210">
        <f t="shared" si="56"/>
        <v>13.907058415750116</v>
      </c>
      <c r="BV48" s="210">
        <f t="shared" si="56"/>
        <v>13.907058415750116</v>
      </c>
      <c r="BW48" s="210">
        <f t="shared" si="56"/>
        <v>13.907058415750116</v>
      </c>
      <c r="BX48" s="210">
        <f t="shared" si="56"/>
        <v>13.907058415750116</v>
      </c>
      <c r="BY48" s="210">
        <f t="shared" si="56"/>
        <v>13.907058415750116</v>
      </c>
      <c r="BZ48" s="210">
        <f t="shared" si="56"/>
        <v>13.907058415750116</v>
      </c>
      <c r="CA48" s="210">
        <f t="shared" si="56"/>
        <v>13.907058415750116</v>
      </c>
      <c r="CB48" s="210">
        <f t="shared" si="56"/>
        <v>13.907058415750116</v>
      </c>
      <c r="CC48" s="210">
        <f t="shared" si="56"/>
        <v>13.907058415750116</v>
      </c>
      <c r="CD48" s="210">
        <f t="shared" si="56"/>
        <v>13.907058415750116</v>
      </c>
      <c r="CE48" s="210">
        <f t="shared" si="56"/>
        <v>13.907058415750116</v>
      </c>
      <c r="CF48" s="210">
        <f t="shared" si="56"/>
        <v>13.907058415750116</v>
      </c>
      <c r="CG48" s="210">
        <f t="shared" si="56"/>
        <v>13.907058415750116</v>
      </c>
      <c r="CH48" s="210">
        <f t="shared" si="56"/>
        <v>13.907058415750116</v>
      </c>
      <c r="CI48" s="210">
        <f t="shared" si="56"/>
        <v>13.907058415750116</v>
      </c>
      <c r="CJ48" s="210">
        <f t="shared" si="56"/>
        <v>13.907058415750116</v>
      </c>
      <c r="CK48" s="210">
        <f t="shared" si="56"/>
        <v>13.907058415750116</v>
      </c>
      <c r="CL48" s="210">
        <f t="shared" si="56"/>
        <v>13.907058415750116</v>
      </c>
      <c r="CM48" s="210">
        <f t="shared" si="56"/>
        <v>13.907058415750116</v>
      </c>
      <c r="CN48" s="210">
        <f t="shared" si="56"/>
        <v>13.907058415750116</v>
      </c>
      <c r="CO48" s="210">
        <f t="shared" si="56"/>
        <v>13.907058415750116</v>
      </c>
      <c r="CP48" s="210">
        <f t="shared" si="56"/>
        <v>13.907058415750116</v>
      </c>
      <c r="CQ48" s="210">
        <f t="shared" si="56"/>
        <v>13.907058415750116</v>
      </c>
      <c r="CR48" s="210">
        <f t="shared" si="56"/>
        <v>13.907058415750116</v>
      </c>
      <c r="CS48" s="210">
        <f t="shared" si="56"/>
        <v>13.907058415750116</v>
      </c>
      <c r="CT48" s="210">
        <f t="shared" si="56"/>
        <v>13.907058415750116</v>
      </c>
      <c r="CU48" s="210">
        <f t="shared" si="56"/>
        <v>-122.29989133958536</v>
      </c>
      <c r="CV48" s="210">
        <f t="shared" si="56"/>
        <v>-122.29989133958536</v>
      </c>
      <c r="CW48" s="210">
        <f t="shared" si="56"/>
        <v>-122.29989133958536</v>
      </c>
      <c r="CX48" s="210">
        <f t="shared" si="56"/>
        <v>-122.29989133958536</v>
      </c>
      <c r="CY48" s="210">
        <f t="shared" si="56"/>
        <v>-122.29989133958536</v>
      </c>
      <c r="CZ48" s="210">
        <f t="shared" si="56"/>
        <v>-122.29989133958536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14826.753718407866</v>
      </c>
      <c r="CV49" s="210">
        <f t="shared" si="59"/>
        <v>14826.753718407866</v>
      </c>
      <c r="CW49" s="210">
        <f t="shared" si="59"/>
        <v>14826.753718407866</v>
      </c>
      <c r="CX49" s="210">
        <f t="shared" si="59"/>
        <v>14826.753718407866</v>
      </c>
      <c r="CY49" s="210">
        <f t="shared" si="59"/>
        <v>14826.753718407866</v>
      </c>
      <c r="CZ49" s="210">
        <f t="shared" si="59"/>
        <v>14826.753718407866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7116.8417848357758</v>
      </c>
      <c r="CV50" s="210">
        <f t="shared" si="62"/>
        <v>7116.8417848357758</v>
      </c>
      <c r="CW50" s="210">
        <f t="shared" si="62"/>
        <v>7116.8417848357758</v>
      </c>
      <c r="CX50" s="210">
        <f t="shared" si="62"/>
        <v>7116.8417848357758</v>
      </c>
      <c r="CY50" s="210">
        <f t="shared" si="62"/>
        <v>7116.8417848357758</v>
      </c>
      <c r="CZ50" s="210">
        <f t="shared" si="62"/>
        <v>7116.8417848357758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1779.2104462089439</v>
      </c>
      <c r="CV51" s="210">
        <f t="shared" si="65"/>
        <v>1779.2104462089439</v>
      </c>
      <c r="CW51" s="210">
        <f t="shared" si="65"/>
        <v>1779.2104462089439</v>
      </c>
      <c r="CX51" s="210">
        <f t="shared" si="65"/>
        <v>1779.2104462089439</v>
      </c>
      <c r="CY51" s="210">
        <f t="shared" si="65"/>
        <v>1779.2104462089439</v>
      </c>
      <c r="CZ51" s="210">
        <f t="shared" si="65"/>
        <v>1779.2104462089439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681.35672769592509</v>
      </c>
      <c r="H53" s="210">
        <f t="shared" si="69"/>
        <v>681.35672769592509</v>
      </c>
      <c r="I53" s="210">
        <f t="shared" si="69"/>
        <v>681.35672769592509</v>
      </c>
      <c r="J53" s="210">
        <f t="shared" si="69"/>
        <v>681.35672769592509</v>
      </c>
      <c r="K53" s="210">
        <f t="shared" si="69"/>
        <v>681.35672769592509</v>
      </c>
      <c r="L53" s="210">
        <f t="shared" si="69"/>
        <v>681.35672769592509</v>
      </c>
      <c r="M53" s="210">
        <f t="shared" si="69"/>
        <v>681.35672769592509</v>
      </c>
      <c r="N53" s="210">
        <f t="shared" si="69"/>
        <v>681.35672769592509</v>
      </c>
      <c r="O53" s="210">
        <f t="shared" si="69"/>
        <v>681.35672769592509</v>
      </c>
      <c r="P53" s="210">
        <f t="shared" si="69"/>
        <v>681.35672769592509</v>
      </c>
      <c r="Q53" s="210">
        <f t="shared" si="69"/>
        <v>681.35672769592509</v>
      </c>
      <c r="R53" s="210">
        <f t="shared" si="69"/>
        <v>681.35672769592509</v>
      </c>
      <c r="S53" s="210">
        <f t="shared" si="69"/>
        <v>681.35672769592509</v>
      </c>
      <c r="T53" s="210">
        <f t="shared" si="69"/>
        <v>681.35672769592509</v>
      </c>
      <c r="U53" s="210">
        <f t="shared" si="69"/>
        <v>681.35672769592509</v>
      </c>
      <c r="V53" s="210">
        <f t="shared" si="69"/>
        <v>681.35672769592509</v>
      </c>
      <c r="W53" s="210">
        <f t="shared" si="69"/>
        <v>681.35672769592509</v>
      </c>
      <c r="X53" s="210">
        <f t="shared" si="69"/>
        <v>681.35672769592509</v>
      </c>
      <c r="Y53" s="210">
        <f t="shared" si="69"/>
        <v>681.35672769592509</v>
      </c>
      <c r="Z53" s="210">
        <f t="shared" si="69"/>
        <v>681.35672769592509</v>
      </c>
      <c r="AA53" s="210">
        <f t="shared" si="69"/>
        <v>681.35672769592509</v>
      </c>
      <c r="AB53" s="210">
        <f t="shared" si="69"/>
        <v>681.35672769592509</v>
      </c>
      <c r="AC53" s="210">
        <f t="shared" si="69"/>
        <v>681.35672769592509</v>
      </c>
      <c r="AD53" s="210">
        <f t="shared" si="69"/>
        <v>681.35672769592509</v>
      </c>
      <c r="AE53" s="210">
        <f t="shared" si="69"/>
        <v>681.35672769592509</v>
      </c>
      <c r="AF53" s="210">
        <f t="shared" si="69"/>
        <v>681.35672769592509</v>
      </c>
      <c r="AG53" s="210">
        <f t="shared" si="69"/>
        <v>681.35672769592509</v>
      </c>
      <c r="AH53" s="210">
        <f t="shared" si="69"/>
        <v>681.35672769592509</v>
      </c>
      <c r="AI53" s="210">
        <f t="shared" si="69"/>
        <v>681.35672769592509</v>
      </c>
      <c r="AJ53" s="210">
        <f t="shared" si="69"/>
        <v>681.35672769592509</v>
      </c>
      <c r="AK53" s="210">
        <f t="shared" si="69"/>
        <v>681.35672769592509</v>
      </c>
      <c r="AL53" s="210">
        <f t="shared" ref="AL53:BQ53" si="70">IF(AL$22&lt;=$E$24,IF(AL$22&lt;=$D$24,IF(AL$22&lt;=$C$24,IF(AL$22&lt;=$B$24,$B119,($C36-$B36)/($C$24-$B$24)),($D36-$C36)/($D$24-$C$24)),($E36-$D36)/($E$24-$D$24)),$F119)</f>
        <v>681.35672769592509</v>
      </c>
      <c r="AM53" s="210">
        <f t="shared" si="70"/>
        <v>681.35672769592509</v>
      </c>
      <c r="AN53" s="210">
        <f t="shared" si="70"/>
        <v>681.35672769592509</v>
      </c>
      <c r="AO53" s="210">
        <f t="shared" si="70"/>
        <v>681.35672769592509</v>
      </c>
      <c r="AP53" s="210">
        <f t="shared" si="70"/>
        <v>681.35672769592509</v>
      </c>
      <c r="AQ53" s="210">
        <f t="shared" si="70"/>
        <v>681.35672769592509</v>
      </c>
      <c r="AR53" s="210">
        <f t="shared" si="70"/>
        <v>681.35672769592509</v>
      </c>
      <c r="AS53" s="210">
        <f t="shared" si="70"/>
        <v>681.35672769592509</v>
      </c>
      <c r="AT53" s="210">
        <f t="shared" si="70"/>
        <v>681.35672769592509</v>
      </c>
      <c r="AU53" s="210">
        <f t="shared" si="70"/>
        <v>681.35672769592509</v>
      </c>
      <c r="AV53" s="210">
        <f t="shared" si="70"/>
        <v>681.35672769592509</v>
      </c>
      <c r="AW53" s="210">
        <f t="shared" si="70"/>
        <v>681.35672769592509</v>
      </c>
      <c r="AX53" s="210">
        <f t="shared" si="70"/>
        <v>681.35672769592509</v>
      </c>
      <c r="AY53" s="210">
        <f t="shared" si="70"/>
        <v>-7.5009872311169338E-14</v>
      </c>
      <c r="AZ53" s="210">
        <f t="shared" si="70"/>
        <v>-7.5009872311169338E-14</v>
      </c>
      <c r="BA53" s="210">
        <f t="shared" si="70"/>
        <v>-7.5009872311169338E-14</v>
      </c>
      <c r="BB53" s="210">
        <f t="shared" si="70"/>
        <v>-7.5009872311169338E-14</v>
      </c>
      <c r="BC53" s="210">
        <f t="shared" si="70"/>
        <v>-7.5009872311169338E-14</v>
      </c>
      <c r="BD53" s="210">
        <f t="shared" si="70"/>
        <v>-7.5009872311169338E-14</v>
      </c>
      <c r="BE53" s="210">
        <f t="shared" si="70"/>
        <v>-7.5009872311169338E-14</v>
      </c>
      <c r="BF53" s="210">
        <f t="shared" si="70"/>
        <v>-7.5009872311169338E-14</v>
      </c>
      <c r="BG53" s="210">
        <f t="shared" si="70"/>
        <v>-7.5009872311169338E-14</v>
      </c>
      <c r="BH53" s="210">
        <f t="shared" si="70"/>
        <v>-7.5009872311169338E-14</v>
      </c>
      <c r="BI53" s="210">
        <f t="shared" si="70"/>
        <v>-7.5009872311169338E-14</v>
      </c>
      <c r="BJ53" s="210">
        <f t="shared" si="70"/>
        <v>-7.5009872311169338E-14</v>
      </c>
      <c r="BK53" s="210">
        <f t="shared" si="70"/>
        <v>-7.5009872311169338E-14</v>
      </c>
      <c r="BL53" s="210">
        <f t="shared" si="70"/>
        <v>-7.5009872311169338E-14</v>
      </c>
      <c r="BM53" s="210">
        <f t="shared" si="70"/>
        <v>-7.5009872311169338E-14</v>
      </c>
      <c r="BN53" s="210">
        <f t="shared" si="70"/>
        <v>-7.5009872311169338E-14</v>
      </c>
      <c r="BO53" s="210">
        <f t="shared" si="70"/>
        <v>-7.5009872311169338E-14</v>
      </c>
      <c r="BP53" s="210">
        <f t="shared" si="70"/>
        <v>-7.5009872311169338E-14</v>
      </c>
      <c r="BQ53" s="210">
        <f t="shared" si="70"/>
        <v>-7.5009872311169338E-14</v>
      </c>
      <c r="BR53" s="210">
        <f t="shared" ref="BR53:DA53" si="71">IF(BR$22&lt;=$E$24,IF(BR$22&lt;=$D$24,IF(BR$22&lt;=$C$24,IF(BR$22&lt;=$B$24,$B119,($C36-$B36)/($C$24-$B$24)),($D36-$C36)/($D$24-$C$24)),($E36-$D36)/($E$24-$D$24)),$F119)</f>
        <v>-7.5009872311169338E-14</v>
      </c>
      <c r="BS53" s="210">
        <f t="shared" si="71"/>
        <v>-7.5009872311169338E-14</v>
      </c>
      <c r="BT53" s="210">
        <f t="shared" si="71"/>
        <v>-7.5009872311169338E-14</v>
      </c>
      <c r="BU53" s="210">
        <f t="shared" si="71"/>
        <v>-7.5009872311169338E-14</v>
      </c>
      <c r="BV53" s="210">
        <f t="shared" si="71"/>
        <v>-7.5009872311169338E-14</v>
      </c>
      <c r="BW53" s="210">
        <f t="shared" si="71"/>
        <v>-7.5009872311169338E-14</v>
      </c>
      <c r="BX53" s="210">
        <f t="shared" si="71"/>
        <v>-7.5009872311169338E-14</v>
      </c>
      <c r="BY53" s="210">
        <f t="shared" si="71"/>
        <v>-7.5009872311169338E-14</v>
      </c>
      <c r="BZ53" s="210">
        <f t="shared" si="71"/>
        <v>-7.5009872311169338E-14</v>
      </c>
      <c r="CA53" s="210">
        <f t="shared" si="71"/>
        <v>-7.5009872311169338E-14</v>
      </c>
      <c r="CB53" s="210">
        <f t="shared" si="71"/>
        <v>-7.5009872311169338E-14</v>
      </c>
      <c r="CC53" s="210">
        <f t="shared" si="71"/>
        <v>-7.5009872311169338E-14</v>
      </c>
      <c r="CD53" s="210">
        <f t="shared" si="71"/>
        <v>-7.5009872311169338E-14</v>
      </c>
      <c r="CE53" s="210">
        <f t="shared" si="71"/>
        <v>-7.5009872311169338E-14</v>
      </c>
      <c r="CF53" s="210">
        <f t="shared" si="71"/>
        <v>-7.5009872311169338E-14</v>
      </c>
      <c r="CG53" s="210">
        <f t="shared" si="71"/>
        <v>-7.5009872311169338E-14</v>
      </c>
      <c r="CH53" s="210">
        <f t="shared" si="71"/>
        <v>-7.5009872311169338E-14</v>
      </c>
      <c r="CI53" s="210">
        <f t="shared" si="71"/>
        <v>-7.5009872311169338E-14</v>
      </c>
      <c r="CJ53" s="210">
        <f t="shared" si="71"/>
        <v>-7.5009872311169338E-14</v>
      </c>
      <c r="CK53" s="210">
        <f t="shared" si="71"/>
        <v>-7.5009872311169338E-14</v>
      </c>
      <c r="CL53" s="210">
        <f t="shared" si="71"/>
        <v>-7.5009872311169338E-14</v>
      </c>
      <c r="CM53" s="210">
        <f t="shared" si="71"/>
        <v>-7.5009872311169338E-14</v>
      </c>
      <c r="CN53" s="210">
        <f t="shared" si="71"/>
        <v>-7.5009872311169338E-14</v>
      </c>
      <c r="CO53" s="210">
        <f t="shared" si="71"/>
        <v>-7.5009872311169338E-14</v>
      </c>
      <c r="CP53" s="210">
        <f t="shared" si="71"/>
        <v>-7.5009872311169338E-14</v>
      </c>
      <c r="CQ53" s="210">
        <f t="shared" si="71"/>
        <v>-7.5009872311169338E-14</v>
      </c>
      <c r="CR53" s="210">
        <f t="shared" si="71"/>
        <v>-7.5009872311169338E-14</v>
      </c>
      <c r="CS53" s="210">
        <f t="shared" si="71"/>
        <v>-7.5009872311169338E-14</v>
      </c>
      <c r="CT53" s="210">
        <f t="shared" si="71"/>
        <v>-7.5009872311169338E-14</v>
      </c>
      <c r="CU53" s="210">
        <f t="shared" si="71"/>
        <v>-3113.6182808656508</v>
      </c>
      <c r="CV53" s="210">
        <f t="shared" si="71"/>
        <v>-3113.6182808656508</v>
      </c>
      <c r="CW53" s="210">
        <f t="shared" si="71"/>
        <v>-3113.6182808656508</v>
      </c>
      <c r="CX53" s="210">
        <f t="shared" si="71"/>
        <v>-3113.6182808656508</v>
      </c>
      <c r="CY53" s="210">
        <f t="shared" si="71"/>
        <v>-3113.6182808656508</v>
      </c>
      <c r="CZ53" s="210">
        <f t="shared" si="71"/>
        <v>-3113.6182808656508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1.3478867016734422</v>
      </c>
      <c r="H65" s="204">
        <f t="shared" si="92"/>
        <v>2.6957734033468843</v>
      </c>
      <c r="I65" s="204">
        <f t="shared" si="92"/>
        <v>4.0436601050203267</v>
      </c>
      <c r="J65" s="204">
        <f t="shared" si="92"/>
        <v>5.3915468066937686</v>
      </c>
      <c r="K65" s="204">
        <f t="shared" si="92"/>
        <v>6.7394335083672106</v>
      </c>
      <c r="L65" s="204">
        <f t="shared" si="88"/>
        <v>8.0873202100406534</v>
      </c>
      <c r="M65" s="204">
        <f t="shared" si="92"/>
        <v>9.4352069117140953</v>
      </c>
      <c r="N65" s="204">
        <f t="shared" si="92"/>
        <v>10.783093613387537</v>
      </c>
      <c r="O65" s="204">
        <f t="shared" si="92"/>
        <v>12.130980315060979</v>
      </c>
      <c r="P65" s="204">
        <f t="shared" si="92"/>
        <v>13.478867016734421</v>
      </c>
      <c r="Q65" s="204">
        <f t="shared" si="92"/>
        <v>14.826753718407863</v>
      </c>
      <c r="R65" s="204">
        <f t="shared" si="92"/>
        <v>16.174640420081307</v>
      </c>
      <c r="S65" s="204">
        <f t="shared" si="92"/>
        <v>17.522527121754749</v>
      </c>
      <c r="T65" s="204">
        <f t="shared" si="92"/>
        <v>18.870413823428191</v>
      </c>
      <c r="U65" s="204">
        <f t="shared" si="92"/>
        <v>20.218300525101633</v>
      </c>
      <c r="V65" s="204">
        <f t="shared" si="92"/>
        <v>21.566187226775074</v>
      </c>
      <c r="W65" s="204">
        <f t="shared" si="92"/>
        <v>22.914073928448516</v>
      </c>
      <c r="X65" s="204">
        <f t="shared" si="92"/>
        <v>24.261960630121958</v>
      </c>
      <c r="Y65" s="204">
        <f t="shared" si="92"/>
        <v>25.6098473317954</v>
      </c>
      <c r="Z65" s="204">
        <f t="shared" si="92"/>
        <v>26.957734033468842</v>
      </c>
      <c r="AA65" s="204">
        <f t="shared" si="92"/>
        <v>28.305620735142284</v>
      </c>
      <c r="AB65" s="204">
        <f t="shared" si="92"/>
        <v>29.653507436815726</v>
      </c>
      <c r="AC65" s="204">
        <f t="shared" si="92"/>
        <v>31.001394138489168</v>
      </c>
      <c r="AD65" s="204">
        <f t="shared" si="92"/>
        <v>32.349280840162614</v>
      </c>
      <c r="AE65" s="204">
        <f t="shared" si="92"/>
        <v>33.697167541836052</v>
      </c>
      <c r="AF65" s="204">
        <f t="shared" si="92"/>
        <v>35.045054243509497</v>
      </c>
      <c r="AG65" s="204">
        <f t="shared" si="92"/>
        <v>36.392940945182936</v>
      </c>
      <c r="AH65" s="204">
        <f t="shared" si="92"/>
        <v>37.740827646856381</v>
      </c>
      <c r="AI65" s="204">
        <f t="shared" si="92"/>
        <v>39.08871434852982</v>
      </c>
      <c r="AJ65" s="204">
        <f t="shared" si="92"/>
        <v>40.436601050203265</v>
      </c>
      <c r="AK65" s="204">
        <f t="shared" si="92"/>
        <v>41.784487751876703</v>
      </c>
      <c r="AL65" s="204">
        <f t="shared" si="92"/>
        <v>43.132374453550149</v>
      </c>
      <c r="AM65" s="204">
        <f t="shared" si="92"/>
        <v>44.480261155223594</v>
      </c>
      <c r="AN65" s="204">
        <f t="shared" si="92"/>
        <v>45.828147856897033</v>
      </c>
      <c r="AO65" s="204">
        <f t="shared" si="92"/>
        <v>47.176034558570478</v>
      </c>
      <c r="AP65" s="204">
        <f t="shared" si="92"/>
        <v>48.523921260243917</v>
      </c>
      <c r="AQ65" s="204">
        <f t="shared" si="92"/>
        <v>49.871807961917362</v>
      </c>
      <c r="AR65" s="204">
        <f t="shared" si="92"/>
        <v>51.219694663590801</v>
      </c>
      <c r="AS65" s="204">
        <f t="shared" si="92"/>
        <v>52.567581365264246</v>
      </c>
      <c r="AT65" s="204">
        <f t="shared" si="92"/>
        <v>53.915468066937684</v>
      </c>
      <c r="AU65" s="204">
        <f t="shared" si="92"/>
        <v>55.26335476861113</v>
      </c>
      <c r="AV65" s="204">
        <f t="shared" si="92"/>
        <v>56.611241470284568</v>
      </c>
      <c r="AW65" s="204">
        <f t="shared" si="92"/>
        <v>57.959128171958014</v>
      </c>
      <c r="AX65" s="204">
        <f t="shared" si="92"/>
        <v>59.307014873631452</v>
      </c>
      <c r="AY65" s="204">
        <f t="shared" si="92"/>
        <v>73.214073289381574</v>
      </c>
      <c r="AZ65" s="204">
        <f t="shared" si="92"/>
        <v>87.121131705131688</v>
      </c>
      <c r="BA65" s="204">
        <f t="shared" si="92"/>
        <v>101.02819012088182</v>
      </c>
      <c r="BB65" s="204">
        <f t="shared" si="92"/>
        <v>114.93524853663192</v>
      </c>
      <c r="BC65" s="204">
        <f t="shared" si="92"/>
        <v>128.84230695238205</v>
      </c>
      <c r="BD65" s="204">
        <f t="shared" si="92"/>
        <v>142.74936536813215</v>
      </c>
      <c r="BE65" s="204">
        <f t="shared" si="92"/>
        <v>156.65642378388227</v>
      </c>
      <c r="BF65" s="204">
        <f t="shared" si="92"/>
        <v>170.5634821996324</v>
      </c>
      <c r="BG65" s="204">
        <f t="shared" si="92"/>
        <v>184.4705406153825</v>
      </c>
      <c r="BH65" s="204">
        <f t="shared" si="92"/>
        <v>198.37759903113263</v>
      </c>
      <c r="BI65" s="204">
        <f t="shared" si="92"/>
        <v>212.28465744688273</v>
      </c>
      <c r="BJ65" s="204">
        <f t="shared" si="92"/>
        <v>226.19171586263286</v>
      </c>
      <c r="BK65" s="204">
        <f t="shared" si="92"/>
        <v>240.09877427838296</v>
      </c>
      <c r="BL65" s="204">
        <f t="shared" si="92"/>
        <v>254.00583269413309</v>
      </c>
      <c r="BM65" s="204">
        <f t="shared" si="92"/>
        <v>267.91289110988316</v>
      </c>
      <c r="BN65" s="204">
        <f t="shared" si="92"/>
        <v>281.81994952563332</v>
      </c>
      <c r="BO65" s="204">
        <f t="shared" si="92"/>
        <v>295.72700794138348</v>
      </c>
      <c r="BP65" s="204">
        <f t="shared" si="92"/>
        <v>309.63406635713352</v>
      </c>
      <c r="BQ65" s="204">
        <f t="shared" si="92"/>
        <v>323.54112477288368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337.44818318863383</v>
      </c>
      <c r="BS65" s="204">
        <f t="shared" si="93"/>
        <v>351.35524160438388</v>
      </c>
      <c r="BT65" s="204">
        <f t="shared" si="93"/>
        <v>365.26230002013403</v>
      </c>
      <c r="BU65" s="204">
        <f t="shared" si="93"/>
        <v>379.16935843588408</v>
      </c>
      <c r="BV65" s="204">
        <f t="shared" si="93"/>
        <v>393.07641685163424</v>
      </c>
      <c r="BW65" s="204">
        <f t="shared" si="93"/>
        <v>406.98347526738439</v>
      </c>
      <c r="BX65" s="204">
        <f t="shared" si="93"/>
        <v>420.89053368313444</v>
      </c>
      <c r="BY65" s="204">
        <f t="shared" si="93"/>
        <v>434.79759209888459</v>
      </c>
      <c r="BZ65" s="204">
        <f t="shared" si="93"/>
        <v>448.70465051463475</v>
      </c>
      <c r="CA65" s="204">
        <f t="shared" si="93"/>
        <v>462.61170893038479</v>
      </c>
      <c r="CB65" s="204">
        <f t="shared" si="93"/>
        <v>476.51876734613495</v>
      </c>
      <c r="CC65" s="204">
        <f t="shared" si="93"/>
        <v>490.42582576188511</v>
      </c>
      <c r="CD65" s="204">
        <f t="shared" si="93"/>
        <v>504.33288417763515</v>
      </c>
      <c r="CE65" s="204">
        <f t="shared" si="93"/>
        <v>518.23994259338531</v>
      </c>
      <c r="CF65" s="204">
        <f t="shared" si="93"/>
        <v>532.14700100913547</v>
      </c>
      <c r="CG65" s="204">
        <f t="shared" si="93"/>
        <v>546.05405942488551</v>
      </c>
      <c r="CH65" s="204">
        <f t="shared" si="93"/>
        <v>559.96111784063567</v>
      </c>
      <c r="CI65" s="204">
        <f t="shared" si="93"/>
        <v>573.86817625638582</v>
      </c>
      <c r="CJ65" s="204">
        <f t="shared" si="93"/>
        <v>587.77523467213587</v>
      </c>
      <c r="CK65" s="204">
        <f t="shared" si="93"/>
        <v>601.68229308788602</v>
      </c>
      <c r="CL65" s="204">
        <f t="shared" si="93"/>
        <v>615.58935150363618</v>
      </c>
      <c r="CM65" s="204">
        <f t="shared" si="93"/>
        <v>629.49640991938622</v>
      </c>
      <c r="CN65" s="204">
        <f t="shared" si="93"/>
        <v>643.40346833513638</v>
      </c>
      <c r="CO65" s="204">
        <f t="shared" si="93"/>
        <v>657.31052675088654</v>
      </c>
      <c r="CP65" s="204">
        <f t="shared" si="93"/>
        <v>671.21758516663658</v>
      </c>
      <c r="CQ65" s="204">
        <f t="shared" si="93"/>
        <v>685.12464358238674</v>
      </c>
      <c r="CR65" s="204">
        <f t="shared" si="93"/>
        <v>699.03170199813678</v>
      </c>
      <c r="CS65" s="204">
        <f t="shared" si="93"/>
        <v>712.93876041388694</v>
      </c>
      <c r="CT65" s="204">
        <f t="shared" si="93"/>
        <v>726.8458188296371</v>
      </c>
      <c r="CU65" s="204">
        <f t="shared" si="93"/>
        <v>672.6494023677194</v>
      </c>
      <c r="CV65" s="204">
        <f t="shared" si="93"/>
        <v>550.34951102813409</v>
      </c>
      <c r="CW65" s="204">
        <f t="shared" si="93"/>
        <v>428.04961968854872</v>
      </c>
      <c r="CX65" s="204">
        <f t="shared" si="93"/>
        <v>305.74972834896334</v>
      </c>
      <c r="CY65" s="204">
        <f t="shared" si="93"/>
        <v>183.44983700937803</v>
      </c>
      <c r="CZ65" s="204">
        <f t="shared" si="93"/>
        <v>61.149945669792601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7413.3768592039332</v>
      </c>
      <c r="CV66" s="204">
        <f t="shared" si="95"/>
        <v>22240.130577611799</v>
      </c>
      <c r="CW66" s="204">
        <f t="shared" si="95"/>
        <v>37066.884296019663</v>
      </c>
      <c r="CX66" s="204">
        <f t="shared" si="95"/>
        <v>51893.638014427532</v>
      </c>
      <c r="CY66" s="204">
        <f t="shared" si="95"/>
        <v>66720.3917328354</v>
      </c>
      <c r="CZ66" s="204">
        <f t="shared" si="95"/>
        <v>81547.145451243268</v>
      </c>
      <c r="DA66" s="204">
        <f t="shared" si="95"/>
        <v>90296.372310447201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3558.4208924178879</v>
      </c>
      <c r="CV67" s="204">
        <f t="shared" si="97"/>
        <v>10675.262677253664</v>
      </c>
      <c r="CW67" s="204">
        <f t="shared" si="97"/>
        <v>17792.104462089439</v>
      </c>
      <c r="CX67" s="204">
        <f t="shared" si="97"/>
        <v>24908.946246925214</v>
      </c>
      <c r="CY67" s="204">
        <f t="shared" si="97"/>
        <v>32025.788031760992</v>
      </c>
      <c r="CZ67" s="204">
        <f t="shared" si="97"/>
        <v>39142.629816596767</v>
      </c>
      <c r="DA67" s="204">
        <f t="shared" si="97"/>
        <v>43115.815709014656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889.60522310447197</v>
      </c>
      <c r="CV68" s="204">
        <f t="shared" si="99"/>
        <v>2668.815669313416</v>
      </c>
      <c r="CW68" s="204">
        <f t="shared" si="99"/>
        <v>4448.0261155223598</v>
      </c>
      <c r="CX68" s="204">
        <f t="shared" si="99"/>
        <v>6227.2365617313035</v>
      </c>
      <c r="CY68" s="204">
        <f t="shared" si="99"/>
        <v>8006.4470079402481</v>
      </c>
      <c r="CZ68" s="204">
        <f t="shared" si="99"/>
        <v>9785.6574541491918</v>
      </c>
      <c r="DA68" s="204">
        <f t="shared" si="99"/>
        <v>13777.012677253664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681.35672769592509</v>
      </c>
      <c r="H70" s="204">
        <f t="shared" si="100"/>
        <v>1362.7134553918502</v>
      </c>
      <c r="I70" s="204">
        <f t="shared" si="100"/>
        <v>2044.0701830877751</v>
      </c>
      <c r="J70" s="204">
        <f t="shared" si="100"/>
        <v>2725.4269107837004</v>
      </c>
      <c r="K70" s="204">
        <f t="shared" si="100"/>
        <v>3406.7836384796256</v>
      </c>
      <c r="L70" s="204">
        <f t="shared" si="100"/>
        <v>4088.1403661755503</v>
      </c>
      <c r="M70" s="204">
        <f t="shared" si="100"/>
        <v>4769.497093871476</v>
      </c>
      <c r="N70" s="204">
        <f t="shared" si="100"/>
        <v>5450.8538215674007</v>
      </c>
      <c r="O70" s="204">
        <f t="shared" si="100"/>
        <v>6132.2105492633254</v>
      </c>
      <c r="P70" s="204">
        <f t="shared" si="100"/>
        <v>6813.5672769592511</v>
      </c>
      <c r="Q70" s="204">
        <f t="shared" si="100"/>
        <v>7494.9240046551758</v>
      </c>
      <c r="R70" s="204">
        <f t="shared" si="100"/>
        <v>8176.2807323511006</v>
      </c>
      <c r="S70" s="204">
        <f t="shared" si="100"/>
        <v>8857.6374600470263</v>
      </c>
      <c r="T70" s="204">
        <f t="shared" si="100"/>
        <v>9538.9941877429519</v>
      </c>
      <c r="U70" s="204">
        <f t="shared" si="100"/>
        <v>10220.350915438876</v>
      </c>
      <c r="V70" s="204">
        <f t="shared" si="100"/>
        <v>10901.707643134801</v>
      </c>
      <c r="W70" s="204">
        <f t="shared" si="100"/>
        <v>11583.064370830727</v>
      </c>
      <c r="X70" s="204">
        <f t="shared" si="100"/>
        <v>12264.421098526651</v>
      </c>
      <c r="Y70" s="204">
        <f t="shared" si="100"/>
        <v>12945.777826222577</v>
      </c>
      <c r="Z70" s="204">
        <f t="shared" si="100"/>
        <v>13627.134553918502</v>
      </c>
      <c r="AA70" s="204">
        <f t="shared" si="100"/>
        <v>14308.491281614426</v>
      </c>
      <c r="AB70" s="204">
        <f t="shared" si="100"/>
        <v>14989.848009310352</v>
      </c>
      <c r="AC70" s="204">
        <f t="shared" si="100"/>
        <v>15671.204737006277</v>
      </c>
      <c r="AD70" s="204">
        <f t="shared" si="100"/>
        <v>16352.561464702201</v>
      </c>
      <c r="AE70" s="204">
        <f t="shared" si="100"/>
        <v>17033.918192398127</v>
      </c>
      <c r="AF70" s="204">
        <f t="shared" si="100"/>
        <v>17715.274920094053</v>
      </c>
      <c r="AG70" s="204">
        <f t="shared" si="100"/>
        <v>18396.631647789978</v>
      </c>
      <c r="AH70" s="204">
        <f t="shared" si="100"/>
        <v>19077.988375485904</v>
      </c>
      <c r="AI70" s="204">
        <f t="shared" si="100"/>
        <v>19759.345103181826</v>
      </c>
      <c r="AJ70" s="204">
        <f t="shared" si="100"/>
        <v>20440.701830877751</v>
      </c>
      <c r="AK70" s="204">
        <f t="shared" si="100"/>
        <v>21122.058558573677</v>
      </c>
      <c r="AL70" s="204">
        <f t="shared" si="100"/>
        <v>21803.415286269603</v>
      </c>
      <c r="AM70" s="204">
        <f t="shared" si="100"/>
        <v>22484.772013965528</v>
      </c>
      <c r="AN70" s="204">
        <f t="shared" si="100"/>
        <v>23166.128741661454</v>
      </c>
      <c r="AO70" s="204">
        <f t="shared" si="100"/>
        <v>23847.48546935738</v>
      </c>
      <c r="AP70" s="204">
        <f t="shared" si="100"/>
        <v>24528.842197053302</v>
      </c>
      <c r="AQ70" s="204">
        <f t="shared" si="100"/>
        <v>25210.198924749227</v>
      </c>
      <c r="AR70" s="204">
        <f t="shared" si="100"/>
        <v>25891.555652445153</v>
      </c>
      <c r="AS70" s="204">
        <f t="shared" si="100"/>
        <v>26572.912380141079</v>
      </c>
      <c r="AT70" s="204">
        <f t="shared" si="100"/>
        <v>27254.269107837004</v>
      </c>
      <c r="AU70" s="204">
        <f t="shared" si="100"/>
        <v>27935.62583553293</v>
      </c>
      <c r="AV70" s="204">
        <f t="shared" si="100"/>
        <v>28616.982563228852</v>
      </c>
      <c r="AW70" s="204">
        <f t="shared" si="100"/>
        <v>29298.339290924778</v>
      </c>
      <c r="AX70" s="204">
        <f t="shared" si="100"/>
        <v>29979.696018620703</v>
      </c>
      <c r="AY70" s="204">
        <f t="shared" si="100"/>
        <v>29979.696018620703</v>
      </c>
      <c r="AZ70" s="204">
        <f t="shared" si="100"/>
        <v>29979.696018620703</v>
      </c>
      <c r="BA70" s="204">
        <f t="shared" si="100"/>
        <v>29979.696018620703</v>
      </c>
      <c r="BB70" s="204">
        <f t="shared" si="100"/>
        <v>29979.696018620703</v>
      </c>
      <c r="BC70" s="204">
        <f t="shared" si="100"/>
        <v>29979.696018620703</v>
      </c>
      <c r="BD70" s="204">
        <f t="shared" si="100"/>
        <v>29979.696018620703</v>
      </c>
      <c r="BE70" s="204">
        <f t="shared" si="100"/>
        <v>29979.696018620703</v>
      </c>
      <c r="BF70" s="204">
        <f t="shared" si="100"/>
        <v>29979.696018620703</v>
      </c>
      <c r="BG70" s="204">
        <f t="shared" si="100"/>
        <v>29979.696018620703</v>
      </c>
      <c r="BH70" s="204">
        <f t="shared" si="100"/>
        <v>29979.696018620703</v>
      </c>
      <c r="BI70" s="204">
        <f t="shared" si="100"/>
        <v>29979.696018620703</v>
      </c>
      <c r="BJ70" s="204">
        <f t="shared" si="100"/>
        <v>29979.696018620703</v>
      </c>
      <c r="BK70" s="204">
        <f t="shared" si="100"/>
        <v>29979.696018620703</v>
      </c>
      <c r="BL70" s="204">
        <f t="shared" si="100"/>
        <v>29979.696018620703</v>
      </c>
      <c r="BM70" s="204">
        <f t="shared" si="100"/>
        <v>29979.696018620703</v>
      </c>
      <c r="BN70" s="204">
        <f t="shared" si="100"/>
        <v>29979.696018620703</v>
      </c>
      <c r="BO70" s="204">
        <f t="shared" si="100"/>
        <v>29979.696018620703</v>
      </c>
      <c r="BP70" s="204">
        <f t="shared" si="100"/>
        <v>29979.696018620703</v>
      </c>
      <c r="BQ70" s="204">
        <f t="shared" si="100"/>
        <v>29979.696018620703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29979.696018620703</v>
      </c>
      <c r="BS70" s="204">
        <f t="shared" si="102"/>
        <v>29979.696018620703</v>
      </c>
      <c r="BT70" s="204">
        <f t="shared" si="102"/>
        <v>29979.696018620703</v>
      </c>
      <c r="BU70" s="204">
        <f t="shared" si="102"/>
        <v>29979.696018620703</v>
      </c>
      <c r="BV70" s="204">
        <f t="shared" si="102"/>
        <v>29979.696018620703</v>
      </c>
      <c r="BW70" s="204">
        <f t="shared" si="102"/>
        <v>29979.6960186207</v>
      </c>
      <c r="BX70" s="204">
        <f t="shared" si="102"/>
        <v>29979.6960186207</v>
      </c>
      <c r="BY70" s="204">
        <f t="shared" si="102"/>
        <v>29979.6960186207</v>
      </c>
      <c r="BZ70" s="204">
        <f t="shared" si="102"/>
        <v>29979.6960186207</v>
      </c>
      <c r="CA70" s="204">
        <f t="shared" si="102"/>
        <v>29979.6960186207</v>
      </c>
      <c r="CB70" s="204">
        <f t="shared" si="102"/>
        <v>29979.6960186207</v>
      </c>
      <c r="CC70" s="204">
        <f t="shared" si="102"/>
        <v>29979.6960186207</v>
      </c>
      <c r="CD70" s="204">
        <f t="shared" si="102"/>
        <v>29979.6960186207</v>
      </c>
      <c r="CE70" s="204">
        <f t="shared" si="102"/>
        <v>29979.6960186207</v>
      </c>
      <c r="CF70" s="204">
        <f t="shared" si="102"/>
        <v>29979.6960186207</v>
      </c>
      <c r="CG70" s="204">
        <f t="shared" si="102"/>
        <v>29979.6960186207</v>
      </c>
      <c r="CH70" s="204">
        <f t="shared" si="102"/>
        <v>29979.6960186207</v>
      </c>
      <c r="CI70" s="204">
        <f t="shared" si="102"/>
        <v>29979.6960186207</v>
      </c>
      <c r="CJ70" s="204">
        <f t="shared" si="102"/>
        <v>29979.6960186207</v>
      </c>
      <c r="CK70" s="204">
        <f t="shared" si="102"/>
        <v>29979.6960186207</v>
      </c>
      <c r="CL70" s="204">
        <f t="shared" si="102"/>
        <v>29979.6960186207</v>
      </c>
      <c r="CM70" s="204">
        <f t="shared" si="102"/>
        <v>29979.6960186207</v>
      </c>
      <c r="CN70" s="204">
        <f t="shared" si="102"/>
        <v>29979.6960186207</v>
      </c>
      <c r="CO70" s="204">
        <f t="shared" si="102"/>
        <v>29979.6960186207</v>
      </c>
      <c r="CP70" s="204">
        <f t="shared" si="102"/>
        <v>29979.6960186207</v>
      </c>
      <c r="CQ70" s="204">
        <f t="shared" si="102"/>
        <v>29979.6960186207</v>
      </c>
      <c r="CR70" s="204">
        <f t="shared" si="102"/>
        <v>29979.6960186207</v>
      </c>
      <c r="CS70" s="204">
        <f t="shared" si="102"/>
        <v>29979.6960186207</v>
      </c>
      <c r="CT70" s="204">
        <f t="shared" si="102"/>
        <v>29979.6960186207</v>
      </c>
      <c r="CU70" s="204">
        <f t="shared" si="102"/>
        <v>28422.886878187874</v>
      </c>
      <c r="CV70" s="204">
        <f t="shared" si="102"/>
        <v>25309.268597322225</v>
      </c>
      <c r="CW70" s="204">
        <f t="shared" si="102"/>
        <v>22195.650316456573</v>
      </c>
      <c r="CX70" s="204">
        <f t="shared" si="102"/>
        <v>19082.032035590921</v>
      </c>
      <c r="CY70" s="204">
        <f t="shared" si="102"/>
        <v>15968.41375472527</v>
      </c>
      <c r="CZ70" s="204">
        <f t="shared" si="102"/>
        <v>12854.79547385962</v>
      </c>
      <c r="DA70" s="204">
        <f t="shared" si="102"/>
        <v>10734.071333426793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3774.4058625531316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6793.930552595637</v>
      </c>
      <c r="P72" s="204">
        <f t="shared" si="105"/>
        <v>7548.8117251062631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13587.861105191274</v>
      </c>
      <c r="Y72" s="204">
        <f t="shared" si="105"/>
        <v>14342.7422777019</v>
      </c>
      <c r="Z72" s="204">
        <f t="shared" si="105"/>
        <v>15097.623450212526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17362.266967744406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24911.078692850671</v>
      </c>
      <c r="AN72" s="204">
        <f t="shared" si="105"/>
        <v>25665.959865361296</v>
      </c>
      <c r="AO72" s="204">
        <f t="shared" si="105"/>
        <v>26420.841037871924</v>
      </c>
      <c r="AP72" s="204">
        <f t="shared" si="105"/>
        <v>27175.722210382548</v>
      </c>
      <c r="AQ72" s="204">
        <f t="shared" si="105"/>
        <v>27930.603382893172</v>
      </c>
      <c r="AR72" s="204">
        <f t="shared" si="105"/>
        <v>28685.4845554038</v>
      </c>
      <c r="AS72" s="204">
        <f t="shared" si="105"/>
        <v>29440.365727914428</v>
      </c>
      <c r="AT72" s="204">
        <f t="shared" si="105"/>
        <v>30195.246900425052</v>
      </c>
      <c r="AU72" s="204">
        <f t="shared" si="105"/>
        <v>30950.12807293568</v>
      </c>
      <c r="AV72" s="204">
        <f t="shared" si="105"/>
        <v>31705.009245446305</v>
      </c>
      <c r="AW72" s="204">
        <f t="shared" si="105"/>
        <v>32459.890417956929</v>
      </c>
      <c r="AX72" s="204">
        <f t="shared" si="105"/>
        <v>33214.771590467557</v>
      </c>
      <c r="AY72" s="204">
        <f t="shared" si="105"/>
        <v>33520.41007851372</v>
      </c>
      <c r="AZ72" s="204">
        <f t="shared" si="105"/>
        <v>33826.048566559883</v>
      </c>
      <c r="BA72" s="204">
        <f t="shared" si="105"/>
        <v>34131.687054606045</v>
      </c>
      <c r="BB72" s="204">
        <f t="shared" si="105"/>
        <v>34437.325542652208</v>
      </c>
      <c r="BC72" s="204">
        <f t="shared" si="105"/>
        <v>34742.964030698364</v>
      </c>
      <c r="BD72" s="204">
        <f t="shared" si="105"/>
        <v>35048.602518744527</v>
      </c>
      <c r="BE72" s="204">
        <f t="shared" si="105"/>
        <v>35354.241006790689</v>
      </c>
      <c r="BF72" s="204">
        <f t="shared" si="105"/>
        <v>35659.879494836852</v>
      </c>
      <c r="BG72" s="204">
        <f t="shared" si="105"/>
        <v>35965.517982883015</v>
      </c>
      <c r="BH72" s="204">
        <f t="shared" si="105"/>
        <v>36271.156470929178</v>
      </c>
      <c r="BI72" s="204">
        <f t="shared" si="105"/>
        <v>36576.794958975341</v>
      </c>
      <c r="BJ72" s="204">
        <f t="shared" si="105"/>
        <v>36882.433447021496</v>
      </c>
      <c r="BK72" s="204">
        <f t="shared" si="105"/>
        <v>37188.071935067659</v>
      </c>
      <c r="BL72" s="204">
        <f t="shared" si="105"/>
        <v>37493.710423113822</v>
      </c>
      <c r="BM72" s="204">
        <f t="shared" si="105"/>
        <v>37799.348911159985</v>
      </c>
      <c r="BN72" s="204">
        <f t="shared" si="105"/>
        <v>38104.987399206148</v>
      </c>
      <c r="BO72" s="204">
        <f t="shared" si="105"/>
        <v>38410.62588725231</v>
      </c>
      <c r="BP72" s="204">
        <f t="shared" si="105"/>
        <v>38716.264375298473</v>
      </c>
      <c r="BQ72" s="204">
        <f t="shared" si="105"/>
        <v>39021.902863344636</v>
      </c>
      <c r="BR72" s="204">
        <f t="shared" si="105"/>
        <v>39327.541351390799</v>
      </c>
      <c r="BS72" s="204">
        <f t="shared" ref="BS72:DA72" si="106">SUM(BS59:BS71)</f>
        <v>39633.179839436954</v>
      </c>
      <c r="BT72" s="204">
        <f t="shared" si="106"/>
        <v>39938.818327483117</v>
      </c>
      <c r="BU72" s="204">
        <f t="shared" si="106"/>
        <v>40244.45681552928</v>
      </c>
      <c r="BV72" s="204">
        <f t="shared" si="106"/>
        <v>40550.095303575443</v>
      </c>
      <c r="BW72" s="204">
        <f t="shared" si="106"/>
        <v>40855.733791621606</v>
      </c>
      <c r="BX72" s="204">
        <f t="shared" si="106"/>
        <v>41161.372279667761</v>
      </c>
      <c r="BY72" s="204">
        <f t="shared" si="106"/>
        <v>41467.010767713924</v>
      </c>
      <c r="BZ72" s="204">
        <f t="shared" si="106"/>
        <v>41772.649255760087</v>
      </c>
      <c r="CA72" s="204">
        <f t="shared" si="106"/>
        <v>42078.28774380625</v>
      </c>
      <c r="CB72" s="204">
        <f t="shared" si="106"/>
        <v>42383.926231852412</v>
      </c>
      <c r="CC72" s="204">
        <f t="shared" si="106"/>
        <v>42689.564719898575</v>
      </c>
      <c r="CD72" s="204">
        <f t="shared" si="106"/>
        <v>42995.203207944731</v>
      </c>
      <c r="CE72" s="204">
        <f t="shared" si="106"/>
        <v>43300.841695990894</v>
      </c>
      <c r="CF72" s="204">
        <f t="shared" si="106"/>
        <v>43606.480184037056</v>
      </c>
      <c r="CG72" s="204">
        <f t="shared" si="106"/>
        <v>43912.118672083219</v>
      </c>
      <c r="CH72" s="204">
        <f t="shared" si="106"/>
        <v>44217.757160129382</v>
      </c>
      <c r="CI72" s="204">
        <f t="shared" si="106"/>
        <v>44523.395648175545</v>
      </c>
      <c r="CJ72" s="204">
        <f t="shared" si="106"/>
        <v>44829.0341362217</v>
      </c>
      <c r="CK72" s="204">
        <f t="shared" si="106"/>
        <v>45134.672624267871</v>
      </c>
      <c r="CL72" s="204">
        <f t="shared" si="106"/>
        <v>45440.311112314026</v>
      </c>
      <c r="CM72" s="204">
        <f t="shared" si="106"/>
        <v>45745.949600360189</v>
      </c>
      <c r="CN72" s="204">
        <f t="shared" si="106"/>
        <v>46051.588088406352</v>
      </c>
      <c r="CO72" s="204">
        <f t="shared" si="106"/>
        <v>46357.226576452515</v>
      </c>
      <c r="CP72" s="204">
        <f t="shared" si="106"/>
        <v>46662.865064498677</v>
      </c>
      <c r="CQ72" s="204">
        <f t="shared" si="106"/>
        <v>46968.50355254484</v>
      </c>
      <c r="CR72" s="204">
        <f t="shared" si="106"/>
        <v>47274.142040591003</v>
      </c>
      <c r="CS72" s="204">
        <f t="shared" si="106"/>
        <v>47579.780528637159</v>
      </c>
      <c r="CT72" s="204">
        <f t="shared" si="106"/>
        <v>47885.419016683329</v>
      </c>
      <c r="CU72" s="204">
        <f t="shared" si="106"/>
        <v>60491.642100783341</v>
      </c>
      <c r="CV72" s="204">
        <f t="shared" si="106"/>
        <v>85398.449780937226</v>
      </c>
      <c r="CW72" s="204">
        <f t="shared" si="106"/>
        <v>110305.2574610911</v>
      </c>
      <c r="CX72" s="204">
        <f t="shared" si="106"/>
        <v>135212.06514124497</v>
      </c>
      <c r="CY72" s="204">
        <f t="shared" si="106"/>
        <v>160118.87282139884</v>
      </c>
      <c r="CZ72" s="204">
        <f t="shared" si="106"/>
        <v>185025.68050155274</v>
      </c>
      <c r="DA72" s="204">
        <f t="shared" si="106"/>
        <v>202368.98484162966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101184.49242081483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0.13194355484327067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1.3478867016734422</v>
      </c>
      <c r="D114" s="212">
        <f t="shared" si="108"/>
        <v>13.907058415750116</v>
      </c>
      <c r="E114" s="212">
        <f t="shared" si="109"/>
        <v>13.907058415750116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681.35672769592509</v>
      </c>
      <c r="D119" s="212">
        <f t="shared" si="108"/>
        <v>-7.5009872311169338E-14</v>
      </c>
      <c r="E119" s="212">
        <f t="shared" si="109"/>
        <v>-7.5009872311169338E-14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2016-08-08T20:08:01Z</dcterms:modified>
  <cp:category/>
</cp:coreProperties>
</file>