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28800" windowHeight="1680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8" l="1"/>
  <c r="A1" i="8"/>
  <c r="B1" i="7"/>
  <c r="A1" i="7"/>
  <c r="B1" i="12"/>
  <c r="A1" i="12"/>
  <c r="B72" i="1"/>
  <c r="B71" i="1"/>
  <c r="B70" i="1"/>
  <c r="B32" i="7"/>
  <c r="B31" i="7"/>
  <c r="C32" i="7"/>
  <c r="D29" i="8"/>
  <c r="B83" i="8"/>
  <c r="I83" i="8"/>
  <c r="T26" i="8"/>
  <c r="D6" i="8"/>
  <c r="I6" i="8"/>
  <c r="D7" i="8"/>
  <c r="I7" i="8"/>
  <c r="D8" i="8"/>
  <c r="I8" i="8"/>
  <c r="D9" i="8"/>
  <c r="I9" i="8"/>
  <c r="D10" i="8"/>
  <c r="I10" i="8"/>
  <c r="D11" i="8"/>
  <c r="I11" i="8"/>
  <c r="D12" i="8"/>
  <c r="I12" i="8"/>
  <c r="D13" i="8"/>
  <c r="I13" i="8"/>
  <c r="D14" i="8"/>
  <c r="I14" i="8"/>
  <c r="D15" i="8"/>
  <c r="I15" i="8"/>
  <c r="D16" i="8"/>
  <c r="I16" i="8"/>
  <c r="D17" i="8"/>
  <c r="I17" i="8"/>
  <c r="D18" i="8"/>
  <c r="I18" i="8"/>
  <c r="D19" i="8"/>
  <c r="I19" i="8"/>
  <c r="D20" i="8"/>
  <c r="I20" i="8"/>
  <c r="D21" i="8"/>
  <c r="I21" i="8"/>
  <c r="D22" i="8"/>
  <c r="I22" i="8"/>
  <c r="D23" i="8"/>
  <c r="I23" i="8"/>
  <c r="D24" i="8"/>
  <c r="I24" i="8"/>
  <c r="D25" i="8"/>
  <c r="I25" i="8"/>
  <c r="D26" i="8"/>
  <c r="I26" i="8"/>
  <c r="D27" i="8"/>
  <c r="I27" i="8"/>
  <c r="D28" i="8"/>
  <c r="I28" i="8"/>
  <c r="I29" i="8"/>
  <c r="B91" i="8"/>
  <c r="C91" i="8"/>
  <c r="D91" i="8"/>
  <c r="I91" i="8"/>
  <c r="B92" i="8"/>
  <c r="C92" i="8"/>
  <c r="D92" i="8"/>
  <c r="I92" i="8"/>
  <c r="B93" i="8"/>
  <c r="C93" i="8"/>
  <c r="D93" i="8"/>
  <c r="I93" i="8"/>
  <c r="B94" i="8"/>
  <c r="C94" i="8"/>
  <c r="D94" i="8"/>
  <c r="I94" i="8"/>
  <c r="B95" i="8"/>
  <c r="C95" i="8"/>
  <c r="D95" i="8"/>
  <c r="I95" i="8"/>
  <c r="B96" i="8"/>
  <c r="C96" i="8"/>
  <c r="D96" i="8"/>
  <c r="I96" i="8"/>
  <c r="B97" i="8"/>
  <c r="C97" i="8"/>
  <c r="D97" i="8"/>
  <c r="I97" i="8"/>
  <c r="B98" i="8"/>
  <c r="C98" i="8"/>
  <c r="D98" i="8"/>
  <c r="I98" i="8"/>
  <c r="B99" i="8"/>
  <c r="C99" i="8"/>
  <c r="D99" i="8"/>
  <c r="I99" i="8"/>
  <c r="B100" i="8"/>
  <c r="C100" i="8"/>
  <c r="D100" i="8"/>
  <c r="I100" i="8"/>
  <c r="B101" i="8"/>
  <c r="C101" i="8"/>
  <c r="D101" i="8"/>
  <c r="I101" i="8"/>
  <c r="B102" i="8"/>
  <c r="C102" i="8"/>
  <c r="D102" i="8"/>
  <c r="I102" i="8"/>
  <c r="B103" i="8"/>
  <c r="C103" i="8"/>
  <c r="D103" i="8"/>
  <c r="I103" i="8"/>
  <c r="B104" i="8"/>
  <c r="C104" i="8"/>
  <c r="D104" i="8"/>
  <c r="I104" i="8"/>
  <c r="B105" i="8"/>
  <c r="C105" i="8"/>
  <c r="D105" i="8"/>
  <c r="I105" i="8"/>
  <c r="B106" i="8"/>
  <c r="C106" i="8"/>
  <c r="D106" i="8"/>
  <c r="I106" i="8"/>
  <c r="B107" i="8"/>
  <c r="C107" i="8"/>
  <c r="D107" i="8"/>
  <c r="I107" i="8"/>
  <c r="B108" i="8"/>
  <c r="C108" i="8"/>
  <c r="D108" i="8"/>
  <c r="I108" i="8"/>
  <c r="B109" i="8"/>
  <c r="C109" i="8"/>
  <c r="D109" i="8"/>
  <c r="I109" i="8"/>
  <c r="B110" i="8"/>
  <c r="C110" i="8"/>
  <c r="D110" i="8"/>
  <c r="I110" i="8"/>
  <c r="B111" i="8"/>
  <c r="C111" i="8"/>
  <c r="D111" i="8"/>
  <c r="I111" i="8"/>
  <c r="B112" i="8"/>
  <c r="C112" i="8"/>
  <c r="D112" i="8"/>
  <c r="I112" i="8"/>
  <c r="B113" i="8"/>
  <c r="C113" i="8"/>
  <c r="D113" i="8"/>
  <c r="I113" i="8"/>
  <c r="B114" i="8"/>
  <c r="C114" i="8"/>
  <c r="D114" i="8"/>
  <c r="I114" i="8"/>
  <c r="B115" i="8"/>
  <c r="C115" i="8"/>
  <c r="D115" i="8"/>
  <c r="I115" i="8"/>
  <c r="B116" i="8"/>
  <c r="C116" i="8"/>
  <c r="D116" i="8"/>
  <c r="I116" i="8"/>
  <c r="B117" i="8"/>
  <c r="C117" i="8"/>
  <c r="D117" i="8"/>
  <c r="I117" i="8"/>
  <c r="B118" i="8"/>
  <c r="C118" i="8"/>
  <c r="D118" i="8"/>
  <c r="I118" i="8"/>
  <c r="I119" i="8"/>
  <c r="B124" i="8"/>
  <c r="I124" i="8"/>
  <c r="I30" i="8"/>
  <c r="I32" i="8"/>
  <c r="B125" i="8"/>
  <c r="I128" i="8"/>
  <c r="I131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K30" i="8"/>
  <c r="B119" i="8"/>
  <c r="L30" i="8"/>
  <c r="L32" i="8"/>
  <c r="B126" i="8"/>
  <c r="B128" i="8"/>
  <c r="K128" i="8"/>
  <c r="L128" i="8"/>
  <c r="L127" i="8"/>
  <c r="J33" i="8"/>
  <c r="J8" i="8"/>
  <c r="M8" i="8"/>
  <c r="J9" i="8"/>
  <c r="M9" i="8"/>
  <c r="J10" i="8"/>
  <c r="M10" i="8"/>
  <c r="J11" i="8"/>
  <c r="M11" i="8"/>
  <c r="J6" i="8"/>
  <c r="M6" i="8"/>
  <c r="J7" i="8"/>
  <c r="M7" i="8"/>
  <c r="J12" i="8"/>
  <c r="M12" i="8"/>
  <c r="J13" i="8"/>
  <c r="M13" i="8"/>
  <c r="J14" i="8"/>
  <c r="M14" i="8"/>
  <c r="J15" i="8"/>
  <c r="M15" i="8"/>
  <c r="J16" i="8"/>
  <c r="M16" i="8"/>
  <c r="J17" i="8"/>
  <c r="M17" i="8"/>
  <c r="J18" i="8"/>
  <c r="M18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6" i="8"/>
  <c r="M26" i="8"/>
  <c r="J27" i="8"/>
  <c r="M27" i="8"/>
  <c r="J28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D29" i="7"/>
  <c r="B83" i="7"/>
  <c r="I83" i="7"/>
  <c r="T26" i="7"/>
  <c r="D6" i="7"/>
  <c r="I6" i="7"/>
  <c r="D7" i="7"/>
  <c r="I7" i="7"/>
  <c r="D8" i="7"/>
  <c r="I8" i="7"/>
  <c r="D9" i="7"/>
  <c r="I9" i="7"/>
  <c r="D10" i="7"/>
  <c r="I10" i="7"/>
  <c r="D11" i="7"/>
  <c r="I11" i="7"/>
  <c r="D12" i="7"/>
  <c r="I12" i="7"/>
  <c r="D13" i="7"/>
  <c r="I13" i="7"/>
  <c r="D14" i="7"/>
  <c r="I14" i="7"/>
  <c r="D15" i="7"/>
  <c r="I15" i="7"/>
  <c r="D16" i="7"/>
  <c r="I16" i="7"/>
  <c r="D17" i="7"/>
  <c r="I17" i="7"/>
  <c r="D18" i="7"/>
  <c r="I18" i="7"/>
  <c r="D19" i="7"/>
  <c r="I19" i="7"/>
  <c r="D20" i="7"/>
  <c r="I20" i="7"/>
  <c r="D21" i="7"/>
  <c r="I21" i="7"/>
  <c r="D22" i="7"/>
  <c r="I22" i="7"/>
  <c r="D23" i="7"/>
  <c r="I23" i="7"/>
  <c r="D24" i="7"/>
  <c r="I24" i="7"/>
  <c r="D25" i="7"/>
  <c r="I25" i="7"/>
  <c r="D26" i="7"/>
  <c r="I26" i="7"/>
  <c r="D27" i="7"/>
  <c r="I27" i="7"/>
  <c r="D28" i="7"/>
  <c r="I28" i="7"/>
  <c r="I29" i="7"/>
  <c r="B91" i="7"/>
  <c r="C91" i="7"/>
  <c r="D91" i="7"/>
  <c r="I91" i="7"/>
  <c r="B92" i="7"/>
  <c r="C92" i="7"/>
  <c r="D92" i="7"/>
  <c r="I92" i="7"/>
  <c r="B93" i="7"/>
  <c r="C93" i="7"/>
  <c r="D93" i="7"/>
  <c r="I93" i="7"/>
  <c r="B94" i="7"/>
  <c r="C94" i="7"/>
  <c r="D94" i="7"/>
  <c r="I94" i="7"/>
  <c r="B95" i="7"/>
  <c r="C95" i="7"/>
  <c r="D95" i="7"/>
  <c r="I95" i="7"/>
  <c r="B96" i="7"/>
  <c r="C96" i="7"/>
  <c r="D96" i="7"/>
  <c r="I96" i="7"/>
  <c r="B97" i="7"/>
  <c r="C97" i="7"/>
  <c r="D97" i="7"/>
  <c r="I97" i="7"/>
  <c r="B98" i="7"/>
  <c r="C98" i="7"/>
  <c r="D98" i="7"/>
  <c r="I98" i="7"/>
  <c r="B99" i="7"/>
  <c r="C99" i="7"/>
  <c r="D99" i="7"/>
  <c r="I99" i="7"/>
  <c r="B100" i="7"/>
  <c r="C100" i="7"/>
  <c r="D100" i="7"/>
  <c r="I100" i="7"/>
  <c r="B101" i="7"/>
  <c r="C101" i="7"/>
  <c r="D101" i="7"/>
  <c r="I101" i="7"/>
  <c r="B102" i="7"/>
  <c r="C102" i="7"/>
  <c r="D102" i="7"/>
  <c r="I102" i="7"/>
  <c r="B103" i="7"/>
  <c r="C103" i="7"/>
  <c r="D103" i="7"/>
  <c r="I103" i="7"/>
  <c r="B104" i="7"/>
  <c r="C104" i="7"/>
  <c r="D104" i="7"/>
  <c r="I104" i="7"/>
  <c r="B105" i="7"/>
  <c r="C105" i="7"/>
  <c r="D105" i="7"/>
  <c r="I105" i="7"/>
  <c r="B106" i="7"/>
  <c r="C106" i="7"/>
  <c r="D106" i="7"/>
  <c r="I106" i="7"/>
  <c r="B107" i="7"/>
  <c r="C107" i="7"/>
  <c r="D107" i="7"/>
  <c r="I107" i="7"/>
  <c r="B108" i="7"/>
  <c r="C108" i="7"/>
  <c r="D108" i="7"/>
  <c r="I108" i="7"/>
  <c r="B109" i="7"/>
  <c r="C109" i="7"/>
  <c r="D109" i="7"/>
  <c r="I109" i="7"/>
  <c r="B110" i="7"/>
  <c r="C110" i="7"/>
  <c r="D110" i="7"/>
  <c r="I110" i="7"/>
  <c r="B111" i="7"/>
  <c r="C111" i="7"/>
  <c r="D111" i="7"/>
  <c r="I111" i="7"/>
  <c r="B112" i="7"/>
  <c r="C112" i="7"/>
  <c r="D112" i="7"/>
  <c r="I112" i="7"/>
  <c r="B113" i="7"/>
  <c r="C113" i="7"/>
  <c r="D113" i="7"/>
  <c r="I113" i="7"/>
  <c r="B114" i="7"/>
  <c r="C114" i="7"/>
  <c r="D114" i="7"/>
  <c r="I114" i="7"/>
  <c r="B115" i="7"/>
  <c r="C115" i="7"/>
  <c r="D115" i="7"/>
  <c r="I115" i="7"/>
  <c r="B116" i="7"/>
  <c r="C116" i="7"/>
  <c r="D116" i="7"/>
  <c r="I116" i="7"/>
  <c r="B117" i="7"/>
  <c r="C117" i="7"/>
  <c r="D117" i="7"/>
  <c r="I117" i="7"/>
  <c r="B118" i="7"/>
  <c r="C118" i="7"/>
  <c r="D118" i="7"/>
  <c r="I118" i="7"/>
  <c r="I119" i="7"/>
  <c r="B124" i="7"/>
  <c r="I124" i="7"/>
  <c r="I30" i="7"/>
  <c r="I32" i="7"/>
  <c r="B125" i="7"/>
  <c r="I128" i="7"/>
  <c r="I131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J11" i="7"/>
  <c r="M11" i="7"/>
  <c r="J6" i="7"/>
  <c r="M6" i="7"/>
  <c r="J7" i="7"/>
  <c r="M7" i="7"/>
  <c r="J12" i="7"/>
  <c r="M12" i="7"/>
  <c r="J13" i="7"/>
  <c r="M13" i="7"/>
  <c r="J14" i="7"/>
  <c r="M14" i="7"/>
  <c r="J15" i="7"/>
  <c r="M15" i="7"/>
  <c r="J16" i="7"/>
  <c r="M16" i="7"/>
  <c r="J17" i="7"/>
  <c r="M17" i="7"/>
  <c r="J18" i="7"/>
  <c r="M18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6" i="7"/>
  <c r="M26" i="7"/>
  <c r="J27" i="7"/>
  <c r="M27" i="7"/>
  <c r="J28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D29" i="1"/>
  <c r="B83" i="1"/>
  <c r="H83" i="1"/>
  <c r="I83" i="1"/>
  <c r="T26" i="1"/>
  <c r="D6" i="1"/>
  <c r="H6" i="1"/>
  <c r="I6" i="1"/>
  <c r="D7" i="1"/>
  <c r="H7" i="1"/>
  <c r="I7" i="1"/>
  <c r="D8" i="1"/>
  <c r="H8" i="1"/>
  <c r="I8" i="1"/>
  <c r="D9" i="1"/>
  <c r="H9" i="1"/>
  <c r="I9" i="1"/>
  <c r="D10" i="1"/>
  <c r="H10" i="1"/>
  <c r="I10" i="1"/>
  <c r="D11" i="1"/>
  <c r="H11" i="1"/>
  <c r="I11" i="1"/>
  <c r="D12" i="1"/>
  <c r="H12" i="1"/>
  <c r="I12" i="1"/>
  <c r="D13" i="1"/>
  <c r="H13" i="1"/>
  <c r="I13" i="1"/>
  <c r="D14" i="1"/>
  <c r="H14" i="1"/>
  <c r="I14" i="1"/>
  <c r="D15" i="1"/>
  <c r="H15" i="1"/>
  <c r="I15" i="1"/>
  <c r="D16" i="1"/>
  <c r="H16" i="1"/>
  <c r="I16" i="1"/>
  <c r="D17" i="1"/>
  <c r="H17" i="1"/>
  <c r="I17" i="1"/>
  <c r="D18" i="1"/>
  <c r="H18" i="1"/>
  <c r="I18" i="1"/>
  <c r="D19" i="1"/>
  <c r="H19" i="1"/>
  <c r="I19" i="1"/>
  <c r="D20" i="1"/>
  <c r="H20" i="1"/>
  <c r="I20" i="1"/>
  <c r="D21" i="1"/>
  <c r="H21" i="1"/>
  <c r="I21" i="1"/>
  <c r="D22" i="1"/>
  <c r="H22" i="1"/>
  <c r="I22" i="1"/>
  <c r="D23" i="1"/>
  <c r="H23" i="1"/>
  <c r="I23" i="1"/>
  <c r="D24" i="1"/>
  <c r="H24" i="1"/>
  <c r="I24" i="1"/>
  <c r="D25" i="1"/>
  <c r="H25" i="1"/>
  <c r="I25" i="1"/>
  <c r="D26" i="1"/>
  <c r="H26" i="1"/>
  <c r="I26" i="1"/>
  <c r="D27" i="1"/>
  <c r="H27" i="1"/>
  <c r="I27" i="1"/>
  <c r="D28" i="1"/>
  <c r="H28" i="1"/>
  <c r="I28" i="1"/>
  <c r="H29" i="1"/>
  <c r="I29" i="1"/>
  <c r="B91" i="1"/>
  <c r="C91" i="1"/>
  <c r="D91" i="1"/>
  <c r="H91" i="1"/>
  <c r="I91" i="1"/>
  <c r="B92" i="1"/>
  <c r="C92" i="1"/>
  <c r="D92" i="1"/>
  <c r="H92" i="1"/>
  <c r="I92" i="1"/>
  <c r="B93" i="1"/>
  <c r="C93" i="1"/>
  <c r="D93" i="1"/>
  <c r="H93" i="1"/>
  <c r="I93" i="1"/>
  <c r="B94" i="1"/>
  <c r="C94" i="1"/>
  <c r="D94" i="1"/>
  <c r="H94" i="1"/>
  <c r="I94" i="1"/>
  <c r="B95" i="1"/>
  <c r="C95" i="1"/>
  <c r="D95" i="1"/>
  <c r="H95" i="1"/>
  <c r="I95" i="1"/>
  <c r="B96" i="1"/>
  <c r="C96" i="1"/>
  <c r="D96" i="1"/>
  <c r="H96" i="1"/>
  <c r="I96" i="1"/>
  <c r="B97" i="1"/>
  <c r="C97" i="1"/>
  <c r="D97" i="1"/>
  <c r="H97" i="1"/>
  <c r="I97" i="1"/>
  <c r="B98" i="1"/>
  <c r="C98" i="1"/>
  <c r="D98" i="1"/>
  <c r="H98" i="1"/>
  <c r="I98" i="1"/>
  <c r="B99" i="1"/>
  <c r="C99" i="1"/>
  <c r="D99" i="1"/>
  <c r="H99" i="1"/>
  <c r="I99" i="1"/>
  <c r="B100" i="1"/>
  <c r="C100" i="1"/>
  <c r="D100" i="1"/>
  <c r="H100" i="1"/>
  <c r="I100" i="1"/>
  <c r="B101" i="1"/>
  <c r="C101" i="1"/>
  <c r="D101" i="1"/>
  <c r="H101" i="1"/>
  <c r="I101" i="1"/>
  <c r="B102" i="1"/>
  <c r="C102" i="1"/>
  <c r="D102" i="1"/>
  <c r="H102" i="1"/>
  <c r="I102" i="1"/>
  <c r="B103" i="1"/>
  <c r="C103" i="1"/>
  <c r="D103" i="1"/>
  <c r="H103" i="1"/>
  <c r="I103" i="1"/>
  <c r="B104" i="1"/>
  <c r="C104" i="1"/>
  <c r="D104" i="1"/>
  <c r="H104" i="1"/>
  <c r="I104" i="1"/>
  <c r="B105" i="1"/>
  <c r="C105" i="1"/>
  <c r="D105" i="1"/>
  <c r="H105" i="1"/>
  <c r="I105" i="1"/>
  <c r="B106" i="1"/>
  <c r="C106" i="1"/>
  <c r="D106" i="1"/>
  <c r="H106" i="1"/>
  <c r="I106" i="1"/>
  <c r="B107" i="1"/>
  <c r="C107" i="1"/>
  <c r="D107" i="1"/>
  <c r="H107" i="1"/>
  <c r="I107" i="1"/>
  <c r="B108" i="1"/>
  <c r="C108" i="1"/>
  <c r="D108" i="1"/>
  <c r="H108" i="1"/>
  <c r="I108" i="1"/>
  <c r="B109" i="1"/>
  <c r="C109" i="1"/>
  <c r="D109" i="1"/>
  <c r="H109" i="1"/>
  <c r="I109" i="1"/>
  <c r="B110" i="1"/>
  <c r="C110" i="1"/>
  <c r="D110" i="1"/>
  <c r="H110" i="1"/>
  <c r="I110" i="1"/>
  <c r="B111" i="1"/>
  <c r="C111" i="1"/>
  <c r="D111" i="1"/>
  <c r="H111" i="1"/>
  <c r="I111" i="1"/>
  <c r="B112" i="1"/>
  <c r="C112" i="1"/>
  <c r="D112" i="1"/>
  <c r="H112" i="1"/>
  <c r="I112" i="1"/>
  <c r="B113" i="1"/>
  <c r="C113" i="1"/>
  <c r="D113" i="1"/>
  <c r="H113" i="1"/>
  <c r="I113" i="1"/>
  <c r="B114" i="1"/>
  <c r="C114" i="1"/>
  <c r="D114" i="1"/>
  <c r="H114" i="1"/>
  <c r="I114" i="1"/>
  <c r="B115" i="1"/>
  <c r="C115" i="1"/>
  <c r="D115" i="1"/>
  <c r="H115" i="1"/>
  <c r="I115" i="1"/>
  <c r="B116" i="1"/>
  <c r="C116" i="1"/>
  <c r="D116" i="1"/>
  <c r="H116" i="1"/>
  <c r="I116" i="1"/>
  <c r="B117" i="1"/>
  <c r="C117" i="1"/>
  <c r="D117" i="1"/>
  <c r="H117" i="1"/>
  <c r="I117" i="1"/>
  <c r="B118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J11" i="1"/>
  <c r="M11" i="1"/>
  <c r="J6" i="1"/>
  <c r="M6" i="1"/>
  <c r="J7" i="1"/>
  <c r="M7" i="1"/>
  <c r="J12" i="1"/>
  <c r="M12" i="1"/>
  <c r="J13" i="1"/>
  <c r="M13" i="1"/>
  <c r="J14" i="1"/>
  <c r="M14" i="1"/>
  <c r="J15" i="1"/>
  <c r="M15" i="1"/>
  <c r="J16" i="1"/>
  <c r="M16" i="1"/>
  <c r="J17" i="1"/>
  <c r="M17" i="1"/>
  <c r="J18" i="1"/>
  <c r="M18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6" i="1"/>
  <c r="M26" i="1"/>
  <c r="J27" i="1"/>
  <c r="M27" i="1"/>
  <c r="J28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3" i="12"/>
  <c r="B94" i="12"/>
  <c r="K94" i="12"/>
  <c r="B95" i="12"/>
  <c r="K95" i="12"/>
  <c r="B96" i="12"/>
  <c r="K96" i="12"/>
  <c r="B97" i="12"/>
  <c r="K97" i="12"/>
  <c r="B91" i="12"/>
  <c r="K91" i="12"/>
  <c r="B92" i="12"/>
  <c r="K92" i="12"/>
  <c r="B93" i="12"/>
  <c r="K93" i="12"/>
  <c r="B98" i="12"/>
  <c r="K98" i="12"/>
  <c r="B99" i="12"/>
  <c r="K99" i="12"/>
  <c r="B100" i="12"/>
  <c r="K100" i="12"/>
  <c r="B101" i="12"/>
  <c r="K101" i="12"/>
  <c r="B102" i="12"/>
  <c r="K102" i="12"/>
  <c r="B103" i="12"/>
  <c r="K103" i="12"/>
  <c r="B104" i="12"/>
  <c r="K104" i="12"/>
  <c r="B105" i="12"/>
  <c r="K105" i="12"/>
  <c r="B106" i="12"/>
  <c r="K106" i="12"/>
  <c r="B107" i="12"/>
  <c r="K107" i="12"/>
  <c r="B108" i="12"/>
  <c r="K108" i="12"/>
  <c r="B109" i="12"/>
  <c r="K109" i="12"/>
  <c r="B110" i="12"/>
  <c r="K110" i="12"/>
  <c r="B111" i="12"/>
  <c r="K111" i="12"/>
  <c r="B112" i="12"/>
  <c r="K112" i="12"/>
  <c r="B113" i="12"/>
  <c r="K113" i="12"/>
  <c r="B114" i="12"/>
  <c r="K114" i="12"/>
  <c r="B115" i="12"/>
  <c r="K115" i="12"/>
  <c r="B116" i="12"/>
  <c r="K116" i="12"/>
  <c r="B117" i="12"/>
  <c r="K117" i="12"/>
  <c r="B118" i="12"/>
  <c r="K118" i="12"/>
  <c r="D29" i="12"/>
  <c r="B84" i="12"/>
  <c r="I83" i="12"/>
  <c r="I84" i="12"/>
  <c r="H84" i="12"/>
  <c r="R8" i="12"/>
  <c r="L94" i="12"/>
  <c r="L95" i="12"/>
  <c r="L96" i="12"/>
  <c r="L97" i="12"/>
  <c r="L91" i="12"/>
  <c r="L92" i="12"/>
  <c r="L93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S8" i="12"/>
  <c r="D6" i="12"/>
  <c r="I6" i="12"/>
  <c r="D7" i="12"/>
  <c r="I7" i="12"/>
  <c r="D8" i="12"/>
  <c r="I8" i="12"/>
  <c r="D9" i="12"/>
  <c r="I9" i="12"/>
  <c r="D10" i="12"/>
  <c r="I10" i="12"/>
  <c r="D11" i="12"/>
  <c r="I11" i="12"/>
  <c r="D12" i="12"/>
  <c r="I12" i="12"/>
  <c r="D13" i="12"/>
  <c r="I13" i="12"/>
  <c r="D14" i="12"/>
  <c r="I14" i="12"/>
  <c r="D15" i="12"/>
  <c r="I15" i="12"/>
  <c r="D16" i="12"/>
  <c r="I16" i="12"/>
  <c r="D17" i="12"/>
  <c r="I17" i="12"/>
  <c r="D18" i="12"/>
  <c r="I18" i="12"/>
  <c r="D19" i="12"/>
  <c r="I19" i="12"/>
  <c r="D20" i="12"/>
  <c r="I20" i="12"/>
  <c r="D21" i="12"/>
  <c r="I21" i="12"/>
  <c r="D22" i="12"/>
  <c r="I22" i="12"/>
  <c r="D23" i="12"/>
  <c r="I23" i="12"/>
  <c r="D24" i="12"/>
  <c r="I24" i="12"/>
  <c r="D25" i="12"/>
  <c r="I25" i="12"/>
  <c r="D26" i="12"/>
  <c r="I26" i="12"/>
  <c r="D27" i="12"/>
  <c r="I27" i="12"/>
  <c r="D28" i="12"/>
  <c r="I28" i="12"/>
  <c r="I29" i="12"/>
  <c r="C91" i="12"/>
  <c r="D91" i="12"/>
  <c r="I91" i="12"/>
  <c r="C92" i="12"/>
  <c r="D92" i="12"/>
  <c r="I92" i="12"/>
  <c r="C93" i="12"/>
  <c r="D93" i="12"/>
  <c r="I93" i="12"/>
  <c r="C94" i="12"/>
  <c r="D94" i="12"/>
  <c r="I94" i="12"/>
  <c r="C95" i="12"/>
  <c r="D95" i="12"/>
  <c r="I95" i="12"/>
  <c r="C96" i="12"/>
  <c r="D96" i="12"/>
  <c r="I96" i="12"/>
  <c r="C97" i="12"/>
  <c r="D97" i="12"/>
  <c r="I97" i="12"/>
  <c r="C98" i="12"/>
  <c r="D98" i="12"/>
  <c r="I98" i="12"/>
  <c r="C99" i="12"/>
  <c r="D99" i="12"/>
  <c r="I99" i="12"/>
  <c r="C100" i="12"/>
  <c r="D100" i="12"/>
  <c r="I100" i="12"/>
  <c r="C101" i="12"/>
  <c r="D101" i="12"/>
  <c r="I101" i="12"/>
  <c r="C102" i="12"/>
  <c r="D102" i="12"/>
  <c r="I102" i="12"/>
  <c r="C103" i="12"/>
  <c r="D103" i="12"/>
  <c r="I103" i="12"/>
  <c r="C104" i="12"/>
  <c r="D104" i="12"/>
  <c r="I104" i="12"/>
  <c r="C105" i="12"/>
  <c r="D105" i="12"/>
  <c r="I105" i="12"/>
  <c r="C106" i="12"/>
  <c r="D106" i="12"/>
  <c r="I106" i="12"/>
  <c r="C107" i="12"/>
  <c r="D107" i="12"/>
  <c r="I107" i="12"/>
  <c r="C108" i="12"/>
  <c r="D108" i="12"/>
  <c r="I108" i="12"/>
  <c r="C109" i="12"/>
  <c r="D109" i="12"/>
  <c r="I109" i="12"/>
  <c r="C110" i="12"/>
  <c r="D110" i="12"/>
  <c r="I110" i="12"/>
  <c r="C111" i="12"/>
  <c r="D111" i="12"/>
  <c r="I111" i="12"/>
  <c r="C112" i="12"/>
  <c r="D112" i="12"/>
  <c r="I112" i="12"/>
  <c r="C113" i="12"/>
  <c r="D113" i="12"/>
  <c r="I113" i="12"/>
  <c r="C114" i="12"/>
  <c r="D114" i="12"/>
  <c r="I114" i="12"/>
  <c r="C115" i="12"/>
  <c r="D115" i="12"/>
  <c r="I115" i="12"/>
  <c r="C116" i="12"/>
  <c r="D116" i="12"/>
  <c r="I116" i="12"/>
  <c r="C117" i="12"/>
  <c r="D117" i="12"/>
  <c r="I117" i="12"/>
  <c r="C118" i="12"/>
  <c r="D118" i="12"/>
  <c r="I118" i="12"/>
  <c r="I119" i="12"/>
  <c r="B124" i="12"/>
  <c r="I124" i="12"/>
  <c r="I30" i="12"/>
  <c r="I32" i="12"/>
  <c r="B125" i="12"/>
  <c r="I128" i="12"/>
  <c r="I131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119" i="12"/>
  <c r="L124" i="12"/>
  <c r="K30" i="12"/>
  <c r="B119" i="12"/>
  <c r="L30" i="12"/>
  <c r="L32" i="12"/>
  <c r="B126" i="12"/>
  <c r="B128" i="12"/>
  <c r="K128" i="12"/>
  <c r="L128" i="12"/>
  <c r="L127" i="12"/>
  <c r="J33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J6" i="12"/>
  <c r="M6" i="12"/>
  <c r="J7" i="12"/>
  <c r="M7" i="12"/>
  <c r="J8" i="12"/>
  <c r="M8" i="12"/>
  <c r="T9" i="12"/>
  <c r="R10" i="12"/>
  <c r="S10" i="12"/>
  <c r="T10" i="12"/>
  <c r="R11" i="12"/>
  <c r="S11" i="12"/>
  <c r="T11" i="12"/>
  <c r="R12" i="12"/>
  <c r="S12" i="12"/>
  <c r="T12" i="12"/>
  <c r="R13" i="12"/>
  <c r="S13" i="12"/>
  <c r="J22" i="12"/>
  <c r="M22" i="12"/>
  <c r="J23" i="12"/>
  <c r="M23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J26" i="12"/>
  <c r="M26" i="12"/>
  <c r="T18" i="12"/>
  <c r="R19" i="12"/>
  <c r="S19" i="12"/>
  <c r="J24" i="12"/>
  <c r="M24" i="12"/>
  <c r="J25" i="12"/>
  <c r="M25" i="12"/>
  <c r="T19" i="12"/>
  <c r="R20" i="12"/>
  <c r="S20" i="12"/>
  <c r="T20" i="12"/>
  <c r="R21" i="12"/>
  <c r="S21" i="12"/>
  <c r="T21" i="12"/>
  <c r="R22" i="12"/>
  <c r="S22" i="12"/>
  <c r="T22" i="12"/>
  <c r="R7" i="12"/>
  <c r="T26" i="12"/>
  <c r="S26" i="12"/>
  <c r="R26" i="12"/>
  <c r="T25" i="12"/>
  <c r="S25" i="12"/>
  <c r="R25" i="12"/>
  <c r="T24" i="12"/>
  <c r="S24" i="12"/>
  <c r="R24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7" i="12"/>
  <c r="M17" i="12"/>
  <c r="J18" i="12"/>
  <c r="M18" i="12"/>
  <c r="J19" i="12"/>
  <c r="M19" i="12"/>
  <c r="J20" i="12"/>
  <c r="M20" i="12"/>
  <c r="J21" i="12"/>
  <c r="M21" i="12"/>
  <c r="J27" i="12"/>
  <c r="M27" i="12"/>
  <c r="J28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G37" i="7"/>
  <c r="G37" i="8"/>
  <c r="H91" i="8"/>
  <c r="G38" i="8"/>
  <c r="H92" i="8"/>
  <c r="G39" i="8"/>
  <c r="H93" i="8"/>
  <c r="G40" i="8"/>
  <c r="H94" i="8"/>
  <c r="G41" i="8"/>
  <c r="H95" i="8"/>
  <c r="G42" i="8"/>
  <c r="H96" i="8"/>
  <c r="G43" i="8"/>
  <c r="H97" i="8"/>
  <c r="G44" i="8"/>
  <c r="H98" i="8"/>
  <c r="G45" i="8"/>
  <c r="H99" i="8"/>
  <c r="G46" i="8"/>
  <c r="H100" i="8"/>
  <c r="G47" i="8"/>
  <c r="H101" i="8"/>
  <c r="G48" i="8"/>
  <c r="H102" i="8"/>
  <c r="G49" i="8"/>
  <c r="H103" i="8"/>
  <c r="G50" i="8"/>
  <c r="H104" i="8"/>
  <c r="G51" i="8"/>
  <c r="H105" i="8"/>
  <c r="G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H127" i="8"/>
  <c r="H91" i="7"/>
  <c r="G38" i="1"/>
  <c r="G38" i="7"/>
  <c r="H92" i="7"/>
  <c r="G39" i="1"/>
  <c r="G39" i="7"/>
  <c r="H93" i="7"/>
  <c r="G40" i="1"/>
  <c r="G40" i="7"/>
  <c r="H94" i="7"/>
  <c r="G41" i="1"/>
  <c r="G41" i="7"/>
  <c r="H95" i="7"/>
  <c r="G42" i="1"/>
  <c r="G42" i="7"/>
  <c r="H96" i="7"/>
  <c r="G43" i="1"/>
  <c r="G43" i="7"/>
  <c r="H97" i="7"/>
  <c r="G44" i="1"/>
  <c r="G44" i="7"/>
  <c r="H98" i="7"/>
  <c r="G45" i="1"/>
  <c r="G45" i="7"/>
  <c r="H99" i="7"/>
  <c r="G46" i="1"/>
  <c r="G46" i="7"/>
  <c r="H100" i="7"/>
  <c r="G47" i="1"/>
  <c r="G47" i="7"/>
  <c r="H101" i="7"/>
  <c r="G48" i="1"/>
  <c r="G48" i="7"/>
  <c r="H102" i="7"/>
  <c r="G49" i="1"/>
  <c r="G49" i="7"/>
  <c r="H103" i="7"/>
  <c r="G50" i="1"/>
  <c r="G50" i="7"/>
  <c r="H104" i="7"/>
  <c r="G51" i="1"/>
  <c r="G51" i="7"/>
  <c r="H105" i="7"/>
  <c r="G52" i="1"/>
  <c r="G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H124" i="7"/>
  <c r="H125" i="7"/>
  <c r="H126" i="7"/>
  <c r="H127" i="7"/>
  <c r="G37" i="12"/>
  <c r="H91" i="12"/>
  <c r="G38" i="12"/>
  <c r="H92" i="12"/>
  <c r="G39" i="12"/>
  <c r="H93" i="12"/>
  <c r="G40" i="12"/>
  <c r="H94" i="12"/>
  <c r="G41" i="12"/>
  <c r="H95" i="12"/>
  <c r="G42" i="12"/>
  <c r="H96" i="12"/>
  <c r="G43" i="12"/>
  <c r="H97" i="12"/>
  <c r="G44" i="12"/>
  <c r="H98" i="12"/>
  <c r="G45" i="12"/>
  <c r="H99" i="12"/>
  <c r="G46" i="12"/>
  <c r="H100" i="12"/>
  <c r="G47" i="12"/>
  <c r="H101" i="12"/>
  <c r="G48" i="12"/>
  <c r="H102" i="12"/>
  <c r="G49" i="12"/>
  <c r="H103" i="12"/>
  <c r="G50" i="12"/>
  <c r="H104" i="12"/>
  <c r="G51" i="12"/>
  <c r="H105" i="12"/>
  <c r="G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H125" i="12"/>
  <c r="H126" i="12"/>
  <c r="H127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H83" i="8"/>
  <c r="H83" i="7"/>
  <c r="H83" i="12"/>
  <c r="I127" i="8"/>
  <c r="I73" i="8"/>
  <c r="B32" i="8"/>
  <c r="I125" i="8"/>
  <c r="I71" i="8"/>
  <c r="I126" i="8"/>
  <c r="I72" i="8"/>
  <c r="H70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K2" i="11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<sst xmlns="http://schemas.openxmlformats.org/spreadsheetml/2006/main" count="849" uniqueCount="191">
  <si>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</si>
  <si>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</si>
  <si>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</si>
  <si>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</si>
  <si>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</si>
  <si>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</si>
  <si>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</si>
  <si>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</si>
  <si>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</si>
  <si>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</si>
  <si>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</si>
  <si>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</si>
  <si>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</si>
  <si>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</si>
  <si>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</si>
  <si>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</si>
  <si>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</si>
  <si>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</si>
  <si>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</si>
  <si>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</si>
  <si>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</si>
  <si>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</si>
  <si>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</si>
  <si>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</si>
  <si>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</si>
  <si>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</si>
  <si>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</si>
  <si>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</si>
  <si>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</si>
  <si>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</si>
  <si>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</si>
  <si>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</si>
  <si>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</si>
  <si>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</si>
  <si>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</si>
  <si>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</si>
  <si>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</si>
  <si>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</si>
  <si>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</si>
  <si>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</si>
  <si>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</si>
  <si>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</si>
  <si>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</si>
  <si>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</si>
  <si>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</si>
  <si>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</si>
  <si>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</si>
  <si>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</si>
  <si>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</si>
  <si>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</si>
  <si>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</si>
  <si>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</si>
  <si>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</si>
  <si>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</si>
  <si>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</si>
  <si>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</si>
  <si>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</si>
  <si>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</si>
  <si>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</si>
  <si>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</si>
  <si>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</si>
  <si>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</si>
  <si>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</si>
  <si>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</si>
  <si>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</si>
  <si>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</si>
  <si>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</si>
  <si>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</si>
  <si>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</si>
  <si>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</si>
  <si>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</si>
  <si>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</si>
  <si>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</si>
  <si>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</si>
  <si>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</si>
  <si>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</si>
  <si>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</si>
  <si>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</si>
  <si>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</si>
  <si>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</si>
  <si>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</si>
  <si>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</si>
  <si>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</si>
  <si>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</si>
  <si>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</si>
  <si>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</si>
  <si>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</si>
  <si>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</si>
  <si>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</si>
  <si>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</si>
  <si>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</si>
  <si>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</si>
  <si>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</si>
  <si>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</si>
  <si>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</si>
  <si>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</si>
  <si>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</si>
  <si>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</si>
  <si>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</si>
  <si>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</si>
  <si>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</si>
  <si>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</si>
  <si>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</si>
  <si>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</si>
  <si>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</si>
  <si>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</si>
  <si>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</si>
  <si>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</si>
  <si>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</si>
  <si>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</si>
  <si>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</si>
  <si>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</si>
  <si>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</si>
  <si>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</si>
  <si>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</si>
  <si>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</si>
  <si>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</si>
  <si>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</si>
  <si>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</si>
  <si>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</si>
  <si>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</si>
  <si>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</si>
  <si>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</si>
  <si>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</si>
  <si>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</si>
  <si>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</si>
  <si>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</si>
  <si>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</si>
  <si>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</si>
  <si>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</si>
  <si>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</si>
  <si>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</si>
  <si>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</si>
  <si>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</si>
  <si>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</si>
  <si>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</si>
  <si>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</si>
  <si>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</si>
  <si>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</si>
  <si>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</si>
  <si>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</si>
  <si>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</si>
  <si>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</si>
  <si>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</si>
  <si>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</si>
  <si>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ZA3XX: 59300</t>
  </si>
  <si>
    <t>Cows' milk - season 1</t>
  </si>
  <si>
    <t>Cows' milk - season 2</t>
  </si>
  <si>
    <t>Own meat</t>
  </si>
  <si>
    <t>Green cons - Season 1: no of months</t>
  </si>
  <si>
    <t xml:space="preserve">Green beans </t>
  </si>
  <si>
    <t>Maize: kg produced</t>
  </si>
  <si>
    <t>Maize (irrigated): kg produced</t>
  </si>
  <si>
    <t>Beans: kg produced</t>
  </si>
  <si>
    <t>Cowpeas: kg produced</t>
  </si>
  <si>
    <t>Potato: kg produced</t>
  </si>
  <si>
    <t>Sweet potato: no. local meas</t>
  </si>
  <si>
    <t>Water melon: no. local meas</t>
  </si>
  <si>
    <t>Groundnuts (dry): no. local meas</t>
  </si>
  <si>
    <t>Other crop: Rape</t>
  </si>
  <si>
    <t>Other crop: pumpkin</t>
  </si>
  <si>
    <t>WILD FOODS -- see worksheet Data 3</t>
  </si>
  <si>
    <t>Labour: Weeding, ploughing</t>
  </si>
  <si>
    <t>Labour: Weeding</t>
  </si>
  <si>
    <t>Gifts/remittances: cereal</t>
  </si>
  <si>
    <t>Gifts/remittances: sugar</t>
  </si>
  <si>
    <t>Food aid</t>
  </si>
  <si>
    <t>Purchase - other</t>
  </si>
  <si>
    <t>Purchase - desirable</t>
  </si>
  <si>
    <t>Purchase - fpl non staple</t>
  </si>
  <si>
    <t>Pig sales: no sold</t>
  </si>
  <si>
    <t>Cattle sales - local: no. sold</t>
  </si>
  <si>
    <t>Goat sales - local: no. sold</t>
  </si>
  <si>
    <t>Chicken sales: no. sold</t>
  </si>
  <si>
    <t>Green maize sold: quantity</t>
  </si>
  <si>
    <t>Other cashcrop (cabbage): kg produced</t>
  </si>
  <si>
    <t>Other crop: Amadumbe</t>
  </si>
  <si>
    <t>FISHING -- see worksheet Data 3</t>
  </si>
  <si>
    <t>Agricultural casual work -- see Data2</t>
  </si>
  <si>
    <t>Construction casual work -- see Data2</t>
  </si>
  <si>
    <t>Domestic casual work -- see Data2</t>
  </si>
  <si>
    <t>Labour migration(formal employment): no. people per HH</t>
  </si>
  <si>
    <t>Formal Employment (e.g. teachers, salaried staff, etc.)</t>
  </si>
  <si>
    <t>Self-employment -- see Data2</t>
  </si>
  <si>
    <t>Small business -- see Data2</t>
  </si>
  <si>
    <t>Social development -- see Data2</t>
  </si>
  <si>
    <t>Public works -- see Data2</t>
  </si>
  <si>
    <t>Other income: e.g. Credit (cotton loans)</t>
  </si>
  <si>
    <t>Remittances: no. times per year</t>
  </si>
  <si>
    <t>mix</t>
  </si>
  <si>
    <t>Open Access cropping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</si>
</sst>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79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0.0491849066002491</c:v>
                </c:pt>
                <c:pt idx="1">
                  <c:v>0.0491849066002491</c:v>
                </c:pt>
                <c:pt idx="2" formatCode="0.0%">
                  <c:v>0.0491849066002491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0.00312836861768369</c:v>
                </c:pt>
                <c:pt idx="1">
                  <c:v>0.00312836861768369</c:v>
                </c:pt>
                <c:pt idx="2" formatCode="0.0%">
                  <c:v>0.00312836861768369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0.022267901618929</c:v>
                </c:pt>
                <c:pt idx="1">
                  <c:v>0.022267901618929</c:v>
                </c:pt>
                <c:pt idx="2" formatCode="0.0%">
                  <c:v>0.022267901618929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0.0177777777777778</c:v>
                </c:pt>
                <c:pt idx="1">
                  <c:v>0.0177777777777778</c:v>
                </c:pt>
                <c:pt idx="2" formatCode="0.0%">
                  <c:v>0.0177777777777778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0.239540162671233</c:v>
                </c:pt>
                <c:pt idx="1">
                  <c:v>0.239540162671233</c:v>
                </c:pt>
                <c:pt idx="2" formatCode="0.0%">
                  <c:v>0.24133338419028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0.0147864297945205</c:v>
                </c:pt>
                <c:pt idx="2" formatCode="0.0%">
                  <c:v>0.0156358505140692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0.0371712831569116</c:v>
                </c:pt>
                <c:pt idx="1">
                  <c:v>0.0371712831569116</c:v>
                </c:pt>
                <c:pt idx="2" formatCode="0.0%">
                  <c:v>0.0371712831569116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0.000738642590286426</c:v>
                </c:pt>
                <c:pt idx="1">
                  <c:v>0.000738642590286426</c:v>
                </c:pt>
                <c:pt idx="2" formatCode="0.0%">
                  <c:v>0.000738642590286426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0.0178111342880863</c:v>
                </c:pt>
                <c:pt idx="1">
                  <c:v>0.0178111342880863</c:v>
                </c:pt>
                <c:pt idx="2" formatCode="0.0%">
                  <c:v>0.0192371938581035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0.00905269302615193</c:v>
                </c:pt>
                <c:pt idx="1">
                  <c:v>0.00905269302615193</c:v>
                </c:pt>
                <c:pt idx="2" formatCode="0.0%">
                  <c:v>0.00912445576965962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0.00931351183063512</c:v>
                </c:pt>
                <c:pt idx="1">
                  <c:v>0.00931351183063512</c:v>
                </c:pt>
                <c:pt idx="2" formatCode="0.0%">
                  <c:v>0.0099202675036923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0.00695878399842625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0.0529025599315068</c:v>
                </c:pt>
                <c:pt idx="1">
                  <c:v>0.0529025599315068</c:v>
                </c:pt>
                <c:pt idx="2" formatCode="0.0%">
                  <c:v>0.0518249931545501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0.0157721917808219</c:v>
                </c:pt>
                <c:pt idx="1">
                  <c:v>0.0157721917808219</c:v>
                </c:pt>
                <c:pt idx="2" formatCode="0.0%">
                  <c:v>0.0151256517146479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0.0055050597758406</c:v>
                </c:pt>
                <c:pt idx="1">
                  <c:v>0.0055050597758406</c:v>
                </c:pt>
                <c:pt idx="2" formatCode="0.0%">
                  <c:v>0.0055050597758406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0.10415628411754</c:v>
                </c:pt>
                <c:pt idx="1">
                  <c:v>0.10415628411754</c:v>
                </c:pt>
                <c:pt idx="2" formatCode="0.0%">
                  <c:v>0.10415628411754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0.0117104156288917</c:v>
                </c:pt>
                <c:pt idx="1">
                  <c:v>0.0117104156288917</c:v>
                </c:pt>
                <c:pt idx="2" formatCode="0.0%">
                  <c:v>0.0110797442670457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0.00286767123287671</c:v>
                </c:pt>
                <c:pt idx="1">
                  <c:v>0.00286767123287671</c:v>
                </c:pt>
                <c:pt idx="2" formatCode="0.0%">
                  <c:v>0.00271323110204969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0.129301618254462</c:v>
                </c:pt>
                <c:pt idx="1">
                  <c:v>0.129301618254462</c:v>
                </c:pt>
                <c:pt idx="2" formatCode="0.0%">
                  <c:v>0.134435949466492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0.49587104732254</c:v>
                </c:pt>
                <c:pt idx="1">
                  <c:v>0.49587104732254</c:v>
                </c:pt>
                <c:pt idx="2" formatCode="0.0%">
                  <c:v>0.231425484909885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2891496"/>
        <c:axId val="1552894792"/>
      </c:barChart>
      <c:catAx>
        <c:axId val="1552891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289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89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2891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0.00931148238799617</c:v>
                </c:pt>
                <c:pt idx="1">
                  <c:v>0.00931148238799617</c:v>
                </c:pt>
                <c:pt idx="2">
                  <c:v>0.00931148238799617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0.0731616473342556</c:v>
                </c:pt>
                <c:pt idx="1">
                  <c:v>0.0731616473342556</c:v>
                </c:pt>
                <c:pt idx="2">
                  <c:v>0.0717650492500169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0.0196871341917633</c:v>
                </c:pt>
                <c:pt idx="1">
                  <c:v>0.0196871341917633</c:v>
                </c:pt>
                <c:pt idx="2">
                  <c:v>0.0196763911295769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0.00349180589549856</c:v>
                </c:pt>
                <c:pt idx="1">
                  <c:v>0.00349180589549856</c:v>
                </c:pt>
                <c:pt idx="2">
                  <c:v>0.00349180589549856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0.0853829679685006</c:v>
                </c:pt>
                <c:pt idx="1">
                  <c:v>0.0853829679685006</c:v>
                </c:pt>
                <c:pt idx="2">
                  <c:v>0.0853829679685006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0.0239571139725444</c:v>
                </c:pt>
                <c:pt idx="1">
                  <c:v>0.0239571139725444</c:v>
                </c:pt>
                <c:pt idx="2">
                  <c:v>0.0255049743723684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0.000997658827285304</c:v>
                </c:pt>
                <c:pt idx="1">
                  <c:v>0.000997658827285304</c:v>
                </c:pt>
                <c:pt idx="2">
                  <c:v>0.00106211720040401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0.00266042353942748</c:v>
                </c:pt>
                <c:pt idx="2">
                  <c:v>0.00270876731926651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0.00239438118548473</c:v>
                </c:pt>
                <c:pt idx="1">
                  <c:v>0.00239438118548473</c:v>
                </c:pt>
                <c:pt idx="2">
                  <c:v>0.00254908128096963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0.00997658827285304</c:v>
                </c:pt>
                <c:pt idx="1">
                  <c:v>0.00997658827285304</c:v>
                </c:pt>
                <c:pt idx="2">
                  <c:v>0.0106211720040401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0.00299297648185591</c:v>
                </c:pt>
                <c:pt idx="1">
                  <c:v>0.00299297648185591</c:v>
                </c:pt>
                <c:pt idx="2">
                  <c:v>0.00318635160121204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0.000581967649249761</c:v>
                </c:pt>
                <c:pt idx="1">
                  <c:v>0.000581967649249761</c:v>
                </c:pt>
                <c:pt idx="2">
                  <c:v>0.000619568366902341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0.00266042353942748</c:v>
                </c:pt>
                <c:pt idx="1">
                  <c:v>0.00266042353942748</c:v>
                </c:pt>
                <c:pt idx="2">
                  <c:v>0.00266042353942748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0.00166276471214217</c:v>
                </c:pt>
                <c:pt idx="1">
                  <c:v>0.00166276471214217</c:v>
                </c:pt>
                <c:pt idx="2">
                  <c:v>0.00177019533400669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0.144660529956369</c:v>
                </c:pt>
                <c:pt idx="1">
                  <c:v>0.144660529956369</c:v>
                </c:pt>
                <c:pt idx="2">
                  <c:v>0.144660529956369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0.119719059274236</c:v>
                </c:pt>
                <c:pt idx="1">
                  <c:v>0.119719059274236</c:v>
                </c:pt>
                <c:pt idx="2">
                  <c:v>0.119719059274236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0.00399063530914121</c:v>
                </c:pt>
                <c:pt idx="1">
                  <c:v>0.00399063530914121</c:v>
                </c:pt>
                <c:pt idx="2">
                  <c:v>0.00393906861064625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0.357826966052996</c:v>
                </c:pt>
                <c:pt idx="1">
                  <c:v>0.357826966052996</c:v>
                </c:pt>
                <c:pt idx="2">
                  <c:v>0.357826966052996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0.0790145791209961</c:v>
                </c:pt>
                <c:pt idx="1">
                  <c:v>0.0790145791209961</c:v>
                </c:pt>
                <c:pt idx="2">
                  <c:v>0.0790145791209961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0.0133021176971374</c:v>
                </c:pt>
                <c:pt idx="1">
                  <c:v>0.0133021176971374</c:v>
                </c:pt>
                <c:pt idx="2">
                  <c:v>0.0133021176971374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0.0279344471639885</c:v>
                </c:pt>
                <c:pt idx="1">
                  <c:v>0.0279344471639885</c:v>
                </c:pt>
                <c:pt idx="2">
                  <c:v>0.0279344471639885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0.0146323294668511</c:v>
                </c:pt>
                <c:pt idx="1">
                  <c:v>0.0146323294668511</c:v>
                </c:pt>
                <c:pt idx="2">
                  <c:v>0.0146323294668511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4395224"/>
        <c:axId val="1554397912"/>
      </c:barChart>
      <c:catAx>
        <c:axId val="1554395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397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4397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3952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0.00764404341816661</c:v>
                </c:pt>
                <c:pt idx="1">
                  <c:v>0.00764404341816661</c:v>
                </c:pt>
                <c:pt idx="2">
                  <c:v>0.00764404341816661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0.0592803367123125</c:v>
                </c:pt>
                <c:pt idx="1">
                  <c:v>0.0592803367123125</c:v>
                </c:pt>
                <c:pt idx="2">
                  <c:v>0.0591265740218114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0.0156780890515458</c:v>
                </c:pt>
                <c:pt idx="1">
                  <c:v>0.0156780890515458</c:v>
                </c:pt>
                <c:pt idx="2">
                  <c:v>0.0157985364924383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0.00386102193060456</c:v>
                </c:pt>
                <c:pt idx="1">
                  <c:v>0.00386102193060456</c:v>
                </c:pt>
                <c:pt idx="2">
                  <c:v>0.00386102193060456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0.0468002658255099</c:v>
                </c:pt>
                <c:pt idx="1">
                  <c:v>0.0468002658255099</c:v>
                </c:pt>
                <c:pt idx="2">
                  <c:v>0.0468002658255099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0.0234001329127549</c:v>
                </c:pt>
                <c:pt idx="1">
                  <c:v>0.0234001329127549</c:v>
                </c:pt>
                <c:pt idx="2">
                  <c:v>0.0241689463652605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0.000468002658255099</c:v>
                </c:pt>
                <c:pt idx="1">
                  <c:v>0.000468002658255099</c:v>
                </c:pt>
                <c:pt idx="2">
                  <c:v>0.000483378927305209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0.00873604962076184</c:v>
                </c:pt>
                <c:pt idx="1">
                  <c:v>0.00873604962076184</c:v>
                </c:pt>
                <c:pt idx="2">
                  <c:v>0.00885905977316273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0.00561603189906119</c:v>
                </c:pt>
                <c:pt idx="1">
                  <c:v>0.00561603189906119</c:v>
                </c:pt>
                <c:pt idx="2">
                  <c:v>0.00580054712766251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0.0101400575955271</c:v>
                </c:pt>
                <c:pt idx="1">
                  <c:v>0.0101400575955271</c:v>
                </c:pt>
                <c:pt idx="2">
                  <c:v>0.0104732100916129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0.0018720106330204</c:v>
                </c:pt>
                <c:pt idx="1">
                  <c:v>0.0018720106330204</c:v>
                </c:pt>
                <c:pt idx="2">
                  <c:v>0.00193351570922084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0.000273001550648808</c:v>
                </c:pt>
                <c:pt idx="1">
                  <c:v>0.000273001550648808</c:v>
                </c:pt>
                <c:pt idx="2">
                  <c:v>0.000281971040928039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0.00124800708868026</c:v>
                </c:pt>
                <c:pt idx="1">
                  <c:v>0.00124800708868026</c:v>
                </c:pt>
                <c:pt idx="2">
                  <c:v>0.00124800708868026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0.00195001107606291</c:v>
                </c:pt>
                <c:pt idx="1">
                  <c:v>0.00195001107606291</c:v>
                </c:pt>
                <c:pt idx="2">
                  <c:v>0.00201407886377171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0.102960584816122</c:v>
                </c:pt>
                <c:pt idx="1">
                  <c:v>0.102960584816122</c:v>
                </c:pt>
                <c:pt idx="2">
                  <c:v>0.102960584816122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0.486722764585303</c:v>
                </c:pt>
                <c:pt idx="1">
                  <c:v>0.486722764585303</c:v>
                </c:pt>
                <c:pt idx="2">
                  <c:v>0.486722764585303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0.157454814343345</c:v>
                </c:pt>
                <c:pt idx="1">
                  <c:v>0.157454814343345</c:v>
                </c:pt>
                <c:pt idx="2">
                  <c:v>0.157454814343345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0.0370658105338038</c:v>
                </c:pt>
                <c:pt idx="1">
                  <c:v>0.0370658105338038</c:v>
                </c:pt>
                <c:pt idx="2">
                  <c:v>0.0370658105338038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0.0101088574183101</c:v>
                </c:pt>
                <c:pt idx="1">
                  <c:v>0.0101088574183101</c:v>
                </c:pt>
                <c:pt idx="2">
                  <c:v>0.0101088574183101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0.018720106330204</c:v>
                </c:pt>
                <c:pt idx="1">
                  <c:v>0.018720106330204</c:v>
                </c:pt>
                <c:pt idx="2">
                  <c:v>0.018720106330204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36454472"/>
        <c:axId val="1552074088"/>
      </c:barChart>
      <c:catAx>
        <c:axId val="1536454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074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074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64544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0.0233693394266722</c:v>
                </c:pt>
                <c:pt idx="1">
                  <c:v>0.0233693394266722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0.00143331948483589</c:v>
                </c:pt>
                <c:pt idx="1">
                  <c:v>0.00143331948483589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0.0139177399252181</c:v>
                </c:pt>
                <c:pt idx="1">
                  <c:v>0.0139177399252181</c:v>
                </c:pt>
                <c:pt idx="2">
                  <c:v>0.0145550558791698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0.0166181969256336</c:v>
                </c:pt>
                <c:pt idx="1">
                  <c:v>0.0166181969256336</c:v>
                </c:pt>
                <c:pt idx="2">
                  <c:v>0.0166181969256336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0.0240963855421687</c:v>
                </c:pt>
                <c:pt idx="1">
                  <c:v>0.0240963855421687</c:v>
                </c:pt>
                <c:pt idx="2">
                  <c:v>0.0240963855421687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0.112172829248027</c:v>
                </c:pt>
                <c:pt idx="1">
                  <c:v>0.112172829248027</c:v>
                </c:pt>
                <c:pt idx="2">
                  <c:v>0.112172829248027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0.0238055670959701</c:v>
                </c:pt>
                <c:pt idx="1">
                  <c:v>0.0238055670959701</c:v>
                </c:pt>
                <c:pt idx="2">
                  <c:v>0.0241554421059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0.676776069796427</c:v>
                </c:pt>
                <c:pt idx="1">
                  <c:v>0.676776069796427</c:v>
                </c:pt>
                <c:pt idx="2">
                  <c:v>0.676776069796427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0.107810552555048</c:v>
                </c:pt>
                <c:pt idx="1">
                  <c:v>0.107810552555048</c:v>
                </c:pt>
                <c:pt idx="2">
                  <c:v>0.107810552555048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3440968"/>
        <c:axId val="1542272984"/>
      </c:barChart>
      <c:catAx>
        <c:axId val="155344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27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4227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34409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ZANCC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2346.88144095022</c:v>
                </c:pt>
                <c:pt idx="1">
                  <c:v>3747.86191356922</c:v>
                </c:pt>
                <c:pt idx="2">
                  <c:v>3956.799560698904</c:v>
                </c:pt>
                <c:pt idx="3">
                  <c:v>3974.870142193402</c:v>
                </c:pt>
                <c:pt idx="4">
                  <c:v>2367.360661799779</c:v>
                </c:pt>
                <c:pt idx="5">
                  <c:v>3797.198617200116</c:v>
                </c:pt>
                <c:pt idx="6">
                  <c:v>3613.877630813628</c:v>
                </c:pt>
                <c:pt idx="7">
                  <c:v>3523.164391233477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796.0</c:v>
                </c:pt>
                <c:pt idx="1">
                  <c:v>1525</c:v>
                </c:pt>
                <c:pt idx="2">
                  <c:v>15266.28571428572</c:v>
                </c:pt>
                <c:pt idx="3">
                  <c:v>24542.85714285714</c:v>
                </c:pt>
                <c:pt idx="4">
                  <c:v>0.0</c:v>
                </c:pt>
                <c:pt idx="5">
                  <c:v>1442.870222774826</c:v>
                </c:pt>
                <c:pt idx="6">
                  <c:v>15586.84795881762</c:v>
                </c:pt>
                <c:pt idx="7">
                  <c:v>24923.66327115593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389.5771278259322</c:v>
                </c:pt>
                <c:pt idx="1">
                  <c:v>767.16153718533</c:v>
                </c:pt>
                <c:pt idx="2">
                  <c:v>990.9567129628242</c:v>
                </c:pt>
                <c:pt idx="3">
                  <c:v>1632.198696728181</c:v>
                </c:pt>
                <c:pt idx="4">
                  <c:v>389.5771278259322</c:v>
                </c:pt>
                <c:pt idx="5">
                  <c:v>767.16153718533</c:v>
                </c:pt>
                <c:pt idx="6">
                  <c:v>990.9567129628242</c:v>
                </c:pt>
                <c:pt idx="7">
                  <c:v>1632.198696728181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3929.833333333333</c:v>
                </c:pt>
                <c:pt idx="2">
                  <c:v>12102.85714285714</c:v>
                </c:pt>
                <c:pt idx="3">
                  <c:v>21114.28571428571</c:v>
                </c:pt>
                <c:pt idx="4">
                  <c:v>0.0</c:v>
                </c:pt>
                <c:pt idx="5">
                  <c:v>3885.402470244305</c:v>
                </c:pt>
                <c:pt idx="6">
                  <c:v>11941.64071920205</c:v>
                </c:pt>
                <c:pt idx="7">
                  <c:v>21106.15016840587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446.6666666666666</c:v>
                </c:pt>
                <c:pt idx="1">
                  <c:v>776.6666666666667</c:v>
                </c:pt>
                <c:pt idx="2">
                  <c:v>0.0</c:v>
                </c:pt>
                <c:pt idx="3">
                  <c:v>0.0</c:v>
                </c:pt>
                <c:pt idx="4">
                  <c:v>467.1202600154906</c:v>
                </c:pt>
                <c:pt idx="5">
                  <c:v>816.2954061693053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5433.936590054021</c:v>
                </c:pt>
                <c:pt idx="1">
                  <c:v>9708.073166589467</c:v>
                </c:pt>
                <c:pt idx="2">
                  <c:v>0.0</c:v>
                </c:pt>
                <c:pt idx="3">
                  <c:v>0.0</c:v>
                </c:pt>
                <c:pt idx="4">
                  <c:v>5433.936590054021</c:v>
                </c:pt>
                <c:pt idx="5">
                  <c:v>9681.362619671072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8800.0</c:v>
                </c:pt>
                <c:pt idx="2">
                  <c:v>30285.71428571428</c:v>
                </c:pt>
                <c:pt idx="3">
                  <c:v>144000.0</c:v>
                </c:pt>
                <c:pt idx="4">
                  <c:v>0.0</c:v>
                </c:pt>
                <c:pt idx="5">
                  <c:v>8800.0</c:v>
                </c:pt>
                <c:pt idx="6">
                  <c:v>30285.71428571428</c:v>
                </c:pt>
                <c:pt idx="7">
                  <c:v>144000.0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3460.0</c:v>
                </c:pt>
                <c:pt idx="1">
                  <c:v>2733.666666666667</c:v>
                </c:pt>
                <c:pt idx="2">
                  <c:v>1523.809523809524</c:v>
                </c:pt>
                <c:pt idx="3">
                  <c:v>0.0</c:v>
                </c:pt>
                <c:pt idx="4">
                  <c:v>3460.0</c:v>
                </c:pt>
                <c:pt idx="5">
                  <c:v>2733.666666666667</c:v>
                </c:pt>
                <c:pt idx="6">
                  <c:v>1523.809523809524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764.0</c:v>
                </c:pt>
                <c:pt idx="1">
                  <c:v>4236.666666666666</c:v>
                </c:pt>
                <c:pt idx="2">
                  <c:v>457.1428571428571</c:v>
                </c:pt>
                <c:pt idx="3">
                  <c:v>0.0</c:v>
                </c:pt>
                <c:pt idx="4">
                  <c:v>775.2286553186836</c:v>
                </c:pt>
                <c:pt idx="5">
                  <c:v>4282.300304635276</c:v>
                </c:pt>
                <c:pt idx="6">
                  <c:v>451.2356904745789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960.0000000000001</c:v>
                </c:pt>
                <c:pt idx="2">
                  <c:v>40990.4761904762</c:v>
                </c:pt>
                <c:pt idx="3">
                  <c:v>38450.28571428572</c:v>
                </c:pt>
                <c:pt idx="4">
                  <c:v>0.0</c:v>
                </c:pt>
                <c:pt idx="5">
                  <c:v>960.0000000000001</c:v>
                </c:pt>
                <c:pt idx="6">
                  <c:v>40990.4761904762</c:v>
                </c:pt>
                <c:pt idx="7">
                  <c:v>38450.28571428572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1137.448734680805</c:v>
                </c:pt>
                <c:pt idx="1">
                  <c:v>1071.378844100391</c:v>
                </c:pt>
                <c:pt idx="2">
                  <c:v>453.53889596724</c:v>
                </c:pt>
                <c:pt idx="3">
                  <c:v>453.53889596724</c:v>
                </c:pt>
                <c:pt idx="4">
                  <c:v>1137.448734680805</c:v>
                </c:pt>
                <c:pt idx="5">
                  <c:v>1071.378844100391</c:v>
                </c:pt>
                <c:pt idx="6">
                  <c:v>453.53889596724</c:v>
                </c:pt>
                <c:pt idx="7">
                  <c:v>453.53889596724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102.8170763935247</c:v>
                </c:pt>
                <c:pt idx="1">
                  <c:v>56.62648806372344</c:v>
                </c:pt>
                <c:pt idx="2">
                  <c:v>32.35799317927054</c:v>
                </c:pt>
                <c:pt idx="3">
                  <c:v>0.0</c:v>
                </c:pt>
                <c:pt idx="4">
                  <c:v>102.8170763935247</c:v>
                </c:pt>
                <c:pt idx="5">
                  <c:v>56.62648806372344</c:v>
                </c:pt>
                <c:pt idx="6">
                  <c:v>32.35799317927054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21720.0</c:v>
                </c:pt>
                <c:pt idx="1">
                  <c:v>21720.0</c:v>
                </c:pt>
                <c:pt idx="2">
                  <c:v>9051.428571428571</c:v>
                </c:pt>
                <c:pt idx="3">
                  <c:v>9051.428571428571</c:v>
                </c:pt>
                <c:pt idx="4">
                  <c:v>21720.0</c:v>
                </c:pt>
                <c:pt idx="5">
                  <c:v>21720.0</c:v>
                </c:pt>
                <c:pt idx="6">
                  <c:v>9051.428571428571</c:v>
                </c:pt>
                <c:pt idx="7">
                  <c:v>9051.428571428571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2100.0</c:v>
                </c:pt>
                <c:pt idx="2">
                  <c:v>1676.190476190476</c:v>
                </c:pt>
                <c:pt idx="3">
                  <c:v>4571.428571428571</c:v>
                </c:pt>
                <c:pt idx="4">
                  <c:v>0.0</c:v>
                </c:pt>
                <c:pt idx="5">
                  <c:v>2100.0</c:v>
                </c:pt>
                <c:pt idx="6">
                  <c:v>1676.190476190476</c:v>
                </c:pt>
                <c:pt idx="7">
                  <c:v>4571.428571428571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3200.0</c:v>
                </c:pt>
                <c:pt idx="3">
                  <c:v>2468.571428571428</c:v>
                </c:pt>
                <c:pt idx="4">
                  <c:v>0.0</c:v>
                </c:pt>
                <c:pt idx="5">
                  <c:v>0.0</c:v>
                </c:pt>
                <c:pt idx="6">
                  <c:v>3200.0</c:v>
                </c:pt>
                <c:pt idx="7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638808"/>
        <c:axId val="156186650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27486.46738189508</c:v>
                </c:pt>
                <c:pt idx="1">
                  <c:v>27486.46738189508</c:v>
                </c:pt>
                <c:pt idx="2">
                  <c:v>27486.46738189504</c:v>
                </c:pt>
                <c:pt idx="3">
                  <c:v>27486.46738189504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27486.46738189508</c:v>
                </c:pt>
                <c:pt idx="5" formatCode="#,##0">
                  <c:v>27486.46738189508</c:v>
                </c:pt>
                <c:pt idx="6" formatCode="#,##0">
                  <c:v>27486.46738189504</c:v>
                </c:pt>
                <c:pt idx="7" formatCode="#,##0">
                  <c:v>27486.46738189504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43959.35627078398</c:v>
                </c:pt>
                <c:pt idx="1">
                  <c:v>43959.35627078398</c:v>
                </c:pt>
                <c:pt idx="2">
                  <c:v>43959.35627078393</c:v>
                </c:pt>
                <c:pt idx="3">
                  <c:v>43959.35627078393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43959.35627078398</c:v>
                </c:pt>
                <c:pt idx="5" formatCode="#,##0">
                  <c:v>43959.35627078398</c:v>
                </c:pt>
                <c:pt idx="6" formatCode="#,##0">
                  <c:v>43959.35627078393</c:v>
                </c:pt>
                <c:pt idx="7" formatCode="#,##0">
                  <c:v>43959.35627078393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73024.49912792684</c:v>
                </c:pt>
                <c:pt idx="1">
                  <c:v>73024.49912792684</c:v>
                </c:pt>
                <c:pt idx="2">
                  <c:v>73024.49912792679</c:v>
                </c:pt>
                <c:pt idx="3">
                  <c:v>73024.49912792679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73024.49912792684</c:v>
                </c:pt>
                <c:pt idx="5" formatCode="#,##0">
                  <c:v>73024.49912792684</c:v>
                </c:pt>
                <c:pt idx="6" formatCode="#,##0">
                  <c:v>73024.49912792679</c:v>
                </c:pt>
                <c:pt idx="7" formatCode="#,##0">
                  <c:v>73024.49912792679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8638808"/>
        <c:axId val="1561866504"/>
      </c:lineChart>
      <c:catAx>
        <c:axId val="1538638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61866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61866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38638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ZANCC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2346.88144095022</c:v>
                </c:pt>
                <c:pt idx="1">
                  <c:v>3747.86191356922</c:v>
                </c:pt>
                <c:pt idx="2">
                  <c:v>3956.799560698904</c:v>
                </c:pt>
                <c:pt idx="3">
                  <c:v>3974.870142193402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796.0</c:v>
                </c:pt>
                <c:pt idx="1">
                  <c:v>1525</c:v>
                </c:pt>
                <c:pt idx="2">
                  <c:v>15266.28571428572</c:v>
                </c:pt>
                <c:pt idx="3">
                  <c:v>24542.85714285714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389.5771278259322</c:v>
                </c:pt>
                <c:pt idx="1">
                  <c:v>767.16153718533</c:v>
                </c:pt>
                <c:pt idx="2">
                  <c:v>990.9567129628242</c:v>
                </c:pt>
                <c:pt idx="3">
                  <c:v>1632.198696728181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3929.833333333333</c:v>
                </c:pt>
                <c:pt idx="2">
                  <c:v>12102.85714285714</c:v>
                </c:pt>
                <c:pt idx="3">
                  <c:v>21114.28571428571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446.6666666666666</c:v>
                </c:pt>
                <c:pt idx="1">
                  <c:v>776.6666666666667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5433.936590054021</c:v>
                </c:pt>
                <c:pt idx="1">
                  <c:v>9708.073166589467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8800.0</c:v>
                </c:pt>
                <c:pt idx="2">
                  <c:v>30285.71428571428</c:v>
                </c:pt>
                <c:pt idx="3">
                  <c:v>144000.0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3460.0</c:v>
                </c:pt>
                <c:pt idx="1">
                  <c:v>2733.666666666667</c:v>
                </c:pt>
                <c:pt idx="2">
                  <c:v>1523.809523809524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764.0</c:v>
                </c:pt>
                <c:pt idx="1">
                  <c:v>4236.666666666666</c:v>
                </c:pt>
                <c:pt idx="2">
                  <c:v>457.1428571428571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960.0000000000001</c:v>
                </c:pt>
                <c:pt idx="2">
                  <c:v>40990.4761904762</c:v>
                </c:pt>
                <c:pt idx="3">
                  <c:v>38450.28571428572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1137.448734680805</c:v>
                </c:pt>
                <c:pt idx="1">
                  <c:v>1071.378844100391</c:v>
                </c:pt>
                <c:pt idx="2">
                  <c:v>453.53889596724</c:v>
                </c:pt>
                <c:pt idx="3">
                  <c:v>453.53889596724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102.8170763935247</c:v>
                </c:pt>
                <c:pt idx="1">
                  <c:v>56.62648806372344</c:v>
                </c:pt>
                <c:pt idx="2">
                  <c:v>32.35799317927054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21720.0</c:v>
                </c:pt>
                <c:pt idx="1">
                  <c:v>21720.0</c:v>
                </c:pt>
                <c:pt idx="2">
                  <c:v>9051.428571428571</c:v>
                </c:pt>
                <c:pt idx="3">
                  <c:v>9051.428571428571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2100.0</c:v>
                </c:pt>
                <c:pt idx="2">
                  <c:v>1676.190476190476</c:v>
                </c:pt>
                <c:pt idx="3">
                  <c:v>4571.428571428571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3200.0</c:v>
                </c:pt>
                <c:pt idx="3">
                  <c:v>2468.571428571428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4289480"/>
        <c:axId val="155307212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27486.46738189508</c:v>
                </c:pt>
                <c:pt idx="1">
                  <c:v>27486.46738189508</c:v>
                </c:pt>
                <c:pt idx="2">
                  <c:v>27486.46738189504</c:v>
                </c:pt>
                <c:pt idx="3">
                  <c:v>27486.46738189504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43959.35627078398</c:v>
                </c:pt>
                <c:pt idx="1">
                  <c:v>43959.35627078398</c:v>
                </c:pt>
                <c:pt idx="2">
                  <c:v>43959.35627078393</c:v>
                </c:pt>
                <c:pt idx="3">
                  <c:v>43959.35627078393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73024.49912792684</c:v>
                </c:pt>
                <c:pt idx="1">
                  <c:v>73024.49912792684</c:v>
                </c:pt>
                <c:pt idx="2">
                  <c:v>73024.49912792679</c:v>
                </c:pt>
                <c:pt idx="3">
                  <c:v>73024.49912792679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289480"/>
        <c:axId val="1553072120"/>
      </c:lineChart>
      <c:catAx>
        <c:axId val="1554289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3072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307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54289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2346.88144095022</c:v>
                </c:pt>
                <c:pt idx="1">
                  <c:v>2346.88144095022</c:v>
                </c:pt>
                <c:pt idx="2">
                  <c:v>2346.88144095022</c:v>
                </c:pt>
                <c:pt idx="3">
                  <c:v>2346.88144095022</c:v>
                </c:pt>
                <c:pt idx="4">
                  <c:v>2346.88144095022</c:v>
                </c:pt>
                <c:pt idx="5">
                  <c:v>2346.88144095022</c:v>
                </c:pt>
                <c:pt idx="6">
                  <c:v>2346.88144095022</c:v>
                </c:pt>
                <c:pt idx="7">
                  <c:v>2346.88144095022</c:v>
                </c:pt>
                <c:pt idx="8">
                  <c:v>2346.88144095022</c:v>
                </c:pt>
                <c:pt idx="9">
                  <c:v>2346.88144095022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796.0</c:v>
                </c:pt>
                <c:pt idx="1">
                  <c:v>796.0</c:v>
                </c:pt>
                <c:pt idx="2">
                  <c:v>796.0</c:v>
                </c:pt>
                <c:pt idx="3">
                  <c:v>796.0</c:v>
                </c:pt>
                <c:pt idx="4">
                  <c:v>796.0</c:v>
                </c:pt>
                <c:pt idx="5">
                  <c:v>796.0</c:v>
                </c:pt>
                <c:pt idx="6">
                  <c:v>796.0</c:v>
                </c:pt>
                <c:pt idx="7">
                  <c:v>796.0</c:v>
                </c:pt>
                <c:pt idx="8">
                  <c:v>796.0</c:v>
                </c:pt>
                <c:pt idx="9">
                  <c:v>796.0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389.5771278259322</c:v>
                </c:pt>
                <c:pt idx="1">
                  <c:v>389.5771278259322</c:v>
                </c:pt>
                <c:pt idx="2">
                  <c:v>389.5771278259322</c:v>
                </c:pt>
                <c:pt idx="3">
                  <c:v>389.5771278259322</c:v>
                </c:pt>
                <c:pt idx="4">
                  <c:v>389.5771278259322</c:v>
                </c:pt>
                <c:pt idx="5">
                  <c:v>389.5771278259322</c:v>
                </c:pt>
                <c:pt idx="6">
                  <c:v>389.5771278259322</c:v>
                </c:pt>
                <c:pt idx="7">
                  <c:v>389.5771278259322</c:v>
                </c:pt>
                <c:pt idx="8">
                  <c:v>389.5771278259322</c:v>
                </c:pt>
                <c:pt idx="9">
                  <c:v>389.5771278259322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446.6666666666666</c:v>
                </c:pt>
                <c:pt idx="1">
                  <c:v>446.6666666666666</c:v>
                </c:pt>
                <c:pt idx="2">
                  <c:v>446.6666666666666</c:v>
                </c:pt>
                <c:pt idx="3">
                  <c:v>446.6666666666666</c:v>
                </c:pt>
                <c:pt idx="4">
                  <c:v>446.6666666666666</c:v>
                </c:pt>
                <c:pt idx="5">
                  <c:v>446.6666666666666</c:v>
                </c:pt>
                <c:pt idx="6">
                  <c:v>446.6666666666666</c:v>
                </c:pt>
                <c:pt idx="7">
                  <c:v>446.6666666666666</c:v>
                </c:pt>
                <c:pt idx="8">
                  <c:v>446.6666666666666</c:v>
                </c:pt>
                <c:pt idx="9">
                  <c:v>446.6666666666666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5433.936590054021</c:v>
                </c:pt>
                <c:pt idx="1">
                  <c:v>5433.936590054021</c:v>
                </c:pt>
                <c:pt idx="2">
                  <c:v>5433.936590054021</c:v>
                </c:pt>
                <c:pt idx="3">
                  <c:v>5433.936590054021</c:v>
                </c:pt>
                <c:pt idx="4">
                  <c:v>5433.936590054021</c:v>
                </c:pt>
                <c:pt idx="5">
                  <c:v>5433.936590054021</c:v>
                </c:pt>
                <c:pt idx="6">
                  <c:v>5433.936590054021</c:v>
                </c:pt>
                <c:pt idx="7">
                  <c:v>5433.936590054021</c:v>
                </c:pt>
                <c:pt idx="8">
                  <c:v>5433.936590054021</c:v>
                </c:pt>
                <c:pt idx="9">
                  <c:v>5433.936590054021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764.0</c:v>
                </c:pt>
                <c:pt idx="1">
                  <c:v>764.0</c:v>
                </c:pt>
                <c:pt idx="2">
                  <c:v>764.0</c:v>
                </c:pt>
                <c:pt idx="3">
                  <c:v>764.0</c:v>
                </c:pt>
                <c:pt idx="4">
                  <c:v>764.0</c:v>
                </c:pt>
                <c:pt idx="5">
                  <c:v>764.0</c:v>
                </c:pt>
                <c:pt idx="6">
                  <c:v>764.0</c:v>
                </c:pt>
                <c:pt idx="7">
                  <c:v>764.0</c:v>
                </c:pt>
                <c:pt idx="8">
                  <c:v>764.0</c:v>
                </c:pt>
                <c:pt idx="9">
                  <c:v>764.0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1137.448734680805</c:v>
                </c:pt>
                <c:pt idx="1">
                  <c:v>1137.448734680805</c:v>
                </c:pt>
                <c:pt idx="2">
                  <c:v>1137.448734680805</c:v>
                </c:pt>
                <c:pt idx="3">
                  <c:v>1137.448734680805</c:v>
                </c:pt>
                <c:pt idx="4">
                  <c:v>1137.448734680805</c:v>
                </c:pt>
                <c:pt idx="5">
                  <c:v>1137.448734680805</c:v>
                </c:pt>
                <c:pt idx="6">
                  <c:v>1137.448734680805</c:v>
                </c:pt>
                <c:pt idx="7">
                  <c:v>1137.448734680805</c:v>
                </c:pt>
                <c:pt idx="8">
                  <c:v>1137.448734680805</c:v>
                </c:pt>
                <c:pt idx="9">
                  <c:v>1137.448734680805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1886664"/>
        <c:axId val="157313988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27486.46738189508</c:v>
                </c:pt>
                <c:pt idx="1">
                  <c:v>27486.46738189508</c:v>
                </c:pt>
                <c:pt idx="2">
                  <c:v>27486.46738189504</c:v>
                </c:pt>
                <c:pt idx="3">
                  <c:v>27486.46738189504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43959.35627078398</c:v>
                </c:pt>
                <c:pt idx="1">
                  <c:v>43959.35627078398</c:v>
                </c:pt>
                <c:pt idx="2">
                  <c:v>43959.35627078393</c:v>
                </c:pt>
                <c:pt idx="3">
                  <c:v>43959.35627078393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1886664"/>
        <c:axId val="1573139880"/>
      </c:lineChart>
      <c:catAx>
        <c:axId val="1571886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139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3139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18866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0.349760735146105</c:v>
                </c:pt>
                <c:pt idx="1">
                  <c:v>0.349760735146105</c:v>
                </c:pt>
                <c:pt idx="2">
                  <c:v>0.349760735146105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0.295300382530478</c:v>
                </c:pt>
                <c:pt idx="1">
                  <c:v>0.295300382530478</c:v>
                </c:pt>
                <c:pt idx="2">
                  <c:v>0.295300382530478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0.521034765784557</c:v>
                </c:pt>
                <c:pt idx="1">
                  <c:v>0.263502174505161</c:v>
                </c:pt>
                <c:pt idx="2">
                  <c:v>0.311363678128761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0.0779561459332359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0.0914367078182563</c:v>
                </c:pt>
                <c:pt idx="1">
                  <c:v>0.0914367078182563</c:v>
                </c:pt>
                <c:pt idx="2">
                  <c:v>0.0426739664670104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-0.0317982080253169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4346568"/>
        <c:axId val="1574349912"/>
      </c:barChart>
      <c:catAx>
        <c:axId val="157434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349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4349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346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0.170320496796466</c:v>
                </c:pt>
                <c:pt idx="1">
                  <c:v>0.170320496796466</c:v>
                </c:pt>
                <c:pt idx="2">
                  <c:v>0.170320496796466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0.0555855913088253</c:v>
                </c:pt>
                <c:pt idx="2">
                  <c:v>0.0233125439028639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0.253854288602746</c:v>
                </c:pt>
                <c:pt idx="1">
                  <c:v>0.253854288602746</c:v>
                </c:pt>
                <c:pt idx="2">
                  <c:v>0.253854288602746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0.253724592955198</c:v>
                </c:pt>
                <c:pt idx="1">
                  <c:v>0.253724592955198</c:v>
                </c:pt>
                <c:pt idx="2">
                  <c:v>0.253724592955198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0.122714703991477</c:v>
                </c:pt>
                <c:pt idx="1">
                  <c:v>0.122714703991477</c:v>
                </c:pt>
                <c:pt idx="2">
                  <c:v>0.156327196390845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0.0555855913088253</c:v>
                </c:pt>
                <c:pt idx="1">
                  <c:v>0.0555855913088253</c:v>
                </c:pt>
                <c:pt idx="2">
                  <c:v>0.0233125439028639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1894024"/>
        <c:axId val="1575238280"/>
      </c:barChart>
      <c:catAx>
        <c:axId val="1571894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523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523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1894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0.0798974991009429</c:v>
                </c:pt>
                <c:pt idx="1">
                  <c:v>0.0798974991009429</c:v>
                </c:pt>
                <c:pt idx="2">
                  <c:v>0.0798974991009429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0.0275349691942294</c:v>
                </c:pt>
                <c:pt idx="2">
                  <c:v>0.00702536222836455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0.221873820243299</c:v>
                </c:pt>
                <c:pt idx="1">
                  <c:v>0.221873820243299</c:v>
                </c:pt>
                <c:pt idx="2">
                  <c:v>0.221873820243299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0.484214412259109</c:v>
                </c:pt>
                <c:pt idx="1">
                  <c:v>0.484214412259109</c:v>
                </c:pt>
                <c:pt idx="2">
                  <c:v>0.506250113928198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0.0275349691942294</c:v>
                </c:pt>
                <c:pt idx="1">
                  <c:v>0.0275349691942294</c:v>
                </c:pt>
                <c:pt idx="2">
                  <c:v>0.00702536222836455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850328"/>
        <c:axId val="-2018846808"/>
      </c:barChart>
      <c:catAx>
        <c:axId val="-2018850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84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884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8503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0.607941773027298</c:v>
                </c:pt>
                <c:pt idx="1">
                  <c:v>0.607941773027298</c:v>
                </c:pt>
                <c:pt idx="2">
                  <c:v>0.607941773027298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0.51328070904307</c:v>
                </c:pt>
                <c:pt idx="1">
                  <c:v>0.392058226972702</c:v>
                </c:pt>
                <c:pt idx="2">
                  <c:v>0.368242759025076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0.905644251884385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0.069817199833818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0.195893209745806</c:v>
                </c:pt>
                <c:pt idx="1">
                  <c:v>0.195893209745806</c:v>
                </c:pt>
                <c:pt idx="2">
                  <c:v>0.107533731474396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-0.51328070904307</c:v>
                </c:pt>
                <c:pt idx="2">
                  <c:v>-0.252571681492389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18893656"/>
        <c:axId val="1900336184"/>
      </c:barChart>
      <c:catAx>
        <c:axId val="-2018893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0336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0336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18893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0.0644443935242839</c:v>
                </c:pt>
                <c:pt idx="1">
                  <c:v>0.0644443935242839</c:v>
                </c:pt>
                <c:pt idx="2" formatCode="0.0%">
                  <c:v>0.0644443935242839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0.00625673723536737</c:v>
                </c:pt>
                <c:pt idx="1">
                  <c:v>0.00625673723536737</c:v>
                </c:pt>
                <c:pt idx="2" formatCode="0.0%">
                  <c:v>0.00625673723536737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0.0256367515047738</c:v>
                </c:pt>
                <c:pt idx="1">
                  <c:v>0.0256367515047738</c:v>
                </c:pt>
                <c:pt idx="2" formatCode="0.0%">
                  <c:v>0.0256367515047738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0.269660667808219</c:v>
                </c:pt>
                <c:pt idx="1">
                  <c:v>0.269660667808219</c:v>
                </c:pt>
                <c:pt idx="2" formatCode="0.0%">
                  <c:v>0.241240898274816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0.0147864297945205</c:v>
                </c:pt>
                <c:pt idx="1">
                  <c:v>0.0147864297945205</c:v>
                </c:pt>
                <c:pt idx="2" formatCode="0.0%">
                  <c:v>0.0137673942335619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0.0355142254047323</c:v>
                </c:pt>
                <c:pt idx="1">
                  <c:v>0.0355142254047323</c:v>
                </c:pt>
                <c:pt idx="2" formatCode="0.0%">
                  <c:v>0.0353001016102085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0.00332389165628892</c:v>
                </c:pt>
                <c:pt idx="1">
                  <c:v>0.00332389165628892</c:v>
                </c:pt>
                <c:pt idx="2" formatCode="0.0%">
                  <c:v>0.00332389165628892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0.00144827268114939</c:v>
                </c:pt>
                <c:pt idx="1">
                  <c:v>0.00144827268114939</c:v>
                </c:pt>
                <c:pt idx="2" formatCode="0.0%">
                  <c:v>0.00126112794127237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0.0171919779991698</c:v>
                </c:pt>
                <c:pt idx="1">
                  <c:v>0.0171919779991698</c:v>
                </c:pt>
                <c:pt idx="2" formatCode="0.0%">
                  <c:v>0.014481072084099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0.0187772415940224</c:v>
                </c:pt>
                <c:pt idx="1">
                  <c:v>0.0187772415940224</c:v>
                </c:pt>
                <c:pt idx="2" formatCode="0.0%">
                  <c:v>0.0180493271537115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0.00690963574097135</c:v>
                </c:pt>
                <c:pt idx="1">
                  <c:v>0.00690963574097135</c:v>
                </c:pt>
                <c:pt idx="2" formatCode="0.0%">
                  <c:v>0.0068506734141137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0.00314574844333748</c:v>
                </c:pt>
                <c:pt idx="1">
                  <c:v>0.00314574844333748</c:v>
                </c:pt>
                <c:pt idx="2" formatCode="0.0%">
                  <c:v>0.00314574844333748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0.0172322160647572</c:v>
                </c:pt>
                <c:pt idx="1">
                  <c:v>0.0172322160647572</c:v>
                </c:pt>
                <c:pt idx="2" formatCode="0.0%">
                  <c:v>0.0183455832624261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0.00344120547945205</c:v>
                </c:pt>
                <c:pt idx="1">
                  <c:v>0.00344120547945205</c:v>
                </c:pt>
                <c:pt idx="2" formatCode="0.0%">
                  <c:v>0.00366354051093395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0.223533994987547</c:v>
                </c:pt>
                <c:pt idx="1">
                  <c:v>0.223533994987547</c:v>
                </c:pt>
                <c:pt idx="2" formatCode="0.0%">
                  <c:v>0.223462744841335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0.619034050809464</c:v>
                </c:pt>
                <c:pt idx="1">
                  <c:v>0.619034050809464</c:v>
                </c:pt>
                <c:pt idx="2" formatCode="0.0%">
                  <c:v>0.259622289644908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3536264"/>
        <c:axId val="1573522376"/>
      </c:barChart>
      <c:catAx>
        <c:axId val="1573536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3522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3522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3536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2346.88144095022</c:v>
                </c:pt>
                <c:pt idx="1">
                  <c:v>2346.88144095022</c:v>
                </c:pt>
                <c:pt idx="2">
                  <c:v>2346.88144095022</c:v>
                </c:pt>
                <c:pt idx="3">
                  <c:v>2346.88144095022</c:v>
                </c:pt>
                <c:pt idx="4">
                  <c:v>2346.88144095022</c:v>
                </c:pt>
                <c:pt idx="5">
                  <c:v>2346.88144095022</c:v>
                </c:pt>
                <c:pt idx="6">
                  <c:v>2346.88144095022</c:v>
                </c:pt>
                <c:pt idx="7">
                  <c:v>2346.88144095022</c:v>
                </c:pt>
                <c:pt idx="8">
                  <c:v>2346.88144095022</c:v>
                </c:pt>
                <c:pt idx="9">
                  <c:v>2346.88144095022</c:v>
                </c:pt>
                <c:pt idx="10">
                  <c:v>2346.88144095022</c:v>
                </c:pt>
                <c:pt idx="11">
                  <c:v>2346.88144095022</c:v>
                </c:pt>
                <c:pt idx="12">
                  <c:v>2346.88144095022</c:v>
                </c:pt>
                <c:pt idx="13">
                  <c:v>2346.88144095022</c:v>
                </c:pt>
                <c:pt idx="14">
                  <c:v>2346.88144095022</c:v>
                </c:pt>
                <c:pt idx="15">
                  <c:v>2346.88144095022</c:v>
                </c:pt>
                <c:pt idx="16">
                  <c:v>2346.88144095022</c:v>
                </c:pt>
                <c:pt idx="17">
                  <c:v>2346.88144095022</c:v>
                </c:pt>
                <c:pt idx="18">
                  <c:v>2346.88144095022</c:v>
                </c:pt>
                <c:pt idx="19">
                  <c:v>2346.88144095022</c:v>
                </c:pt>
                <c:pt idx="20">
                  <c:v>2346.88144095022</c:v>
                </c:pt>
                <c:pt idx="21">
                  <c:v>2346.88144095022</c:v>
                </c:pt>
                <c:pt idx="22">
                  <c:v>2346.88144095022</c:v>
                </c:pt>
                <c:pt idx="23">
                  <c:v>2346.88144095022</c:v>
                </c:pt>
                <c:pt idx="24">
                  <c:v>2346.88144095022</c:v>
                </c:pt>
                <c:pt idx="25">
                  <c:v>2346.88144095022</c:v>
                </c:pt>
                <c:pt idx="26">
                  <c:v>2346.88144095022</c:v>
                </c:pt>
                <c:pt idx="27">
                  <c:v>2346.88144095022</c:v>
                </c:pt>
                <c:pt idx="28">
                  <c:v>2346.88144095022</c:v>
                </c:pt>
                <c:pt idx="29">
                  <c:v>2346.88144095022</c:v>
                </c:pt>
                <c:pt idx="30">
                  <c:v>2346.88144095022</c:v>
                </c:pt>
                <c:pt idx="31">
                  <c:v>2346.88144095022</c:v>
                </c:pt>
                <c:pt idx="32">
                  <c:v>2346.88144095022</c:v>
                </c:pt>
                <c:pt idx="33">
                  <c:v>2346.88144095022</c:v>
                </c:pt>
                <c:pt idx="34">
                  <c:v>2346.88144095022</c:v>
                </c:pt>
                <c:pt idx="35">
                  <c:v>2346.88144095022</c:v>
                </c:pt>
                <c:pt idx="36">
                  <c:v>3747.86191356922</c:v>
                </c:pt>
                <c:pt idx="37">
                  <c:v>3747.86191356922</c:v>
                </c:pt>
                <c:pt idx="38">
                  <c:v>3747.86191356922</c:v>
                </c:pt>
                <c:pt idx="39">
                  <c:v>3747.86191356922</c:v>
                </c:pt>
                <c:pt idx="40">
                  <c:v>3747.86191356922</c:v>
                </c:pt>
                <c:pt idx="41">
                  <c:v>3747.86191356922</c:v>
                </c:pt>
                <c:pt idx="42">
                  <c:v>3747.86191356922</c:v>
                </c:pt>
                <c:pt idx="43">
                  <c:v>3747.86191356922</c:v>
                </c:pt>
                <c:pt idx="44">
                  <c:v>3747.86191356922</c:v>
                </c:pt>
                <c:pt idx="45">
                  <c:v>3747.86191356922</c:v>
                </c:pt>
                <c:pt idx="46">
                  <c:v>3747.86191356922</c:v>
                </c:pt>
                <c:pt idx="47">
                  <c:v>3747.86191356922</c:v>
                </c:pt>
                <c:pt idx="48">
                  <c:v>3747.86191356922</c:v>
                </c:pt>
                <c:pt idx="49">
                  <c:v>3747.86191356922</c:v>
                </c:pt>
                <c:pt idx="50">
                  <c:v>3747.86191356922</c:v>
                </c:pt>
                <c:pt idx="51">
                  <c:v>3747.86191356922</c:v>
                </c:pt>
                <c:pt idx="52">
                  <c:v>3747.86191356922</c:v>
                </c:pt>
                <c:pt idx="53">
                  <c:v>3747.86191356922</c:v>
                </c:pt>
                <c:pt idx="54">
                  <c:v>3747.86191356922</c:v>
                </c:pt>
                <c:pt idx="55">
                  <c:v>3747.86191356922</c:v>
                </c:pt>
                <c:pt idx="56">
                  <c:v>3747.86191356922</c:v>
                </c:pt>
                <c:pt idx="57">
                  <c:v>3747.86191356922</c:v>
                </c:pt>
                <c:pt idx="58">
                  <c:v>3747.86191356922</c:v>
                </c:pt>
                <c:pt idx="59">
                  <c:v>3747.86191356922</c:v>
                </c:pt>
                <c:pt idx="60">
                  <c:v>3747.86191356922</c:v>
                </c:pt>
                <c:pt idx="61">
                  <c:v>3747.86191356922</c:v>
                </c:pt>
                <c:pt idx="62">
                  <c:v>3747.86191356922</c:v>
                </c:pt>
                <c:pt idx="63">
                  <c:v>3747.86191356922</c:v>
                </c:pt>
                <c:pt idx="64">
                  <c:v>3747.86191356922</c:v>
                </c:pt>
                <c:pt idx="65">
                  <c:v>3747.86191356922</c:v>
                </c:pt>
                <c:pt idx="66">
                  <c:v>3747.86191356922</c:v>
                </c:pt>
                <c:pt idx="67">
                  <c:v>3747.86191356922</c:v>
                </c:pt>
                <c:pt idx="68">
                  <c:v>3747.86191356922</c:v>
                </c:pt>
                <c:pt idx="69">
                  <c:v>3747.86191356922</c:v>
                </c:pt>
                <c:pt idx="70">
                  <c:v>3956.799560698904</c:v>
                </c:pt>
                <c:pt idx="71">
                  <c:v>3956.799560698904</c:v>
                </c:pt>
                <c:pt idx="72">
                  <c:v>3956.799560698904</c:v>
                </c:pt>
                <c:pt idx="73">
                  <c:v>3956.799560698904</c:v>
                </c:pt>
                <c:pt idx="74">
                  <c:v>3956.799560698904</c:v>
                </c:pt>
                <c:pt idx="75">
                  <c:v>3956.799560698904</c:v>
                </c:pt>
                <c:pt idx="76">
                  <c:v>3956.799560698904</c:v>
                </c:pt>
                <c:pt idx="77">
                  <c:v>3956.799560698904</c:v>
                </c:pt>
                <c:pt idx="78">
                  <c:v>3956.799560698904</c:v>
                </c:pt>
                <c:pt idx="79">
                  <c:v>3956.799560698904</c:v>
                </c:pt>
                <c:pt idx="80">
                  <c:v>3956.799560698904</c:v>
                </c:pt>
                <c:pt idx="81">
                  <c:v>3956.799560698904</c:v>
                </c:pt>
                <c:pt idx="82">
                  <c:v>3956.799560698904</c:v>
                </c:pt>
                <c:pt idx="83">
                  <c:v>3956.799560698904</c:v>
                </c:pt>
                <c:pt idx="84">
                  <c:v>3956.799560698904</c:v>
                </c:pt>
                <c:pt idx="85">
                  <c:v>3956.799560698904</c:v>
                </c:pt>
                <c:pt idx="86">
                  <c:v>3956.799560698904</c:v>
                </c:pt>
                <c:pt idx="87">
                  <c:v>3956.799560698904</c:v>
                </c:pt>
                <c:pt idx="88">
                  <c:v>3956.799560698904</c:v>
                </c:pt>
                <c:pt idx="89">
                  <c:v>3956.799560698904</c:v>
                </c:pt>
                <c:pt idx="90">
                  <c:v>3974.870142193402</c:v>
                </c:pt>
                <c:pt idx="91">
                  <c:v>3974.870142193402</c:v>
                </c:pt>
                <c:pt idx="92">
                  <c:v>3974.870142193402</c:v>
                </c:pt>
                <c:pt idx="93">
                  <c:v>3974.870142193402</c:v>
                </c:pt>
                <c:pt idx="94">
                  <c:v>3974.870142193402</c:v>
                </c:pt>
                <c:pt idx="95">
                  <c:v>3974.870142193402</c:v>
                </c:pt>
                <c:pt idx="96">
                  <c:v>3974.870142193402</c:v>
                </c:pt>
                <c:pt idx="97">
                  <c:v>3974.870142193402</c:v>
                </c:pt>
                <c:pt idx="98">
                  <c:v>3974.870142193402</c:v>
                </c:pt>
                <c:pt idx="99">
                  <c:v>3974.870142193402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796.0</c:v>
                </c:pt>
                <c:pt idx="1">
                  <c:v>796.0</c:v>
                </c:pt>
                <c:pt idx="2">
                  <c:v>796.0</c:v>
                </c:pt>
                <c:pt idx="3">
                  <c:v>796.0</c:v>
                </c:pt>
                <c:pt idx="4">
                  <c:v>796.0</c:v>
                </c:pt>
                <c:pt idx="5">
                  <c:v>796.0</c:v>
                </c:pt>
                <c:pt idx="6">
                  <c:v>796.0</c:v>
                </c:pt>
                <c:pt idx="7">
                  <c:v>796.0</c:v>
                </c:pt>
                <c:pt idx="8">
                  <c:v>796.0</c:v>
                </c:pt>
                <c:pt idx="9">
                  <c:v>796.0</c:v>
                </c:pt>
                <c:pt idx="10">
                  <c:v>796.0</c:v>
                </c:pt>
                <c:pt idx="11">
                  <c:v>796.0</c:v>
                </c:pt>
                <c:pt idx="12">
                  <c:v>796.0</c:v>
                </c:pt>
                <c:pt idx="13">
                  <c:v>796.0</c:v>
                </c:pt>
                <c:pt idx="14">
                  <c:v>796.0</c:v>
                </c:pt>
                <c:pt idx="15">
                  <c:v>796.0</c:v>
                </c:pt>
                <c:pt idx="16">
                  <c:v>796.0</c:v>
                </c:pt>
                <c:pt idx="17">
                  <c:v>796.0</c:v>
                </c:pt>
                <c:pt idx="18">
                  <c:v>796.0</c:v>
                </c:pt>
                <c:pt idx="19">
                  <c:v>796.0</c:v>
                </c:pt>
                <c:pt idx="20">
                  <c:v>796.0</c:v>
                </c:pt>
                <c:pt idx="21">
                  <c:v>796.0</c:v>
                </c:pt>
                <c:pt idx="22">
                  <c:v>796.0</c:v>
                </c:pt>
                <c:pt idx="23">
                  <c:v>796.0</c:v>
                </c:pt>
                <c:pt idx="24">
                  <c:v>796.0</c:v>
                </c:pt>
                <c:pt idx="25">
                  <c:v>796.0</c:v>
                </c:pt>
                <c:pt idx="26">
                  <c:v>796.0</c:v>
                </c:pt>
                <c:pt idx="27">
                  <c:v>796.0</c:v>
                </c:pt>
                <c:pt idx="28">
                  <c:v>796.0</c:v>
                </c:pt>
                <c:pt idx="29">
                  <c:v>796.0</c:v>
                </c:pt>
                <c:pt idx="30">
                  <c:v>796.0</c:v>
                </c:pt>
                <c:pt idx="31">
                  <c:v>796.0</c:v>
                </c:pt>
                <c:pt idx="32">
                  <c:v>796.0</c:v>
                </c:pt>
                <c:pt idx="33">
                  <c:v>796.0</c:v>
                </c:pt>
                <c:pt idx="34">
                  <c:v>796.0</c:v>
                </c:pt>
                <c:pt idx="35">
                  <c:v>796.0</c:v>
                </c:pt>
                <c:pt idx="36">
                  <c:v>1525</c:v>
                </c:pt>
                <c:pt idx="37">
                  <c:v>1525</c:v>
                </c:pt>
                <c:pt idx="38">
                  <c:v>1525</c:v>
                </c:pt>
                <c:pt idx="39">
                  <c:v>1525</c:v>
                </c:pt>
                <c:pt idx="40">
                  <c:v>1525</c:v>
                </c:pt>
                <c:pt idx="41">
                  <c:v>1525</c:v>
                </c:pt>
                <c:pt idx="42">
                  <c:v>1525</c:v>
                </c:pt>
                <c:pt idx="43">
                  <c:v>1525</c:v>
                </c:pt>
                <c:pt idx="44">
                  <c:v>1525</c:v>
                </c:pt>
                <c:pt idx="45">
                  <c:v>1525</c:v>
                </c:pt>
                <c:pt idx="46">
                  <c:v>1525</c:v>
                </c:pt>
                <c:pt idx="47">
                  <c:v>1525</c:v>
                </c:pt>
                <c:pt idx="48">
                  <c:v>1525</c:v>
                </c:pt>
                <c:pt idx="49">
                  <c:v>1525</c:v>
                </c:pt>
                <c:pt idx="50">
                  <c:v>1525</c:v>
                </c:pt>
                <c:pt idx="51">
                  <c:v>1525</c:v>
                </c:pt>
                <c:pt idx="52">
                  <c:v>1525</c:v>
                </c:pt>
                <c:pt idx="53">
                  <c:v>1525</c:v>
                </c:pt>
                <c:pt idx="54">
                  <c:v>1525</c:v>
                </c:pt>
                <c:pt idx="55">
                  <c:v>1525</c:v>
                </c:pt>
                <c:pt idx="56">
                  <c:v>1525</c:v>
                </c:pt>
                <c:pt idx="57">
                  <c:v>1525</c:v>
                </c:pt>
                <c:pt idx="58">
                  <c:v>1525</c:v>
                </c:pt>
                <c:pt idx="59">
                  <c:v>1525</c:v>
                </c:pt>
                <c:pt idx="60">
                  <c:v>1525</c:v>
                </c:pt>
                <c:pt idx="61">
                  <c:v>1525</c:v>
                </c:pt>
                <c:pt idx="62">
                  <c:v>1525</c:v>
                </c:pt>
                <c:pt idx="63">
                  <c:v>1525</c:v>
                </c:pt>
                <c:pt idx="64">
                  <c:v>1525</c:v>
                </c:pt>
                <c:pt idx="65">
                  <c:v>1525</c:v>
                </c:pt>
                <c:pt idx="66">
                  <c:v>1525</c:v>
                </c:pt>
                <c:pt idx="67">
                  <c:v>1525</c:v>
                </c:pt>
                <c:pt idx="68">
                  <c:v>1525</c:v>
                </c:pt>
                <c:pt idx="69">
                  <c:v>1525</c:v>
                </c:pt>
                <c:pt idx="70">
                  <c:v>15266.28571428572</c:v>
                </c:pt>
                <c:pt idx="71">
                  <c:v>15266.28571428572</c:v>
                </c:pt>
                <c:pt idx="72">
                  <c:v>15266.28571428572</c:v>
                </c:pt>
                <c:pt idx="73">
                  <c:v>15266.28571428572</c:v>
                </c:pt>
                <c:pt idx="74">
                  <c:v>15266.28571428572</c:v>
                </c:pt>
                <c:pt idx="75">
                  <c:v>15266.28571428572</c:v>
                </c:pt>
                <c:pt idx="76">
                  <c:v>15266.28571428572</c:v>
                </c:pt>
                <c:pt idx="77">
                  <c:v>15266.28571428572</c:v>
                </c:pt>
                <c:pt idx="78">
                  <c:v>15266.28571428572</c:v>
                </c:pt>
                <c:pt idx="79">
                  <c:v>15266.28571428572</c:v>
                </c:pt>
                <c:pt idx="80">
                  <c:v>15266.28571428572</c:v>
                </c:pt>
                <c:pt idx="81">
                  <c:v>15266.28571428572</c:v>
                </c:pt>
                <c:pt idx="82">
                  <c:v>15266.28571428572</c:v>
                </c:pt>
                <c:pt idx="83">
                  <c:v>15266.28571428572</c:v>
                </c:pt>
                <c:pt idx="84">
                  <c:v>15266.28571428572</c:v>
                </c:pt>
                <c:pt idx="85">
                  <c:v>15266.28571428572</c:v>
                </c:pt>
                <c:pt idx="86">
                  <c:v>15266.28571428572</c:v>
                </c:pt>
                <c:pt idx="87">
                  <c:v>15266.28571428572</c:v>
                </c:pt>
                <c:pt idx="88">
                  <c:v>15266.28571428572</c:v>
                </c:pt>
                <c:pt idx="89">
                  <c:v>15266.28571428572</c:v>
                </c:pt>
                <c:pt idx="90">
                  <c:v>24542.85714285714</c:v>
                </c:pt>
                <c:pt idx="91">
                  <c:v>24542.85714285714</c:v>
                </c:pt>
                <c:pt idx="92">
                  <c:v>24542.85714285714</c:v>
                </c:pt>
                <c:pt idx="93">
                  <c:v>24542.85714285714</c:v>
                </c:pt>
                <c:pt idx="94">
                  <c:v>24542.85714285714</c:v>
                </c:pt>
                <c:pt idx="95">
                  <c:v>24542.85714285714</c:v>
                </c:pt>
                <c:pt idx="96">
                  <c:v>24542.85714285714</c:v>
                </c:pt>
                <c:pt idx="97">
                  <c:v>24542.85714285714</c:v>
                </c:pt>
                <c:pt idx="98">
                  <c:v>24542.85714285714</c:v>
                </c:pt>
                <c:pt idx="99">
                  <c:v>24542.85714285714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389.5771278259322</c:v>
                </c:pt>
                <c:pt idx="1">
                  <c:v>389.5771278259322</c:v>
                </c:pt>
                <c:pt idx="2">
                  <c:v>389.5771278259322</c:v>
                </c:pt>
                <c:pt idx="3">
                  <c:v>389.5771278259322</c:v>
                </c:pt>
                <c:pt idx="4">
                  <c:v>389.5771278259322</c:v>
                </c:pt>
                <c:pt idx="5">
                  <c:v>389.5771278259322</c:v>
                </c:pt>
                <c:pt idx="6">
                  <c:v>389.5771278259322</c:v>
                </c:pt>
                <c:pt idx="7">
                  <c:v>389.5771278259322</c:v>
                </c:pt>
                <c:pt idx="8">
                  <c:v>389.5771278259322</c:v>
                </c:pt>
                <c:pt idx="9">
                  <c:v>389.5771278259322</c:v>
                </c:pt>
                <c:pt idx="10">
                  <c:v>389.5771278259322</c:v>
                </c:pt>
                <c:pt idx="11">
                  <c:v>389.5771278259322</c:v>
                </c:pt>
                <c:pt idx="12">
                  <c:v>389.5771278259322</c:v>
                </c:pt>
                <c:pt idx="13">
                  <c:v>389.5771278259322</c:v>
                </c:pt>
                <c:pt idx="14">
                  <c:v>389.5771278259322</c:v>
                </c:pt>
                <c:pt idx="15">
                  <c:v>389.5771278259322</c:v>
                </c:pt>
                <c:pt idx="16">
                  <c:v>389.5771278259322</c:v>
                </c:pt>
                <c:pt idx="17">
                  <c:v>389.5771278259322</c:v>
                </c:pt>
                <c:pt idx="18">
                  <c:v>389.5771278259322</c:v>
                </c:pt>
                <c:pt idx="19">
                  <c:v>389.5771278259322</c:v>
                </c:pt>
                <c:pt idx="20">
                  <c:v>389.5771278259322</c:v>
                </c:pt>
                <c:pt idx="21">
                  <c:v>389.5771278259322</c:v>
                </c:pt>
                <c:pt idx="22">
                  <c:v>389.5771278259322</c:v>
                </c:pt>
                <c:pt idx="23">
                  <c:v>389.5771278259322</c:v>
                </c:pt>
                <c:pt idx="24">
                  <c:v>389.5771278259322</c:v>
                </c:pt>
                <c:pt idx="25">
                  <c:v>389.5771278259322</c:v>
                </c:pt>
                <c:pt idx="26">
                  <c:v>389.5771278259322</c:v>
                </c:pt>
                <c:pt idx="27">
                  <c:v>389.5771278259322</c:v>
                </c:pt>
                <c:pt idx="28">
                  <c:v>389.5771278259322</c:v>
                </c:pt>
                <c:pt idx="29">
                  <c:v>389.5771278259322</c:v>
                </c:pt>
                <c:pt idx="30">
                  <c:v>389.5771278259322</c:v>
                </c:pt>
                <c:pt idx="31">
                  <c:v>389.5771278259322</c:v>
                </c:pt>
                <c:pt idx="32">
                  <c:v>389.5771278259322</c:v>
                </c:pt>
                <c:pt idx="33">
                  <c:v>389.5771278259322</c:v>
                </c:pt>
                <c:pt idx="34">
                  <c:v>389.5771278259322</c:v>
                </c:pt>
                <c:pt idx="35">
                  <c:v>389.5771278259322</c:v>
                </c:pt>
                <c:pt idx="36">
                  <c:v>767.16153718533</c:v>
                </c:pt>
                <c:pt idx="37">
                  <c:v>767.16153718533</c:v>
                </c:pt>
                <c:pt idx="38">
                  <c:v>767.16153718533</c:v>
                </c:pt>
                <c:pt idx="39">
                  <c:v>767.16153718533</c:v>
                </c:pt>
                <c:pt idx="40">
                  <c:v>767.16153718533</c:v>
                </c:pt>
                <c:pt idx="41">
                  <c:v>767.16153718533</c:v>
                </c:pt>
                <c:pt idx="42">
                  <c:v>767.16153718533</c:v>
                </c:pt>
                <c:pt idx="43">
                  <c:v>767.16153718533</c:v>
                </c:pt>
                <c:pt idx="44">
                  <c:v>767.16153718533</c:v>
                </c:pt>
                <c:pt idx="45">
                  <c:v>767.16153718533</c:v>
                </c:pt>
                <c:pt idx="46">
                  <c:v>767.16153718533</c:v>
                </c:pt>
                <c:pt idx="47">
                  <c:v>767.16153718533</c:v>
                </c:pt>
                <c:pt idx="48">
                  <c:v>767.16153718533</c:v>
                </c:pt>
                <c:pt idx="49">
                  <c:v>767.16153718533</c:v>
                </c:pt>
                <c:pt idx="50">
                  <c:v>767.16153718533</c:v>
                </c:pt>
                <c:pt idx="51">
                  <c:v>767.16153718533</c:v>
                </c:pt>
                <c:pt idx="52">
                  <c:v>767.16153718533</c:v>
                </c:pt>
                <c:pt idx="53">
                  <c:v>767.16153718533</c:v>
                </c:pt>
                <c:pt idx="54">
                  <c:v>767.16153718533</c:v>
                </c:pt>
                <c:pt idx="55">
                  <c:v>767.16153718533</c:v>
                </c:pt>
                <c:pt idx="56">
                  <c:v>767.16153718533</c:v>
                </c:pt>
                <c:pt idx="57">
                  <c:v>767.16153718533</c:v>
                </c:pt>
                <c:pt idx="58">
                  <c:v>767.16153718533</c:v>
                </c:pt>
                <c:pt idx="59">
                  <c:v>767.16153718533</c:v>
                </c:pt>
                <c:pt idx="60">
                  <c:v>767.16153718533</c:v>
                </c:pt>
                <c:pt idx="61">
                  <c:v>767.16153718533</c:v>
                </c:pt>
                <c:pt idx="62">
                  <c:v>767.16153718533</c:v>
                </c:pt>
                <c:pt idx="63">
                  <c:v>767.16153718533</c:v>
                </c:pt>
                <c:pt idx="64">
                  <c:v>767.16153718533</c:v>
                </c:pt>
                <c:pt idx="65">
                  <c:v>767.16153718533</c:v>
                </c:pt>
                <c:pt idx="66">
                  <c:v>767.16153718533</c:v>
                </c:pt>
                <c:pt idx="67">
                  <c:v>767.16153718533</c:v>
                </c:pt>
                <c:pt idx="68">
                  <c:v>767.16153718533</c:v>
                </c:pt>
                <c:pt idx="69">
                  <c:v>767.16153718533</c:v>
                </c:pt>
                <c:pt idx="70">
                  <c:v>990.9567129628242</c:v>
                </c:pt>
                <c:pt idx="71">
                  <c:v>990.9567129628242</c:v>
                </c:pt>
                <c:pt idx="72">
                  <c:v>990.9567129628242</c:v>
                </c:pt>
                <c:pt idx="73">
                  <c:v>990.9567129628242</c:v>
                </c:pt>
                <c:pt idx="74">
                  <c:v>990.9567129628242</c:v>
                </c:pt>
                <c:pt idx="75">
                  <c:v>990.9567129628242</c:v>
                </c:pt>
                <c:pt idx="76">
                  <c:v>990.9567129628242</c:v>
                </c:pt>
                <c:pt idx="77">
                  <c:v>990.9567129628242</c:v>
                </c:pt>
                <c:pt idx="78">
                  <c:v>990.9567129628242</c:v>
                </c:pt>
                <c:pt idx="79">
                  <c:v>990.9567129628242</c:v>
                </c:pt>
                <c:pt idx="80">
                  <c:v>990.9567129628242</c:v>
                </c:pt>
                <c:pt idx="81">
                  <c:v>990.9567129628242</c:v>
                </c:pt>
                <c:pt idx="82">
                  <c:v>990.9567129628242</c:v>
                </c:pt>
                <c:pt idx="83">
                  <c:v>990.9567129628242</c:v>
                </c:pt>
                <c:pt idx="84">
                  <c:v>990.9567129628242</c:v>
                </c:pt>
                <c:pt idx="85">
                  <c:v>990.9567129628242</c:v>
                </c:pt>
                <c:pt idx="86">
                  <c:v>990.9567129628242</c:v>
                </c:pt>
                <c:pt idx="87">
                  <c:v>990.9567129628242</c:v>
                </c:pt>
                <c:pt idx="88">
                  <c:v>990.9567129628242</c:v>
                </c:pt>
                <c:pt idx="89">
                  <c:v>990.9567129628242</c:v>
                </c:pt>
                <c:pt idx="90">
                  <c:v>1632.198696728181</c:v>
                </c:pt>
                <c:pt idx="91">
                  <c:v>1632.198696728181</c:v>
                </c:pt>
                <c:pt idx="92">
                  <c:v>1632.198696728181</c:v>
                </c:pt>
                <c:pt idx="93">
                  <c:v>1632.198696728181</c:v>
                </c:pt>
                <c:pt idx="94">
                  <c:v>1632.198696728181</c:v>
                </c:pt>
                <c:pt idx="95">
                  <c:v>1632.198696728181</c:v>
                </c:pt>
                <c:pt idx="96">
                  <c:v>1632.198696728181</c:v>
                </c:pt>
                <c:pt idx="97">
                  <c:v>1632.198696728181</c:v>
                </c:pt>
                <c:pt idx="98">
                  <c:v>1632.198696728181</c:v>
                </c:pt>
                <c:pt idx="99">
                  <c:v>1632.198696728181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3929.833333333333</c:v>
                </c:pt>
                <c:pt idx="37">
                  <c:v>3929.833333333333</c:v>
                </c:pt>
                <c:pt idx="38">
                  <c:v>3929.833333333333</c:v>
                </c:pt>
                <c:pt idx="39">
                  <c:v>3929.833333333333</c:v>
                </c:pt>
                <c:pt idx="40">
                  <c:v>3929.833333333333</c:v>
                </c:pt>
                <c:pt idx="41">
                  <c:v>3929.833333333333</c:v>
                </c:pt>
                <c:pt idx="42">
                  <c:v>3929.833333333333</c:v>
                </c:pt>
                <c:pt idx="43">
                  <c:v>3929.833333333333</c:v>
                </c:pt>
                <c:pt idx="44">
                  <c:v>3929.833333333333</c:v>
                </c:pt>
                <c:pt idx="45">
                  <c:v>3929.833333333333</c:v>
                </c:pt>
                <c:pt idx="46">
                  <c:v>3929.833333333333</c:v>
                </c:pt>
                <c:pt idx="47">
                  <c:v>3929.833333333333</c:v>
                </c:pt>
                <c:pt idx="48">
                  <c:v>3929.833333333333</c:v>
                </c:pt>
                <c:pt idx="49">
                  <c:v>3929.833333333333</c:v>
                </c:pt>
                <c:pt idx="50">
                  <c:v>3929.833333333333</c:v>
                </c:pt>
                <c:pt idx="51">
                  <c:v>3929.833333333333</c:v>
                </c:pt>
                <c:pt idx="52">
                  <c:v>3929.833333333333</c:v>
                </c:pt>
                <c:pt idx="53">
                  <c:v>3929.833333333333</c:v>
                </c:pt>
                <c:pt idx="54">
                  <c:v>3929.833333333333</c:v>
                </c:pt>
                <c:pt idx="55">
                  <c:v>3929.833333333333</c:v>
                </c:pt>
                <c:pt idx="56">
                  <c:v>3929.833333333333</c:v>
                </c:pt>
                <c:pt idx="57">
                  <c:v>3929.833333333333</c:v>
                </c:pt>
                <c:pt idx="58">
                  <c:v>3929.833333333333</c:v>
                </c:pt>
                <c:pt idx="59">
                  <c:v>3929.833333333333</c:v>
                </c:pt>
                <c:pt idx="60">
                  <c:v>3929.833333333333</c:v>
                </c:pt>
                <c:pt idx="61">
                  <c:v>3929.833333333333</c:v>
                </c:pt>
                <c:pt idx="62">
                  <c:v>3929.833333333333</c:v>
                </c:pt>
                <c:pt idx="63">
                  <c:v>3929.833333333333</c:v>
                </c:pt>
                <c:pt idx="64">
                  <c:v>3929.833333333333</c:v>
                </c:pt>
                <c:pt idx="65">
                  <c:v>3929.833333333333</c:v>
                </c:pt>
                <c:pt idx="66">
                  <c:v>3929.833333333333</c:v>
                </c:pt>
                <c:pt idx="67">
                  <c:v>3929.833333333333</c:v>
                </c:pt>
                <c:pt idx="68">
                  <c:v>3929.833333333333</c:v>
                </c:pt>
                <c:pt idx="69">
                  <c:v>3929.833333333333</c:v>
                </c:pt>
                <c:pt idx="70">
                  <c:v>12102.85714285714</c:v>
                </c:pt>
                <c:pt idx="71">
                  <c:v>12102.85714285714</c:v>
                </c:pt>
                <c:pt idx="72">
                  <c:v>12102.85714285714</c:v>
                </c:pt>
                <c:pt idx="73">
                  <c:v>12102.85714285714</c:v>
                </c:pt>
                <c:pt idx="74">
                  <c:v>12102.85714285714</c:v>
                </c:pt>
                <c:pt idx="75">
                  <c:v>12102.85714285714</c:v>
                </c:pt>
                <c:pt idx="76">
                  <c:v>12102.85714285714</c:v>
                </c:pt>
                <c:pt idx="77">
                  <c:v>12102.85714285714</c:v>
                </c:pt>
                <c:pt idx="78">
                  <c:v>12102.85714285714</c:v>
                </c:pt>
                <c:pt idx="79">
                  <c:v>12102.85714285714</c:v>
                </c:pt>
                <c:pt idx="80">
                  <c:v>12102.85714285714</c:v>
                </c:pt>
                <c:pt idx="81">
                  <c:v>12102.85714285714</c:v>
                </c:pt>
                <c:pt idx="82">
                  <c:v>12102.85714285714</c:v>
                </c:pt>
                <c:pt idx="83">
                  <c:v>12102.85714285714</c:v>
                </c:pt>
                <c:pt idx="84">
                  <c:v>12102.85714285714</c:v>
                </c:pt>
                <c:pt idx="85">
                  <c:v>12102.85714285714</c:v>
                </c:pt>
                <c:pt idx="86">
                  <c:v>12102.85714285714</c:v>
                </c:pt>
                <c:pt idx="87">
                  <c:v>12102.85714285714</c:v>
                </c:pt>
                <c:pt idx="88">
                  <c:v>12102.85714285714</c:v>
                </c:pt>
                <c:pt idx="89">
                  <c:v>12102.85714285714</c:v>
                </c:pt>
                <c:pt idx="90">
                  <c:v>21114.28571428571</c:v>
                </c:pt>
                <c:pt idx="91">
                  <c:v>21114.28571428571</c:v>
                </c:pt>
                <c:pt idx="92">
                  <c:v>21114.28571428571</c:v>
                </c:pt>
                <c:pt idx="93">
                  <c:v>21114.28571428571</c:v>
                </c:pt>
                <c:pt idx="94">
                  <c:v>21114.28571428571</c:v>
                </c:pt>
                <c:pt idx="95">
                  <c:v>21114.28571428571</c:v>
                </c:pt>
                <c:pt idx="96">
                  <c:v>21114.28571428571</c:v>
                </c:pt>
                <c:pt idx="97">
                  <c:v>21114.28571428571</c:v>
                </c:pt>
                <c:pt idx="98">
                  <c:v>21114.28571428571</c:v>
                </c:pt>
                <c:pt idx="99">
                  <c:v>21114.28571428571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446.6666666666666</c:v>
                </c:pt>
                <c:pt idx="1">
                  <c:v>446.6666666666666</c:v>
                </c:pt>
                <c:pt idx="2">
                  <c:v>446.6666666666666</c:v>
                </c:pt>
                <c:pt idx="3">
                  <c:v>446.6666666666666</c:v>
                </c:pt>
                <c:pt idx="4">
                  <c:v>446.6666666666666</c:v>
                </c:pt>
                <c:pt idx="5">
                  <c:v>446.6666666666666</c:v>
                </c:pt>
                <c:pt idx="6">
                  <c:v>446.6666666666666</c:v>
                </c:pt>
                <c:pt idx="7">
                  <c:v>446.6666666666666</c:v>
                </c:pt>
                <c:pt idx="8">
                  <c:v>446.6666666666666</c:v>
                </c:pt>
                <c:pt idx="9">
                  <c:v>446.6666666666666</c:v>
                </c:pt>
                <c:pt idx="10">
                  <c:v>446.6666666666666</c:v>
                </c:pt>
                <c:pt idx="11">
                  <c:v>446.6666666666666</c:v>
                </c:pt>
                <c:pt idx="12">
                  <c:v>446.6666666666666</c:v>
                </c:pt>
                <c:pt idx="13">
                  <c:v>446.6666666666666</c:v>
                </c:pt>
                <c:pt idx="14">
                  <c:v>446.6666666666666</c:v>
                </c:pt>
                <c:pt idx="15">
                  <c:v>446.6666666666666</c:v>
                </c:pt>
                <c:pt idx="16">
                  <c:v>446.6666666666666</c:v>
                </c:pt>
                <c:pt idx="17">
                  <c:v>446.6666666666666</c:v>
                </c:pt>
                <c:pt idx="18">
                  <c:v>446.6666666666666</c:v>
                </c:pt>
                <c:pt idx="19">
                  <c:v>446.6666666666666</c:v>
                </c:pt>
                <c:pt idx="20">
                  <c:v>446.6666666666666</c:v>
                </c:pt>
                <c:pt idx="21">
                  <c:v>446.6666666666666</c:v>
                </c:pt>
                <c:pt idx="22">
                  <c:v>446.6666666666666</c:v>
                </c:pt>
                <c:pt idx="23">
                  <c:v>446.6666666666666</c:v>
                </c:pt>
                <c:pt idx="24">
                  <c:v>446.6666666666666</c:v>
                </c:pt>
                <c:pt idx="25">
                  <c:v>446.6666666666666</c:v>
                </c:pt>
                <c:pt idx="26">
                  <c:v>446.6666666666666</c:v>
                </c:pt>
                <c:pt idx="27">
                  <c:v>446.6666666666666</c:v>
                </c:pt>
                <c:pt idx="28">
                  <c:v>446.6666666666666</c:v>
                </c:pt>
                <c:pt idx="29">
                  <c:v>446.6666666666666</c:v>
                </c:pt>
                <c:pt idx="30">
                  <c:v>446.6666666666666</c:v>
                </c:pt>
                <c:pt idx="31">
                  <c:v>446.6666666666666</c:v>
                </c:pt>
                <c:pt idx="32">
                  <c:v>446.6666666666666</c:v>
                </c:pt>
                <c:pt idx="33">
                  <c:v>446.6666666666666</c:v>
                </c:pt>
                <c:pt idx="34">
                  <c:v>446.6666666666666</c:v>
                </c:pt>
                <c:pt idx="35">
                  <c:v>446.6666666666666</c:v>
                </c:pt>
                <c:pt idx="36">
                  <c:v>776.6666666666667</c:v>
                </c:pt>
                <c:pt idx="37">
                  <c:v>776.6666666666667</c:v>
                </c:pt>
                <c:pt idx="38">
                  <c:v>776.6666666666667</c:v>
                </c:pt>
                <c:pt idx="39">
                  <c:v>776.6666666666667</c:v>
                </c:pt>
                <c:pt idx="40">
                  <c:v>776.6666666666667</c:v>
                </c:pt>
                <c:pt idx="41">
                  <c:v>776.6666666666667</c:v>
                </c:pt>
                <c:pt idx="42">
                  <c:v>776.6666666666667</c:v>
                </c:pt>
                <c:pt idx="43">
                  <c:v>776.6666666666667</c:v>
                </c:pt>
                <c:pt idx="44">
                  <c:v>776.6666666666667</c:v>
                </c:pt>
                <c:pt idx="45">
                  <c:v>776.6666666666667</c:v>
                </c:pt>
                <c:pt idx="46">
                  <c:v>776.6666666666667</c:v>
                </c:pt>
                <c:pt idx="47">
                  <c:v>776.6666666666667</c:v>
                </c:pt>
                <c:pt idx="48">
                  <c:v>776.6666666666667</c:v>
                </c:pt>
                <c:pt idx="49">
                  <c:v>776.6666666666667</c:v>
                </c:pt>
                <c:pt idx="50">
                  <c:v>776.6666666666667</c:v>
                </c:pt>
                <c:pt idx="51">
                  <c:v>776.6666666666667</c:v>
                </c:pt>
                <c:pt idx="52">
                  <c:v>776.6666666666667</c:v>
                </c:pt>
                <c:pt idx="53">
                  <c:v>776.6666666666667</c:v>
                </c:pt>
                <c:pt idx="54">
                  <c:v>776.6666666666667</c:v>
                </c:pt>
                <c:pt idx="55">
                  <c:v>776.6666666666667</c:v>
                </c:pt>
                <c:pt idx="56">
                  <c:v>776.6666666666667</c:v>
                </c:pt>
                <c:pt idx="57">
                  <c:v>776.6666666666667</c:v>
                </c:pt>
                <c:pt idx="58">
                  <c:v>776.6666666666667</c:v>
                </c:pt>
                <c:pt idx="59">
                  <c:v>776.6666666666667</c:v>
                </c:pt>
                <c:pt idx="60">
                  <c:v>776.6666666666667</c:v>
                </c:pt>
                <c:pt idx="61">
                  <c:v>776.6666666666667</c:v>
                </c:pt>
                <c:pt idx="62">
                  <c:v>776.6666666666667</c:v>
                </c:pt>
                <c:pt idx="63">
                  <c:v>776.6666666666667</c:v>
                </c:pt>
                <c:pt idx="64">
                  <c:v>776.6666666666667</c:v>
                </c:pt>
                <c:pt idx="65">
                  <c:v>776.6666666666667</c:v>
                </c:pt>
                <c:pt idx="66">
                  <c:v>776.6666666666667</c:v>
                </c:pt>
                <c:pt idx="67">
                  <c:v>776.6666666666667</c:v>
                </c:pt>
                <c:pt idx="68">
                  <c:v>776.6666666666667</c:v>
                </c:pt>
                <c:pt idx="69">
                  <c:v>776.6666666666667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5433.936590054021</c:v>
                </c:pt>
                <c:pt idx="1">
                  <c:v>5433.936590054021</c:v>
                </c:pt>
                <c:pt idx="2">
                  <c:v>5433.936590054021</c:v>
                </c:pt>
                <c:pt idx="3">
                  <c:v>5433.936590054021</c:v>
                </c:pt>
                <c:pt idx="4">
                  <c:v>5433.936590054021</c:v>
                </c:pt>
                <c:pt idx="5">
                  <c:v>5433.936590054021</c:v>
                </c:pt>
                <c:pt idx="6">
                  <c:v>5433.936590054021</c:v>
                </c:pt>
                <c:pt idx="7">
                  <c:v>5433.936590054021</c:v>
                </c:pt>
                <c:pt idx="8">
                  <c:v>5433.936590054021</c:v>
                </c:pt>
                <c:pt idx="9">
                  <c:v>5433.936590054021</c:v>
                </c:pt>
                <c:pt idx="10">
                  <c:v>5433.936590054021</c:v>
                </c:pt>
                <c:pt idx="11">
                  <c:v>5433.936590054021</c:v>
                </c:pt>
                <c:pt idx="12">
                  <c:v>5433.936590054021</c:v>
                </c:pt>
                <c:pt idx="13">
                  <c:v>5433.936590054021</c:v>
                </c:pt>
                <c:pt idx="14">
                  <c:v>5433.936590054021</c:v>
                </c:pt>
                <c:pt idx="15">
                  <c:v>5433.936590054021</c:v>
                </c:pt>
                <c:pt idx="16">
                  <c:v>5433.936590054021</c:v>
                </c:pt>
                <c:pt idx="17">
                  <c:v>5433.936590054021</c:v>
                </c:pt>
                <c:pt idx="18">
                  <c:v>5433.936590054021</c:v>
                </c:pt>
                <c:pt idx="19">
                  <c:v>5433.936590054021</c:v>
                </c:pt>
                <c:pt idx="20">
                  <c:v>5433.936590054021</c:v>
                </c:pt>
                <c:pt idx="21">
                  <c:v>5433.936590054021</c:v>
                </c:pt>
                <c:pt idx="22">
                  <c:v>5433.936590054021</c:v>
                </c:pt>
                <c:pt idx="23">
                  <c:v>5433.936590054021</c:v>
                </c:pt>
                <c:pt idx="24">
                  <c:v>5433.936590054021</c:v>
                </c:pt>
                <c:pt idx="25">
                  <c:v>5433.936590054021</c:v>
                </c:pt>
                <c:pt idx="26">
                  <c:v>5433.936590054021</c:v>
                </c:pt>
                <c:pt idx="27">
                  <c:v>5433.936590054021</c:v>
                </c:pt>
                <c:pt idx="28">
                  <c:v>5433.936590054021</c:v>
                </c:pt>
                <c:pt idx="29">
                  <c:v>5433.936590054021</c:v>
                </c:pt>
                <c:pt idx="30">
                  <c:v>5433.936590054021</c:v>
                </c:pt>
                <c:pt idx="31">
                  <c:v>5433.936590054021</c:v>
                </c:pt>
                <c:pt idx="32">
                  <c:v>5433.936590054021</c:v>
                </c:pt>
                <c:pt idx="33">
                  <c:v>5433.936590054021</c:v>
                </c:pt>
                <c:pt idx="34">
                  <c:v>5433.936590054021</c:v>
                </c:pt>
                <c:pt idx="35">
                  <c:v>5433.936590054021</c:v>
                </c:pt>
                <c:pt idx="36">
                  <c:v>9708.073166589467</c:v>
                </c:pt>
                <c:pt idx="37">
                  <c:v>9708.073166589467</c:v>
                </c:pt>
                <c:pt idx="38">
                  <c:v>9708.073166589467</c:v>
                </c:pt>
                <c:pt idx="39">
                  <c:v>9708.073166589467</c:v>
                </c:pt>
                <c:pt idx="40">
                  <c:v>9708.073166589467</c:v>
                </c:pt>
                <c:pt idx="41">
                  <c:v>9708.073166589467</c:v>
                </c:pt>
                <c:pt idx="42">
                  <c:v>9708.073166589467</c:v>
                </c:pt>
                <c:pt idx="43">
                  <c:v>9708.073166589467</c:v>
                </c:pt>
                <c:pt idx="44">
                  <c:v>9708.073166589467</c:v>
                </c:pt>
                <c:pt idx="45">
                  <c:v>9708.073166589467</c:v>
                </c:pt>
                <c:pt idx="46">
                  <c:v>9708.073166589467</c:v>
                </c:pt>
                <c:pt idx="47">
                  <c:v>9708.073166589467</c:v>
                </c:pt>
                <c:pt idx="48">
                  <c:v>9708.073166589467</c:v>
                </c:pt>
                <c:pt idx="49">
                  <c:v>9708.073166589467</c:v>
                </c:pt>
                <c:pt idx="50">
                  <c:v>9708.073166589467</c:v>
                </c:pt>
                <c:pt idx="51">
                  <c:v>9708.073166589467</c:v>
                </c:pt>
                <c:pt idx="52">
                  <c:v>9708.073166589467</c:v>
                </c:pt>
                <c:pt idx="53">
                  <c:v>9708.073166589467</c:v>
                </c:pt>
                <c:pt idx="54">
                  <c:v>9708.073166589467</c:v>
                </c:pt>
                <c:pt idx="55">
                  <c:v>9708.073166589467</c:v>
                </c:pt>
                <c:pt idx="56">
                  <c:v>9708.073166589467</c:v>
                </c:pt>
                <c:pt idx="57">
                  <c:v>9708.073166589467</c:v>
                </c:pt>
                <c:pt idx="58">
                  <c:v>9708.073166589467</c:v>
                </c:pt>
                <c:pt idx="59">
                  <c:v>9708.073166589467</c:v>
                </c:pt>
                <c:pt idx="60">
                  <c:v>9708.073166589467</c:v>
                </c:pt>
                <c:pt idx="61">
                  <c:v>9708.073166589467</c:v>
                </c:pt>
                <c:pt idx="62">
                  <c:v>9708.073166589467</c:v>
                </c:pt>
                <c:pt idx="63">
                  <c:v>9708.073166589467</c:v>
                </c:pt>
                <c:pt idx="64">
                  <c:v>9708.073166589467</c:v>
                </c:pt>
                <c:pt idx="65">
                  <c:v>9708.073166589467</c:v>
                </c:pt>
                <c:pt idx="66">
                  <c:v>9708.073166589467</c:v>
                </c:pt>
                <c:pt idx="67">
                  <c:v>9708.073166589467</c:v>
                </c:pt>
                <c:pt idx="68">
                  <c:v>9708.073166589467</c:v>
                </c:pt>
                <c:pt idx="69">
                  <c:v>9708.073166589467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8800.0</c:v>
                </c:pt>
                <c:pt idx="37">
                  <c:v>8800.0</c:v>
                </c:pt>
                <c:pt idx="38">
                  <c:v>8800.0</c:v>
                </c:pt>
                <c:pt idx="39">
                  <c:v>8800.0</c:v>
                </c:pt>
                <c:pt idx="40">
                  <c:v>8800.0</c:v>
                </c:pt>
                <c:pt idx="41">
                  <c:v>8800.0</c:v>
                </c:pt>
                <c:pt idx="42">
                  <c:v>8800.0</c:v>
                </c:pt>
                <c:pt idx="43">
                  <c:v>8800.0</c:v>
                </c:pt>
                <c:pt idx="44">
                  <c:v>8800.0</c:v>
                </c:pt>
                <c:pt idx="45">
                  <c:v>8800.0</c:v>
                </c:pt>
                <c:pt idx="46">
                  <c:v>8800.0</c:v>
                </c:pt>
                <c:pt idx="47">
                  <c:v>8800.0</c:v>
                </c:pt>
                <c:pt idx="48">
                  <c:v>8800.0</c:v>
                </c:pt>
                <c:pt idx="49">
                  <c:v>8800.0</c:v>
                </c:pt>
                <c:pt idx="50">
                  <c:v>8800.0</c:v>
                </c:pt>
                <c:pt idx="51">
                  <c:v>8800.0</c:v>
                </c:pt>
                <c:pt idx="52">
                  <c:v>8800.0</c:v>
                </c:pt>
                <c:pt idx="53">
                  <c:v>8800.0</c:v>
                </c:pt>
                <c:pt idx="54">
                  <c:v>8800.0</c:v>
                </c:pt>
                <c:pt idx="55">
                  <c:v>8800.0</c:v>
                </c:pt>
                <c:pt idx="56">
                  <c:v>8800.0</c:v>
                </c:pt>
                <c:pt idx="57">
                  <c:v>8800.0</c:v>
                </c:pt>
                <c:pt idx="58">
                  <c:v>8800.0</c:v>
                </c:pt>
                <c:pt idx="59">
                  <c:v>8800.0</c:v>
                </c:pt>
                <c:pt idx="60">
                  <c:v>8800.0</c:v>
                </c:pt>
                <c:pt idx="61">
                  <c:v>8800.0</c:v>
                </c:pt>
                <c:pt idx="62">
                  <c:v>8800.0</c:v>
                </c:pt>
                <c:pt idx="63">
                  <c:v>8800.0</c:v>
                </c:pt>
                <c:pt idx="64">
                  <c:v>8800.0</c:v>
                </c:pt>
                <c:pt idx="65">
                  <c:v>8800.0</c:v>
                </c:pt>
                <c:pt idx="66">
                  <c:v>8800.0</c:v>
                </c:pt>
                <c:pt idx="67">
                  <c:v>8800.0</c:v>
                </c:pt>
                <c:pt idx="68">
                  <c:v>8800.0</c:v>
                </c:pt>
                <c:pt idx="69">
                  <c:v>8800.0</c:v>
                </c:pt>
                <c:pt idx="70">
                  <c:v>30285.71428571428</c:v>
                </c:pt>
                <c:pt idx="71">
                  <c:v>30285.71428571428</c:v>
                </c:pt>
                <c:pt idx="72">
                  <c:v>30285.71428571428</c:v>
                </c:pt>
                <c:pt idx="73">
                  <c:v>30285.71428571428</c:v>
                </c:pt>
                <c:pt idx="74">
                  <c:v>30285.71428571428</c:v>
                </c:pt>
                <c:pt idx="75">
                  <c:v>30285.71428571428</c:v>
                </c:pt>
                <c:pt idx="76">
                  <c:v>30285.71428571428</c:v>
                </c:pt>
                <c:pt idx="77">
                  <c:v>30285.71428571428</c:v>
                </c:pt>
                <c:pt idx="78">
                  <c:v>30285.71428571428</c:v>
                </c:pt>
                <c:pt idx="79">
                  <c:v>30285.71428571428</c:v>
                </c:pt>
                <c:pt idx="80">
                  <c:v>30285.71428571428</c:v>
                </c:pt>
                <c:pt idx="81">
                  <c:v>30285.71428571428</c:v>
                </c:pt>
                <c:pt idx="82">
                  <c:v>30285.71428571428</c:v>
                </c:pt>
                <c:pt idx="83">
                  <c:v>30285.71428571428</c:v>
                </c:pt>
                <c:pt idx="84">
                  <c:v>30285.71428571428</c:v>
                </c:pt>
                <c:pt idx="85">
                  <c:v>30285.71428571428</c:v>
                </c:pt>
                <c:pt idx="86">
                  <c:v>30285.71428571428</c:v>
                </c:pt>
                <c:pt idx="87">
                  <c:v>30285.71428571428</c:v>
                </c:pt>
                <c:pt idx="88">
                  <c:v>30285.71428571428</c:v>
                </c:pt>
                <c:pt idx="89">
                  <c:v>30285.71428571428</c:v>
                </c:pt>
                <c:pt idx="90">
                  <c:v>144000.0</c:v>
                </c:pt>
                <c:pt idx="91">
                  <c:v>144000.0</c:v>
                </c:pt>
                <c:pt idx="92">
                  <c:v>144000.0</c:v>
                </c:pt>
                <c:pt idx="93">
                  <c:v>144000.0</c:v>
                </c:pt>
                <c:pt idx="94">
                  <c:v>144000.0</c:v>
                </c:pt>
                <c:pt idx="95">
                  <c:v>144000.0</c:v>
                </c:pt>
                <c:pt idx="96">
                  <c:v>144000.0</c:v>
                </c:pt>
                <c:pt idx="97">
                  <c:v>144000.0</c:v>
                </c:pt>
                <c:pt idx="98">
                  <c:v>144000.0</c:v>
                </c:pt>
                <c:pt idx="99">
                  <c:v>144000.0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764.0</c:v>
                </c:pt>
                <c:pt idx="1">
                  <c:v>764.0</c:v>
                </c:pt>
                <c:pt idx="2">
                  <c:v>764.0</c:v>
                </c:pt>
                <c:pt idx="3">
                  <c:v>764.0</c:v>
                </c:pt>
                <c:pt idx="4">
                  <c:v>764.0</c:v>
                </c:pt>
                <c:pt idx="5">
                  <c:v>764.0</c:v>
                </c:pt>
                <c:pt idx="6">
                  <c:v>764.0</c:v>
                </c:pt>
                <c:pt idx="7">
                  <c:v>764.0</c:v>
                </c:pt>
                <c:pt idx="8">
                  <c:v>764.0</c:v>
                </c:pt>
                <c:pt idx="9">
                  <c:v>764.0</c:v>
                </c:pt>
                <c:pt idx="10">
                  <c:v>764.0</c:v>
                </c:pt>
                <c:pt idx="11">
                  <c:v>764.0</c:v>
                </c:pt>
                <c:pt idx="12">
                  <c:v>764.0</c:v>
                </c:pt>
                <c:pt idx="13">
                  <c:v>764.0</c:v>
                </c:pt>
                <c:pt idx="14">
                  <c:v>764.0</c:v>
                </c:pt>
                <c:pt idx="15">
                  <c:v>764.0</c:v>
                </c:pt>
                <c:pt idx="16">
                  <c:v>764.0</c:v>
                </c:pt>
                <c:pt idx="17">
                  <c:v>764.0</c:v>
                </c:pt>
                <c:pt idx="18">
                  <c:v>764.0</c:v>
                </c:pt>
                <c:pt idx="19">
                  <c:v>764.0</c:v>
                </c:pt>
                <c:pt idx="20">
                  <c:v>764.0</c:v>
                </c:pt>
                <c:pt idx="21">
                  <c:v>764.0</c:v>
                </c:pt>
                <c:pt idx="22">
                  <c:v>764.0</c:v>
                </c:pt>
                <c:pt idx="23">
                  <c:v>764.0</c:v>
                </c:pt>
                <c:pt idx="24">
                  <c:v>764.0</c:v>
                </c:pt>
                <c:pt idx="25">
                  <c:v>764.0</c:v>
                </c:pt>
                <c:pt idx="26">
                  <c:v>764.0</c:v>
                </c:pt>
                <c:pt idx="27">
                  <c:v>764.0</c:v>
                </c:pt>
                <c:pt idx="28">
                  <c:v>764.0</c:v>
                </c:pt>
                <c:pt idx="29">
                  <c:v>764.0</c:v>
                </c:pt>
                <c:pt idx="30">
                  <c:v>764.0</c:v>
                </c:pt>
                <c:pt idx="31">
                  <c:v>764.0</c:v>
                </c:pt>
                <c:pt idx="32">
                  <c:v>764.0</c:v>
                </c:pt>
                <c:pt idx="33">
                  <c:v>764.0</c:v>
                </c:pt>
                <c:pt idx="34">
                  <c:v>764.0</c:v>
                </c:pt>
                <c:pt idx="35">
                  <c:v>764.0</c:v>
                </c:pt>
                <c:pt idx="36">
                  <c:v>4236.666666666666</c:v>
                </c:pt>
                <c:pt idx="37">
                  <c:v>4236.666666666666</c:v>
                </c:pt>
                <c:pt idx="38">
                  <c:v>4236.666666666666</c:v>
                </c:pt>
                <c:pt idx="39">
                  <c:v>4236.666666666666</c:v>
                </c:pt>
                <c:pt idx="40">
                  <c:v>4236.666666666666</c:v>
                </c:pt>
                <c:pt idx="41">
                  <c:v>4236.666666666666</c:v>
                </c:pt>
                <c:pt idx="42">
                  <c:v>4236.666666666666</c:v>
                </c:pt>
                <c:pt idx="43">
                  <c:v>4236.666666666666</c:v>
                </c:pt>
                <c:pt idx="44">
                  <c:v>4236.666666666666</c:v>
                </c:pt>
                <c:pt idx="45">
                  <c:v>4236.666666666666</c:v>
                </c:pt>
                <c:pt idx="46">
                  <c:v>4236.666666666666</c:v>
                </c:pt>
                <c:pt idx="47">
                  <c:v>4236.666666666666</c:v>
                </c:pt>
                <c:pt idx="48">
                  <c:v>4236.666666666666</c:v>
                </c:pt>
                <c:pt idx="49">
                  <c:v>4236.666666666666</c:v>
                </c:pt>
                <c:pt idx="50">
                  <c:v>4236.666666666666</c:v>
                </c:pt>
                <c:pt idx="51">
                  <c:v>4236.666666666666</c:v>
                </c:pt>
                <c:pt idx="52">
                  <c:v>4236.666666666666</c:v>
                </c:pt>
                <c:pt idx="53">
                  <c:v>4236.666666666666</c:v>
                </c:pt>
                <c:pt idx="54">
                  <c:v>4236.666666666666</c:v>
                </c:pt>
                <c:pt idx="55">
                  <c:v>4236.666666666666</c:v>
                </c:pt>
                <c:pt idx="56">
                  <c:v>4236.666666666666</c:v>
                </c:pt>
                <c:pt idx="57">
                  <c:v>4236.666666666666</c:v>
                </c:pt>
                <c:pt idx="58">
                  <c:v>4236.666666666666</c:v>
                </c:pt>
                <c:pt idx="59">
                  <c:v>4236.666666666666</c:v>
                </c:pt>
                <c:pt idx="60">
                  <c:v>4236.666666666666</c:v>
                </c:pt>
                <c:pt idx="61">
                  <c:v>4236.666666666666</c:v>
                </c:pt>
                <c:pt idx="62">
                  <c:v>4236.666666666666</c:v>
                </c:pt>
                <c:pt idx="63">
                  <c:v>4236.666666666666</c:v>
                </c:pt>
                <c:pt idx="64">
                  <c:v>4236.666666666666</c:v>
                </c:pt>
                <c:pt idx="65">
                  <c:v>4236.666666666666</c:v>
                </c:pt>
                <c:pt idx="66">
                  <c:v>4236.666666666666</c:v>
                </c:pt>
                <c:pt idx="67">
                  <c:v>4236.666666666666</c:v>
                </c:pt>
                <c:pt idx="68">
                  <c:v>4236.666666666666</c:v>
                </c:pt>
                <c:pt idx="69">
                  <c:v>4236.666666666666</c:v>
                </c:pt>
                <c:pt idx="70">
                  <c:v>457.1428571428571</c:v>
                </c:pt>
                <c:pt idx="71">
                  <c:v>457.1428571428571</c:v>
                </c:pt>
                <c:pt idx="72">
                  <c:v>457.1428571428571</c:v>
                </c:pt>
                <c:pt idx="73">
                  <c:v>457.1428571428571</c:v>
                </c:pt>
                <c:pt idx="74">
                  <c:v>457.1428571428571</c:v>
                </c:pt>
                <c:pt idx="75">
                  <c:v>457.1428571428571</c:v>
                </c:pt>
                <c:pt idx="76">
                  <c:v>457.1428571428571</c:v>
                </c:pt>
                <c:pt idx="77">
                  <c:v>457.1428571428571</c:v>
                </c:pt>
                <c:pt idx="78">
                  <c:v>457.1428571428571</c:v>
                </c:pt>
                <c:pt idx="79">
                  <c:v>457.1428571428571</c:v>
                </c:pt>
                <c:pt idx="80">
                  <c:v>457.1428571428571</c:v>
                </c:pt>
                <c:pt idx="81">
                  <c:v>457.1428571428571</c:v>
                </c:pt>
                <c:pt idx="82">
                  <c:v>457.1428571428571</c:v>
                </c:pt>
                <c:pt idx="83">
                  <c:v>457.1428571428571</c:v>
                </c:pt>
                <c:pt idx="84">
                  <c:v>457.1428571428571</c:v>
                </c:pt>
                <c:pt idx="85">
                  <c:v>457.1428571428571</c:v>
                </c:pt>
                <c:pt idx="86">
                  <c:v>457.1428571428571</c:v>
                </c:pt>
                <c:pt idx="87">
                  <c:v>457.1428571428571</c:v>
                </c:pt>
                <c:pt idx="88">
                  <c:v>457.1428571428571</c:v>
                </c:pt>
                <c:pt idx="89">
                  <c:v>457.1428571428571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960.0000000000001</c:v>
                </c:pt>
                <c:pt idx="37">
                  <c:v>960.0000000000001</c:v>
                </c:pt>
                <c:pt idx="38">
                  <c:v>960.0000000000001</c:v>
                </c:pt>
                <c:pt idx="39">
                  <c:v>960.0000000000001</c:v>
                </c:pt>
                <c:pt idx="40">
                  <c:v>960.0000000000001</c:v>
                </c:pt>
                <c:pt idx="41">
                  <c:v>960.0000000000001</c:v>
                </c:pt>
                <c:pt idx="42">
                  <c:v>960.0000000000001</c:v>
                </c:pt>
                <c:pt idx="43">
                  <c:v>960.0000000000001</c:v>
                </c:pt>
                <c:pt idx="44">
                  <c:v>960.0000000000001</c:v>
                </c:pt>
                <c:pt idx="45">
                  <c:v>960.0000000000001</c:v>
                </c:pt>
                <c:pt idx="46">
                  <c:v>960.0000000000001</c:v>
                </c:pt>
                <c:pt idx="47">
                  <c:v>960.0000000000001</c:v>
                </c:pt>
                <c:pt idx="48">
                  <c:v>960.0000000000001</c:v>
                </c:pt>
                <c:pt idx="49">
                  <c:v>960.0000000000001</c:v>
                </c:pt>
                <c:pt idx="50">
                  <c:v>960.0000000000001</c:v>
                </c:pt>
                <c:pt idx="51">
                  <c:v>960.0000000000001</c:v>
                </c:pt>
                <c:pt idx="52">
                  <c:v>960.0000000000001</c:v>
                </c:pt>
                <c:pt idx="53">
                  <c:v>960.0000000000001</c:v>
                </c:pt>
                <c:pt idx="54">
                  <c:v>960.0000000000001</c:v>
                </c:pt>
                <c:pt idx="55">
                  <c:v>960.0000000000001</c:v>
                </c:pt>
                <c:pt idx="56">
                  <c:v>960.0000000000001</c:v>
                </c:pt>
                <c:pt idx="57">
                  <c:v>960.0000000000001</c:v>
                </c:pt>
                <c:pt idx="58">
                  <c:v>960.0000000000001</c:v>
                </c:pt>
                <c:pt idx="59">
                  <c:v>960.0000000000001</c:v>
                </c:pt>
                <c:pt idx="60">
                  <c:v>960.0000000000001</c:v>
                </c:pt>
                <c:pt idx="61">
                  <c:v>960.0000000000001</c:v>
                </c:pt>
                <c:pt idx="62">
                  <c:v>960.0000000000001</c:v>
                </c:pt>
                <c:pt idx="63">
                  <c:v>960.0000000000001</c:v>
                </c:pt>
                <c:pt idx="64">
                  <c:v>960.0000000000001</c:v>
                </c:pt>
                <c:pt idx="65">
                  <c:v>960.0000000000001</c:v>
                </c:pt>
                <c:pt idx="66">
                  <c:v>960.0000000000001</c:v>
                </c:pt>
                <c:pt idx="67">
                  <c:v>960.0000000000001</c:v>
                </c:pt>
                <c:pt idx="68">
                  <c:v>960.0000000000001</c:v>
                </c:pt>
                <c:pt idx="69">
                  <c:v>960.0000000000001</c:v>
                </c:pt>
                <c:pt idx="70">
                  <c:v>40990.4761904762</c:v>
                </c:pt>
                <c:pt idx="71">
                  <c:v>40990.4761904762</c:v>
                </c:pt>
                <c:pt idx="72">
                  <c:v>40990.4761904762</c:v>
                </c:pt>
                <c:pt idx="73">
                  <c:v>40990.4761904762</c:v>
                </c:pt>
                <c:pt idx="74">
                  <c:v>40990.4761904762</c:v>
                </c:pt>
                <c:pt idx="75">
                  <c:v>40990.4761904762</c:v>
                </c:pt>
                <c:pt idx="76">
                  <c:v>40990.4761904762</c:v>
                </c:pt>
                <c:pt idx="77">
                  <c:v>40990.4761904762</c:v>
                </c:pt>
                <c:pt idx="78">
                  <c:v>40990.4761904762</c:v>
                </c:pt>
                <c:pt idx="79">
                  <c:v>40990.4761904762</c:v>
                </c:pt>
                <c:pt idx="80">
                  <c:v>40990.4761904762</c:v>
                </c:pt>
                <c:pt idx="81">
                  <c:v>40990.4761904762</c:v>
                </c:pt>
                <c:pt idx="82">
                  <c:v>40990.4761904762</c:v>
                </c:pt>
                <c:pt idx="83">
                  <c:v>40990.4761904762</c:v>
                </c:pt>
                <c:pt idx="84">
                  <c:v>40990.4761904762</c:v>
                </c:pt>
                <c:pt idx="85">
                  <c:v>40990.4761904762</c:v>
                </c:pt>
                <c:pt idx="86">
                  <c:v>40990.4761904762</c:v>
                </c:pt>
                <c:pt idx="87">
                  <c:v>40990.4761904762</c:v>
                </c:pt>
                <c:pt idx="88">
                  <c:v>40990.4761904762</c:v>
                </c:pt>
                <c:pt idx="89">
                  <c:v>40990.4761904762</c:v>
                </c:pt>
                <c:pt idx="90">
                  <c:v>38450.28571428572</c:v>
                </c:pt>
                <c:pt idx="91">
                  <c:v>38450.28571428572</c:v>
                </c:pt>
                <c:pt idx="92">
                  <c:v>38450.28571428572</c:v>
                </c:pt>
                <c:pt idx="93">
                  <c:v>38450.28571428572</c:v>
                </c:pt>
                <c:pt idx="94">
                  <c:v>38450.28571428572</c:v>
                </c:pt>
                <c:pt idx="95">
                  <c:v>38450.28571428572</c:v>
                </c:pt>
                <c:pt idx="96">
                  <c:v>38450.28571428572</c:v>
                </c:pt>
                <c:pt idx="97">
                  <c:v>38450.28571428572</c:v>
                </c:pt>
                <c:pt idx="98">
                  <c:v>38450.28571428572</c:v>
                </c:pt>
                <c:pt idx="99">
                  <c:v>38450.28571428572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1137.448734680805</c:v>
                </c:pt>
                <c:pt idx="1">
                  <c:v>1137.448734680805</c:v>
                </c:pt>
                <c:pt idx="2">
                  <c:v>1137.448734680805</c:v>
                </c:pt>
                <c:pt idx="3">
                  <c:v>1137.448734680805</c:v>
                </c:pt>
                <c:pt idx="4">
                  <c:v>1137.448734680805</c:v>
                </c:pt>
                <c:pt idx="5">
                  <c:v>1137.448734680805</c:v>
                </c:pt>
                <c:pt idx="6">
                  <c:v>1137.448734680805</c:v>
                </c:pt>
                <c:pt idx="7">
                  <c:v>1137.448734680805</c:v>
                </c:pt>
                <c:pt idx="8">
                  <c:v>1137.448734680805</c:v>
                </c:pt>
                <c:pt idx="9">
                  <c:v>1137.448734680805</c:v>
                </c:pt>
                <c:pt idx="10">
                  <c:v>1137.448734680805</c:v>
                </c:pt>
                <c:pt idx="11">
                  <c:v>1137.448734680805</c:v>
                </c:pt>
                <c:pt idx="12">
                  <c:v>1137.448734680805</c:v>
                </c:pt>
                <c:pt idx="13">
                  <c:v>1137.448734680805</c:v>
                </c:pt>
                <c:pt idx="14">
                  <c:v>1137.448734680805</c:v>
                </c:pt>
                <c:pt idx="15">
                  <c:v>1137.448734680805</c:v>
                </c:pt>
                <c:pt idx="16">
                  <c:v>1137.448734680805</c:v>
                </c:pt>
                <c:pt idx="17">
                  <c:v>1137.448734680805</c:v>
                </c:pt>
                <c:pt idx="18">
                  <c:v>1137.448734680805</c:v>
                </c:pt>
                <c:pt idx="19">
                  <c:v>1137.448734680805</c:v>
                </c:pt>
                <c:pt idx="20">
                  <c:v>1137.448734680805</c:v>
                </c:pt>
                <c:pt idx="21">
                  <c:v>1137.448734680805</c:v>
                </c:pt>
                <c:pt idx="22">
                  <c:v>1137.448734680805</c:v>
                </c:pt>
                <c:pt idx="23">
                  <c:v>1137.448734680805</c:v>
                </c:pt>
                <c:pt idx="24">
                  <c:v>1137.448734680805</c:v>
                </c:pt>
                <c:pt idx="25">
                  <c:v>1137.448734680805</c:v>
                </c:pt>
                <c:pt idx="26">
                  <c:v>1137.448734680805</c:v>
                </c:pt>
                <c:pt idx="27">
                  <c:v>1137.448734680805</c:v>
                </c:pt>
                <c:pt idx="28">
                  <c:v>1137.448734680805</c:v>
                </c:pt>
                <c:pt idx="29">
                  <c:v>1137.448734680805</c:v>
                </c:pt>
                <c:pt idx="30">
                  <c:v>1137.448734680805</c:v>
                </c:pt>
                <c:pt idx="31">
                  <c:v>1137.448734680805</c:v>
                </c:pt>
                <c:pt idx="32">
                  <c:v>1137.448734680805</c:v>
                </c:pt>
                <c:pt idx="33">
                  <c:v>1137.448734680805</c:v>
                </c:pt>
                <c:pt idx="34">
                  <c:v>1137.448734680805</c:v>
                </c:pt>
                <c:pt idx="35">
                  <c:v>1137.448734680805</c:v>
                </c:pt>
                <c:pt idx="36">
                  <c:v>1071.378844100391</c:v>
                </c:pt>
                <c:pt idx="37">
                  <c:v>1071.378844100391</c:v>
                </c:pt>
                <c:pt idx="38">
                  <c:v>1071.378844100391</c:v>
                </c:pt>
                <c:pt idx="39">
                  <c:v>1071.378844100391</c:v>
                </c:pt>
                <c:pt idx="40">
                  <c:v>1071.378844100391</c:v>
                </c:pt>
                <c:pt idx="41">
                  <c:v>1071.378844100391</c:v>
                </c:pt>
                <c:pt idx="42">
                  <c:v>1071.378844100391</c:v>
                </c:pt>
                <c:pt idx="43">
                  <c:v>1071.378844100391</c:v>
                </c:pt>
                <c:pt idx="44">
                  <c:v>1071.378844100391</c:v>
                </c:pt>
                <c:pt idx="45">
                  <c:v>1071.378844100391</c:v>
                </c:pt>
                <c:pt idx="46">
                  <c:v>1071.378844100391</c:v>
                </c:pt>
                <c:pt idx="47">
                  <c:v>1071.378844100391</c:v>
                </c:pt>
                <c:pt idx="48">
                  <c:v>1071.378844100391</c:v>
                </c:pt>
                <c:pt idx="49">
                  <c:v>1071.378844100391</c:v>
                </c:pt>
                <c:pt idx="50">
                  <c:v>1071.378844100391</c:v>
                </c:pt>
                <c:pt idx="51">
                  <c:v>1071.378844100391</c:v>
                </c:pt>
                <c:pt idx="52">
                  <c:v>1071.378844100391</c:v>
                </c:pt>
                <c:pt idx="53">
                  <c:v>1071.378844100391</c:v>
                </c:pt>
                <c:pt idx="54">
                  <c:v>1071.378844100391</c:v>
                </c:pt>
                <c:pt idx="55">
                  <c:v>1071.378844100391</c:v>
                </c:pt>
                <c:pt idx="56">
                  <c:v>1071.378844100391</c:v>
                </c:pt>
                <c:pt idx="57">
                  <c:v>1071.378844100391</c:v>
                </c:pt>
                <c:pt idx="58">
                  <c:v>1071.378844100391</c:v>
                </c:pt>
                <c:pt idx="59">
                  <c:v>1071.378844100391</c:v>
                </c:pt>
                <c:pt idx="60">
                  <c:v>1071.378844100391</c:v>
                </c:pt>
                <c:pt idx="61">
                  <c:v>1071.378844100391</c:v>
                </c:pt>
                <c:pt idx="62">
                  <c:v>1071.378844100391</c:v>
                </c:pt>
                <c:pt idx="63">
                  <c:v>1071.378844100391</c:v>
                </c:pt>
                <c:pt idx="64">
                  <c:v>1071.378844100391</c:v>
                </c:pt>
                <c:pt idx="65">
                  <c:v>1071.378844100391</c:v>
                </c:pt>
                <c:pt idx="66">
                  <c:v>1071.378844100391</c:v>
                </c:pt>
                <c:pt idx="67">
                  <c:v>1071.378844100391</c:v>
                </c:pt>
                <c:pt idx="68">
                  <c:v>1071.378844100391</c:v>
                </c:pt>
                <c:pt idx="69">
                  <c:v>1071.378844100391</c:v>
                </c:pt>
                <c:pt idx="70">
                  <c:v>453.53889596724</c:v>
                </c:pt>
                <c:pt idx="71">
                  <c:v>453.53889596724</c:v>
                </c:pt>
                <c:pt idx="72">
                  <c:v>453.53889596724</c:v>
                </c:pt>
                <c:pt idx="73">
                  <c:v>453.53889596724</c:v>
                </c:pt>
                <c:pt idx="74">
                  <c:v>453.53889596724</c:v>
                </c:pt>
                <c:pt idx="75">
                  <c:v>453.53889596724</c:v>
                </c:pt>
                <c:pt idx="76">
                  <c:v>453.53889596724</c:v>
                </c:pt>
                <c:pt idx="77">
                  <c:v>453.53889596724</c:v>
                </c:pt>
                <c:pt idx="78">
                  <c:v>453.53889596724</c:v>
                </c:pt>
                <c:pt idx="79">
                  <c:v>453.53889596724</c:v>
                </c:pt>
                <c:pt idx="80">
                  <c:v>453.53889596724</c:v>
                </c:pt>
                <c:pt idx="81">
                  <c:v>453.53889596724</c:v>
                </c:pt>
                <c:pt idx="82">
                  <c:v>453.53889596724</c:v>
                </c:pt>
                <c:pt idx="83">
                  <c:v>453.53889596724</c:v>
                </c:pt>
                <c:pt idx="84">
                  <c:v>453.53889596724</c:v>
                </c:pt>
                <c:pt idx="85">
                  <c:v>453.53889596724</c:v>
                </c:pt>
                <c:pt idx="86">
                  <c:v>453.53889596724</c:v>
                </c:pt>
                <c:pt idx="87">
                  <c:v>453.53889596724</c:v>
                </c:pt>
                <c:pt idx="88">
                  <c:v>453.53889596724</c:v>
                </c:pt>
                <c:pt idx="89">
                  <c:v>453.53889596724</c:v>
                </c:pt>
                <c:pt idx="90">
                  <c:v>453.53889596724</c:v>
                </c:pt>
                <c:pt idx="91">
                  <c:v>453.53889596724</c:v>
                </c:pt>
                <c:pt idx="92">
                  <c:v>453.53889596724</c:v>
                </c:pt>
                <c:pt idx="93">
                  <c:v>453.53889596724</c:v>
                </c:pt>
                <c:pt idx="94">
                  <c:v>453.53889596724</c:v>
                </c:pt>
                <c:pt idx="95">
                  <c:v>453.53889596724</c:v>
                </c:pt>
                <c:pt idx="96">
                  <c:v>453.53889596724</c:v>
                </c:pt>
                <c:pt idx="97">
                  <c:v>453.53889596724</c:v>
                </c:pt>
                <c:pt idx="98">
                  <c:v>453.53889596724</c:v>
                </c:pt>
                <c:pt idx="99">
                  <c:v>453.53889596724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21720.0</c:v>
                </c:pt>
                <c:pt idx="1">
                  <c:v>21720.0</c:v>
                </c:pt>
                <c:pt idx="2">
                  <c:v>21720.0</c:v>
                </c:pt>
                <c:pt idx="3">
                  <c:v>21720.0</c:v>
                </c:pt>
                <c:pt idx="4">
                  <c:v>21720.0</c:v>
                </c:pt>
                <c:pt idx="5">
                  <c:v>21720.0</c:v>
                </c:pt>
                <c:pt idx="6">
                  <c:v>21720.0</c:v>
                </c:pt>
                <c:pt idx="7">
                  <c:v>21720.0</c:v>
                </c:pt>
                <c:pt idx="8">
                  <c:v>21720.0</c:v>
                </c:pt>
                <c:pt idx="9">
                  <c:v>21720.0</c:v>
                </c:pt>
                <c:pt idx="10">
                  <c:v>21720.0</c:v>
                </c:pt>
                <c:pt idx="11">
                  <c:v>21720.0</c:v>
                </c:pt>
                <c:pt idx="12">
                  <c:v>21720.0</c:v>
                </c:pt>
                <c:pt idx="13">
                  <c:v>21720.0</c:v>
                </c:pt>
                <c:pt idx="14">
                  <c:v>21720.0</c:v>
                </c:pt>
                <c:pt idx="15">
                  <c:v>21720.0</c:v>
                </c:pt>
                <c:pt idx="16">
                  <c:v>21720.0</c:v>
                </c:pt>
                <c:pt idx="17">
                  <c:v>21720.0</c:v>
                </c:pt>
                <c:pt idx="18">
                  <c:v>21720.0</c:v>
                </c:pt>
                <c:pt idx="19">
                  <c:v>21720.0</c:v>
                </c:pt>
                <c:pt idx="20">
                  <c:v>21720.0</c:v>
                </c:pt>
                <c:pt idx="21">
                  <c:v>21720.0</c:v>
                </c:pt>
                <c:pt idx="22">
                  <c:v>21720.0</c:v>
                </c:pt>
                <c:pt idx="23">
                  <c:v>21720.0</c:v>
                </c:pt>
                <c:pt idx="24">
                  <c:v>21720.0</c:v>
                </c:pt>
                <c:pt idx="25">
                  <c:v>21720.0</c:v>
                </c:pt>
                <c:pt idx="26">
                  <c:v>21720.0</c:v>
                </c:pt>
                <c:pt idx="27">
                  <c:v>21720.0</c:v>
                </c:pt>
                <c:pt idx="28">
                  <c:v>21720.0</c:v>
                </c:pt>
                <c:pt idx="29">
                  <c:v>21720.0</c:v>
                </c:pt>
                <c:pt idx="30">
                  <c:v>21720.0</c:v>
                </c:pt>
                <c:pt idx="31">
                  <c:v>21720.0</c:v>
                </c:pt>
                <c:pt idx="32">
                  <c:v>21720.0</c:v>
                </c:pt>
                <c:pt idx="33">
                  <c:v>21720.0</c:v>
                </c:pt>
                <c:pt idx="34">
                  <c:v>21720.0</c:v>
                </c:pt>
                <c:pt idx="35">
                  <c:v>21720.0</c:v>
                </c:pt>
                <c:pt idx="36">
                  <c:v>21720.0</c:v>
                </c:pt>
                <c:pt idx="37">
                  <c:v>21720.0</c:v>
                </c:pt>
                <c:pt idx="38">
                  <c:v>21720.0</c:v>
                </c:pt>
                <c:pt idx="39">
                  <c:v>21720.0</c:v>
                </c:pt>
                <c:pt idx="40">
                  <c:v>21720.0</c:v>
                </c:pt>
                <c:pt idx="41">
                  <c:v>21720.0</c:v>
                </c:pt>
                <c:pt idx="42">
                  <c:v>21720.0</c:v>
                </c:pt>
                <c:pt idx="43">
                  <c:v>21720.0</c:v>
                </c:pt>
                <c:pt idx="44">
                  <c:v>21720.0</c:v>
                </c:pt>
                <c:pt idx="45">
                  <c:v>21720.0</c:v>
                </c:pt>
                <c:pt idx="46">
                  <c:v>21720.0</c:v>
                </c:pt>
                <c:pt idx="47">
                  <c:v>21720.0</c:v>
                </c:pt>
                <c:pt idx="48">
                  <c:v>21720.0</c:v>
                </c:pt>
                <c:pt idx="49">
                  <c:v>21720.0</c:v>
                </c:pt>
                <c:pt idx="50">
                  <c:v>21720.0</c:v>
                </c:pt>
                <c:pt idx="51">
                  <c:v>21720.0</c:v>
                </c:pt>
                <c:pt idx="52">
                  <c:v>21720.0</c:v>
                </c:pt>
                <c:pt idx="53">
                  <c:v>21720.0</c:v>
                </c:pt>
                <c:pt idx="54">
                  <c:v>21720.0</c:v>
                </c:pt>
                <c:pt idx="55">
                  <c:v>21720.0</c:v>
                </c:pt>
                <c:pt idx="56">
                  <c:v>21720.0</c:v>
                </c:pt>
                <c:pt idx="57">
                  <c:v>21720.0</c:v>
                </c:pt>
                <c:pt idx="58">
                  <c:v>21720.0</c:v>
                </c:pt>
                <c:pt idx="59">
                  <c:v>21720.0</c:v>
                </c:pt>
                <c:pt idx="60">
                  <c:v>21720.0</c:v>
                </c:pt>
                <c:pt idx="61">
                  <c:v>21720.0</c:v>
                </c:pt>
                <c:pt idx="62">
                  <c:v>21720.0</c:v>
                </c:pt>
                <c:pt idx="63">
                  <c:v>21720.0</c:v>
                </c:pt>
                <c:pt idx="64">
                  <c:v>21720.0</c:v>
                </c:pt>
                <c:pt idx="65">
                  <c:v>21720.0</c:v>
                </c:pt>
                <c:pt idx="66">
                  <c:v>21720.0</c:v>
                </c:pt>
                <c:pt idx="67">
                  <c:v>21720.0</c:v>
                </c:pt>
                <c:pt idx="68">
                  <c:v>21720.0</c:v>
                </c:pt>
                <c:pt idx="69">
                  <c:v>21720.0</c:v>
                </c:pt>
                <c:pt idx="70">
                  <c:v>9051.428571428571</c:v>
                </c:pt>
                <c:pt idx="71">
                  <c:v>9051.428571428571</c:v>
                </c:pt>
                <c:pt idx="72">
                  <c:v>9051.428571428571</c:v>
                </c:pt>
                <c:pt idx="73">
                  <c:v>9051.428571428571</c:v>
                </c:pt>
                <c:pt idx="74">
                  <c:v>9051.428571428571</c:v>
                </c:pt>
                <c:pt idx="75">
                  <c:v>9051.428571428571</c:v>
                </c:pt>
                <c:pt idx="76">
                  <c:v>9051.428571428571</c:v>
                </c:pt>
                <c:pt idx="77">
                  <c:v>9051.428571428571</c:v>
                </c:pt>
                <c:pt idx="78">
                  <c:v>9051.428571428571</c:v>
                </c:pt>
                <c:pt idx="79">
                  <c:v>9051.428571428571</c:v>
                </c:pt>
                <c:pt idx="80">
                  <c:v>9051.428571428571</c:v>
                </c:pt>
                <c:pt idx="81">
                  <c:v>9051.428571428571</c:v>
                </c:pt>
                <c:pt idx="82">
                  <c:v>9051.428571428571</c:v>
                </c:pt>
                <c:pt idx="83">
                  <c:v>9051.428571428571</c:v>
                </c:pt>
                <c:pt idx="84">
                  <c:v>9051.428571428571</c:v>
                </c:pt>
                <c:pt idx="85">
                  <c:v>9051.428571428571</c:v>
                </c:pt>
                <c:pt idx="86">
                  <c:v>9051.428571428571</c:v>
                </c:pt>
                <c:pt idx="87">
                  <c:v>9051.428571428571</c:v>
                </c:pt>
                <c:pt idx="88">
                  <c:v>9051.428571428571</c:v>
                </c:pt>
                <c:pt idx="89">
                  <c:v>9051.428571428571</c:v>
                </c:pt>
                <c:pt idx="90">
                  <c:v>9051.428571428571</c:v>
                </c:pt>
                <c:pt idx="91">
                  <c:v>9051.428571428571</c:v>
                </c:pt>
                <c:pt idx="92">
                  <c:v>9051.428571428571</c:v>
                </c:pt>
                <c:pt idx="93">
                  <c:v>9051.428571428571</c:v>
                </c:pt>
                <c:pt idx="94">
                  <c:v>9051.428571428571</c:v>
                </c:pt>
                <c:pt idx="95">
                  <c:v>9051.428571428571</c:v>
                </c:pt>
                <c:pt idx="96">
                  <c:v>9051.428571428571</c:v>
                </c:pt>
                <c:pt idx="97">
                  <c:v>9051.428571428571</c:v>
                </c:pt>
                <c:pt idx="98">
                  <c:v>9051.428571428571</c:v>
                </c:pt>
                <c:pt idx="99">
                  <c:v>9051.428571428571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2100.0</c:v>
                </c:pt>
                <c:pt idx="37">
                  <c:v>2100.0</c:v>
                </c:pt>
                <c:pt idx="38">
                  <c:v>2100.0</c:v>
                </c:pt>
                <c:pt idx="39">
                  <c:v>2100.0</c:v>
                </c:pt>
                <c:pt idx="40">
                  <c:v>2100.0</c:v>
                </c:pt>
                <c:pt idx="41">
                  <c:v>2100.0</c:v>
                </c:pt>
                <c:pt idx="42">
                  <c:v>2100.0</c:v>
                </c:pt>
                <c:pt idx="43">
                  <c:v>2100.0</c:v>
                </c:pt>
                <c:pt idx="44">
                  <c:v>2100.0</c:v>
                </c:pt>
                <c:pt idx="45">
                  <c:v>2100.0</c:v>
                </c:pt>
                <c:pt idx="46">
                  <c:v>2100.0</c:v>
                </c:pt>
                <c:pt idx="47">
                  <c:v>2100.0</c:v>
                </c:pt>
                <c:pt idx="48">
                  <c:v>2100.0</c:v>
                </c:pt>
                <c:pt idx="49">
                  <c:v>2100.0</c:v>
                </c:pt>
                <c:pt idx="50">
                  <c:v>2100.0</c:v>
                </c:pt>
                <c:pt idx="51">
                  <c:v>2100.0</c:v>
                </c:pt>
                <c:pt idx="52">
                  <c:v>2100.0</c:v>
                </c:pt>
                <c:pt idx="53">
                  <c:v>2100.0</c:v>
                </c:pt>
                <c:pt idx="54">
                  <c:v>2100.0</c:v>
                </c:pt>
                <c:pt idx="55">
                  <c:v>2100.0</c:v>
                </c:pt>
                <c:pt idx="56">
                  <c:v>2100.0</c:v>
                </c:pt>
                <c:pt idx="57">
                  <c:v>2100.0</c:v>
                </c:pt>
                <c:pt idx="58">
                  <c:v>2100.0</c:v>
                </c:pt>
                <c:pt idx="59">
                  <c:v>2100.0</c:v>
                </c:pt>
                <c:pt idx="60">
                  <c:v>2100.0</c:v>
                </c:pt>
                <c:pt idx="61">
                  <c:v>2100.0</c:v>
                </c:pt>
                <c:pt idx="62">
                  <c:v>2100.0</c:v>
                </c:pt>
                <c:pt idx="63">
                  <c:v>2100.0</c:v>
                </c:pt>
                <c:pt idx="64">
                  <c:v>2100.0</c:v>
                </c:pt>
                <c:pt idx="65">
                  <c:v>2100.0</c:v>
                </c:pt>
                <c:pt idx="66">
                  <c:v>2100.0</c:v>
                </c:pt>
                <c:pt idx="67">
                  <c:v>2100.0</c:v>
                </c:pt>
                <c:pt idx="68">
                  <c:v>2100.0</c:v>
                </c:pt>
                <c:pt idx="69">
                  <c:v>2100.0</c:v>
                </c:pt>
                <c:pt idx="70">
                  <c:v>1676.190476190476</c:v>
                </c:pt>
                <c:pt idx="71">
                  <c:v>1676.190476190476</c:v>
                </c:pt>
                <c:pt idx="72">
                  <c:v>1676.190476190476</c:v>
                </c:pt>
                <c:pt idx="73">
                  <c:v>1676.190476190476</c:v>
                </c:pt>
                <c:pt idx="74">
                  <c:v>1676.190476190476</c:v>
                </c:pt>
                <c:pt idx="75">
                  <c:v>1676.190476190476</c:v>
                </c:pt>
                <c:pt idx="76">
                  <c:v>1676.190476190476</c:v>
                </c:pt>
                <c:pt idx="77">
                  <c:v>1676.190476190476</c:v>
                </c:pt>
                <c:pt idx="78">
                  <c:v>1676.190476190476</c:v>
                </c:pt>
                <c:pt idx="79">
                  <c:v>1676.190476190476</c:v>
                </c:pt>
                <c:pt idx="80">
                  <c:v>1676.190476190476</c:v>
                </c:pt>
                <c:pt idx="81">
                  <c:v>1676.190476190476</c:v>
                </c:pt>
                <c:pt idx="82">
                  <c:v>1676.190476190476</c:v>
                </c:pt>
                <c:pt idx="83">
                  <c:v>1676.190476190476</c:v>
                </c:pt>
                <c:pt idx="84">
                  <c:v>1676.190476190476</c:v>
                </c:pt>
                <c:pt idx="85">
                  <c:v>1676.190476190476</c:v>
                </c:pt>
                <c:pt idx="86">
                  <c:v>1676.190476190476</c:v>
                </c:pt>
                <c:pt idx="87">
                  <c:v>1676.190476190476</c:v>
                </c:pt>
                <c:pt idx="88">
                  <c:v>1676.190476190476</c:v>
                </c:pt>
                <c:pt idx="89">
                  <c:v>1676.190476190476</c:v>
                </c:pt>
                <c:pt idx="90">
                  <c:v>4571.428571428571</c:v>
                </c:pt>
                <c:pt idx="91">
                  <c:v>4571.428571428571</c:v>
                </c:pt>
                <c:pt idx="92">
                  <c:v>4571.428571428571</c:v>
                </c:pt>
                <c:pt idx="93">
                  <c:v>4571.428571428571</c:v>
                </c:pt>
                <c:pt idx="94">
                  <c:v>4571.428571428571</c:v>
                </c:pt>
                <c:pt idx="95">
                  <c:v>4571.428571428571</c:v>
                </c:pt>
                <c:pt idx="96">
                  <c:v>4571.428571428571</c:v>
                </c:pt>
                <c:pt idx="97">
                  <c:v>4571.428571428571</c:v>
                </c:pt>
                <c:pt idx="98">
                  <c:v>4571.428571428571</c:v>
                </c:pt>
                <c:pt idx="99">
                  <c:v>4571.428571428571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3068392"/>
        <c:axId val="155423914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27486.46738189508</c:v>
                </c:pt>
                <c:pt idx="1">
                  <c:v>27486.46738189508</c:v>
                </c:pt>
                <c:pt idx="2">
                  <c:v>27486.46738189508</c:v>
                </c:pt>
                <c:pt idx="3">
                  <c:v>27486.46738189508</c:v>
                </c:pt>
                <c:pt idx="4">
                  <c:v>27486.46738189508</c:v>
                </c:pt>
                <c:pt idx="5">
                  <c:v>27486.46738189508</c:v>
                </c:pt>
                <c:pt idx="6">
                  <c:v>27486.46738189508</c:v>
                </c:pt>
                <c:pt idx="7">
                  <c:v>27486.46738189508</c:v>
                </c:pt>
                <c:pt idx="8">
                  <c:v>27486.46738189508</c:v>
                </c:pt>
                <c:pt idx="9">
                  <c:v>27486.46738189508</c:v>
                </c:pt>
                <c:pt idx="10">
                  <c:v>27486.46738189508</c:v>
                </c:pt>
                <c:pt idx="11">
                  <c:v>27486.46738189508</c:v>
                </c:pt>
                <c:pt idx="12">
                  <c:v>27486.46738189508</c:v>
                </c:pt>
                <c:pt idx="13">
                  <c:v>27486.46738189508</c:v>
                </c:pt>
                <c:pt idx="14">
                  <c:v>27486.46738189508</c:v>
                </c:pt>
                <c:pt idx="15">
                  <c:v>27486.46738189508</c:v>
                </c:pt>
                <c:pt idx="16">
                  <c:v>27486.46738189508</c:v>
                </c:pt>
                <c:pt idx="17">
                  <c:v>27486.46738189508</c:v>
                </c:pt>
                <c:pt idx="18">
                  <c:v>27486.46738189508</c:v>
                </c:pt>
                <c:pt idx="19">
                  <c:v>27486.46738189508</c:v>
                </c:pt>
                <c:pt idx="20">
                  <c:v>27486.46738189508</c:v>
                </c:pt>
                <c:pt idx="21">
                  <c:v>27486.46738189508</c:v>
                </c:pt>
                <c:pt idx="22">
                  <c:v>27486.46738189508</c:v>
                </c:pt>
                <c:pt idx="23">
                  <c:v>27486.46738189508</c:v>
                </c:pt>
                <c:pt idx="24">
                  <c:v>27486.46738189508</c:v>
                </c:pt>
                <c:pt idx="25">
                  <c:v>27486.46738189508</c:v>
                </c:pt>
                <c:pt idx="26">
                  <c:v>27486.46738189508</c:v>
                </c:pt>
                <c:pt idx="27">
                  <c:v>27486.46738189508</c:v>
                </c:pt>
                <c:pt idx="28">
                  <c:v>27486.46738189508</c:v>
                </c:pt>
                <c:pt idx="29">
                  <c:v>27486.46738189508</c:v>
                </c:pt>
                <c:pt idx="30">
                  <c:v>27486.46738189508</c:v>
                </c:pt>
                <c:pt idx="31">
                  <c:v>27486.46738189508</c:v>
                </c:pt>
                <c:pt idx="32">
                  <c:v>27486.46738189508</c:v>
                </c:pt>
                <c:pt idx="33">
                  <c:v>27486.46738189508</c:v>
                </c:pt>
                <c:pt idx="34">
                  <c:v>27486.46738189508</c:v>
                </c:pt>
                <c:pt idx="35">
                  <c:v>27486.46738189508</c:v>
                </c:pt>
                <c:pt idx="36">
                  <c:v>27486.46738189508</c:v>
                </c:pt>
                <c:pt idx="37">
                  <c:v>27486.46738189508</c:v>
                </c:pt>
                <c:pt idx="38">
                  <c:v>27486.46738189508</c:v>
                </c:pt>
                <c:pt idx="39">
                  <c:v>27486.46738189508</c:v>
                </c:pt>
                <c:pt idx="40">
                  <c:v>27486.46738189508</c:v>
                </c:pt>
                <c:pt idx="41">
                  <c:v>27486.46738189508</c:v>
                </c:pt>
                <c:pt idx="42">
                  <c:v>27486.46738189508</c:v>
                </c:pt>
                <c:pt idx="43">
                  <c:v>27486.46738189508</c:v>
                </c:pt>
                <c:pt idx="44">
                  <c:v>27486.46738189508</c:v>
                </c:pt>
                <c:pt idx="45">
                  <c:v>27486.46738189508</c:v>
                </c:pt>
                <c:pt idx="46">
                  <c:v>27486.46738189508</c:v>
                </c:pt>
                <c:pt idx="47">
                  <c:v>27486.46738189508</c:v>
                </c:pt>
                <c:pt idx="48">
                  <c:v>27486.46738189508</c:v>
                </c:pt>
                <c:pt idx="49">
                  <c:v>27486.46738189508</c:v>
                </c:pt>
                <c:pt idx="50">
                  <c:v>27486.46738189508</c:v>
                </c:pt>
                <c:pt idx="51">
                  <c:v>27486.46738189508</c:v>
                </c:pt>
                <c:pt idx="52">
                  <c:v>27486.46738189508</c:v>
                </c:pt>
                <c:pt idx="53">
                  <c:v>27486.46738189508</c:v>
                </c:pt>
                <c:pt idx="54">
                  <c:v>27486.46738189508</c:v>
                </c:pt>
                <c:pt idx="55">
                  <c:v>27486.46738189508</c:v>
                </c:pt>
                <c:pt idx="56">
                  <c:v>27486.46738189508</c:v>
                </c:pt>
                <c:pt idx="57">
                  <c:v>27486.46738189508</c:v>
                </c:pt>
                <c:pt idx="58">
                  <c:v>27486.46738189508</c:v>
                </c:pt>
                <c:pt idx="59">
                  <c:v>27486.46738189508</c:v>
                </c:pt>
                <c:pt idx="60">
                  <c:v>27486.46738189508</c:v>
                </c:pt>
                <c:pt idx="61">
                  <c:v>27486.46738189508</c:v>
                </c:pt>
                <c:pt idx="62">
                  <c:v>27486.46738189508</c:v>
                </c:pt>
                <c:pt idx="63">
                  <c:v>27486.46738189508</c:v>
                </c:pt>
                <c:pt idx="64">
                  <c:v>27486.46738189508</c:v>
                </c:pt>
                <c:pt idx="65">
                  <c:v>27486.46738189508</c:v>
                </c:pt>
                <c:pt idx="66">
                  <c:v>27486.46738189508</c:v>
                </c:pt>
                <c:pt idx="67">
                  <c:v>27486.46738189508</c:v>
                </c:pt>
                <c:pt idx="68">
                  <c:v>27486.46738189508</c:v>
                </c:pt>
                <c:pt idx="69">
                  <c:v>27486.46738189508</c:v>
                </c:pt>
                <c:pt idx="70">
                  <c:v>27486.46738189504</c:v>
                </c:pt>
                <c:pt idx="71">
                  <c:v>27486.46738189504</c:v>
                </c:pt>
                <c:pt idx="72">
                  <c:v>27486.46738189504</c:v>
                </c:pt>
                <c:pt idx="73">
                  <c:v>27486.46738189504</c:v>
                </c:pt>
                <c:pt idx="74">
                  <c:v>27486.46738189504</c:v>
                </c:pt>
                <c:pt idx="75">
                  <c:v>27486.46738189504</c:v>
                </c:pt>
                <c:pt idx="76">
                  <c:v>27486.46738189504</c:v>
                </c:pt>
                <c:pt idx="77">
                  <c:v>27486.46738189504</c:v>
                </c:pt>
                <c:pt idx="78">
                  <c:v>27486.46738189504</c:v>
                </c:pt>
                <c:pt idx="79">
                  <c:v>27486.46738189504</c:v>
                </c:pt>
                <c:pt idx="80">
                  <c:v>27486.46738189504</c:v>
                </c:pt>
                <c:pt idx="81">
                  <c:v>27486.46738189504</c:v>
                </c:pt>
                <c:pt idx="82">
                  <c:v>27486.46738189504</c:v>
                </c:pt>
                <c:pt idx="83">
                  <c:v>27486.46738189504</c:v>
                </c:pt>
                <c:pt idx="84">
                  <c:v>27486.46738189504</c:v>
                </c:pt>
                <c:pt idx="85">
                  <c:v>27486.46738189504</c:v>
                </c:pt>
                <c:pt idx="86">
                  <c:v>27486.46738189504</c:v>
                </c:pt>
                <c:pt idx="87">
                  <c:v>27486.46738189504</c:v>
                </c:pt>
                <c:pt idx="88">
                  <c:v>27486.46738189504</c:v>
                </c:pt>
                <c:pt idx="89">
                  <c:v>27486.46738189504</c:v>
                </c:pt>
                <c:pt idx="90">
                  <c:v>27486.46738189504</c:v>
                </c:pt>
                <c:pt idx="91">
                  <c:v>27486.46738189504</c:v>
                </c:pt>
                <c:pt idx="92">
                  <c:v>27486.46738189504</c:v>
                </c:pt>
                <c:pt idx="93">
                  <c:v>27486.46738189504</c:v>
                </c:pt>
                <c:pt idx="94">
                  <c:v>27486.46738189504</c:v>
                </c:pt>
                <c:pt idx="95">
                  <c:v>27486.46738189504</c:v>
                </c:pt>
                <c:pt idx="96">
                  <c:v>27486.46738189504</c:v>
                </c:pt>
                <c:pt idx="97">
                  <c:v>27486.46738189504</c:v>
                </c:pt>
                <c:pt idx="98">
                  <c:v>27486.46738189504</c:v>
                </c:pt>
                <c:pt idx="99">
                  <c:v>27486.46738189504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068392"/>
        <c:axId val="155423914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37205.3182948157</c:v>
                </c:pt>
                <c:pt idx="7">
                  <c:v>37934.90708470914</c:v>
                </c:pt>
                <c:pt idx="8">
                  <c:v>38664.49587460258</c:v>
                </c:pt>
                <c:pt idx="9">
                  <c:v>39394.08466449601</c:v>
                </c:pt>
                <c:pt idx="10">
                  <c:v>40123.67345438946</c:v>
                </c:pt>
                <c:pt idx="11">
                  <c:v>40853.26224428289</c:v>
                </c:pt>
                <c:pt idx="12">
                  <c:v>41582.85103417632</c:v>
                </c:pt>
                <c:pt idx="13">
                  <c:v>42312.43982406976</c:v>
                </c:pt>
                <c:pt idx="14">
                  <c:v>43042.0286139632</c:v>
                </c:pt>
                <c:pt idx="15">
                  <c:v>43771.61740385664</c:v>
                </c:pt>
                <c:pt idx="16">
                  <c:v>44501.20619375008</c:v>
                </c:pt>
                <c:pt idx="17">
                  <c:v>45230.79498364351</c:v>
                </c:pt>
                <c:pt idx="18">
                  <c:v>45960.38377353695</c:v>
                </c:pt>
                <c:pt idx="19">
                  <c:v>46689.9725634304</c:v>
                </c:pt>
                <c:pt idx="20">
                  <c:v>47419.56135332382</c:v>
                </c:pt>
                <c:pt idx="21">
                  <c:v>48149.15014321726</c:v>
                </c:pt>
                <c:pt idx="22">
                  <c:v>48878.7389331107</c:v>
                </c:pt>
                <c:pt idx="23">
                  <c:v>49608.32772300413</c:v>
                </c:pt>
                <c:pt idx="24">
                  <c:v>50337.91651289757</c:v>
                </c:pt>
                <c:pt idx="25">
                  <c:v>51067.50530279101</c:v>
                </c:pt>
                <c:pt idx="26">
                  <c:v>51797.09409268445</c:v>
                </c:pt>
                <c:pt idx="27">
                  <c:v>52526.68288257789</c:v>
                </c:pt>
                <c:pt idx="28">
                  <c:v>53256.27167247132</c:v>
                </c:pt>
                <c:pt idx="29">
                  <c:v>53985.86046236476</c:v>
                </c:pt>
                <c:pt idx="30">
                  <c:v>54715.4492522582</c:v>
                </c:pt>
                <c:pt idx="31">
                  <c:v>55445.03804215163</c:v>
                </c:pt>
                <c:pt idx="32">
                  <c:v>56174.62683204507</c:v>
                </c:pt>
                <c:pt idx="33">
                  <c:v>56904.21562193851</c:v>
                </c:pt>
                <c:pt idx="34">
                  <c:v>57633.80441183194</c:v>
                </c:pt>
                <c:pt idx="35">
                  <c:v>58363.39320172538</c:v>
                </c:pt>
                <c:pt idx="36">
                  <c:v>59092.98199161881</c:v>
                </c:pt>
                <c:pt idx="37">
                  <c:v>59822.57078151226</c:v>
                </c:pt>
                <c:pt idx="38">
                  <c:v>60552.15957140569</c:v>
                </c:pt>
                <c:pt idx="39">
                  <c:v>61281.74836129913</c:v>
                </c:pt>
                <c:pt idx="40">
                  <c:v>62011.33715119256</c:v>
                </c:pt>
                <c:pt idx="41">
                  <c:v>63918.5717841338</c:v>
                </c:pt>
                <c:pt idx="42">
                  <c:v>66061.3355856846</c:v>
                </c:pt>
                <c:pt idx="43">
                  <c:v>68204.0993872354</c:v>
                </c:pt>
                <c:pt idx="44">
                  <c:v>70346.8631887862</c:v>
                </c:pt>
                <c:pt idx="45">
                  <c:v>72489.626990337</c:v>
                </c:pt>
                <c:pt idx="46">
                  <c:v>74632.3907918878</c:v>
                </c:pt>
                <c:pt idx="47">
                  <c:v>76775.1545934386</c:v>
                </c:pt>
                <c:pt idx="48">
                  <c:v>78917.9183949894</c:v>
                </c:pt>
                <c:pt idx="49">
                  <c:v>81060.6821965402</c:v>
                </c:pt>
                <c:pt idx="50">
                  <c:v>83203.44599809099</c:v>
                </c:pt>
                <c:pt idx="51">
                  <c:v>85346.20979964178</c:v>
                </c:pt>
                <c:pt idx="52">
                  <c:v>87488.97360119259</c:v>
                </c:pt>
                <c:pt idx="53">
                  <c:v>89631.73740274338</c:v>
                </c:pt>
                <c:pt idx="54">
                  <c:v>91774.50120429418</c:v>
                </c:pt>
                <c:pt idx="55">
                  <c:v>93917.26500584497</c:v>
                </c:pt>
                <c:pt idx="56">
                  <c:v>96060.02880739577</c:v>
                </c:pt>
                <c:pt idx="57">
                  <c:v>98202.79260894658</c:v>
                </c:pt>
                <c:pt idx="58">
                  <c:v>100345.5564104974</c:v>
                </c:pt>
                <c:pt idx="59">
                  <c:v>102488.3202120482</c:v>
                </c:pt>
                <c:pt idx="60">
                  <c:v>104631.084013599</c:v>
                </c:pt>
                <c:pt idx="61">
                  <c:v>106773.8478151498</c:v>
                </c:pt>
                <c:pt idx="62">
                  <c:v>108916.6116167006</c:v>
                </c:pt>
                <c:pt idx="63">
                  <c:v>111059.3754182514</c:v>
                </c:pt>
                <c:pt idx="64">
                  <c:v>113202.1392198022</c:v>
                </c:pt>
                <c:pt idx="65">
                  <c:v>115344.903021353</c:v>
                </c:pt>
                <c:pt idx="66">
                  <c:v>117487.6668229038</c:v>
                </c:pt>
                <c:pt idx="67">
                  <c:v>119630.4306244546</c:v>
                </c:pt>
                <c:pt idx="68">
                  <c:v>127224.8860887705</c:v>
                </c:pt>
                <c:pt idx="69">
                  <c:v>135909.6798856393</c:v>
                </c:pt>
                <c:pt idx="70">
                  <c:v>144594.4736825082</c:v>
                </c:pt>
                <c:pt idx="71">
                  <c:v>153279.2674793771</c:v>
                </c:pt>
                <c:pt idx="72">
                  <c:v>161964.0612762459</c:v>
                </c:pt>
                <c:pt idx="73">
                  <c:v>170648.8550731148</c:v>
                </c:pt>
                <c:pt idx="74">
                  <c:v>179333.6488699837</c:v>
                </c:pt>
                <c:pt idx="75">
                  <c:v>188018.4426668526</c:v>
                </c:pt>
                <c:pt idx="76">
                  <c:v>196703.2364637214</c:v>
                </c:pt>
                <c:pt idx="77">
                  <c:v>205388.0302605903</c:v>
                </c:pt>
                <c:pt idx="78">
                  <c:v>214072.8240574591</c:v>
                </c:pt>
                <c:pt idx="79">
                  <c:v>222757.617854328</c:v>
                </c:pt>
                <c:pt idx="80">
                  <c:v>231442.4116511969</c:v>
                </c:pt>
                <c:pt idx="81">
                  <c:v>240127.2054480657</c:v>
                </c:pt>
                <c:pt idx="82">
                  <c:v>248811.9992449346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068392"/>
        <c:axId val="1554239144"/>
      </c:scatterChart>
      <c:catAx>
        <c:axId val="155306839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239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54239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306839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2346.88144095022</c:v>
                </c:pt>
                <c:pt idx="1">
                  <c:v>2346.88144095022</c:v>
                </c:pt>
                <c:pt idx="2">
                  <c:v>2346.88144095022</c:v>
                </c:pt>
                <c:pt idx="3">
                  <c:v>2346.88144095022</c:v>
                </c:pt>
                <c:pt idx="4">
                  <c:v>2346.88144095022</c:v>
                </c:pt>
                <c:pt idx="5">
                  <c:v>2346.88144095022</c:v>
                </c:pt>
                <c:pt idx="6">
                  <c:v>2346.88144095022</c:v>
                </c:pt>
                <c:pt idx="7">
                  <c:v>2346.88144095022</c:v>
                </c:pt>
                <c:pt idx="8">
                  <c:v>2346.88144095022</c:v>
                </c:pt>
                <c:pt idx="9">
                  <c:v>2346.88144095022</c:v>
                </c:pt>
                <c:pt idx="10">
                  <c:v>2346.88144095022</c:v>
                </c:pt>
                <c:pt idx="11">
                  <c:v>2346.88144095022</c:v>
                </c:pt>
                <c:pt idx="12">
                  <c:v>2346.88144095022</c:v>
                </c:pt>
                <c:pt idx="13">
                  <c:v>2346.88144095022</c:v>
                </c:pt>
                <c:pt idx="14">
                  <c:v>2346.88144095022</c:v>
                </c:pt>
                <c:pt idx="15">
                  <c:v>2346.88144095022</c:v>
                </c:pt>
                <c:pt idx="16">
                  <c:v>2346.88144095022</c:v>
                </c:pt>
                <c:pt idx="17">
                  <c:v>2346.88144095022</c:v>
                </c:pt>
                <c:pt idx="18">
                  <c:v>2346.88144095022</c:v>
                </c:pt>
                <c:pt idx="19">
                  <c:v>2380.23811886972</c:v>
                </c:pt>
                <c:pt idx="20">
                  <c:v>2420.26613237312</c:v>
                </c:pt>
                <c:pt idx="21">
                  <c:v>2460.29414587652</c:v>
                </c:pt>
                <c:pt idx="22">
                  <c:v>2500.32215937992</c:v>
                </c:pt>
                <c:pt idx="23">
                  <c:v>2540.35017288332</c:v>
                </c:pt>
                <c:pt idx="24">
                  <c:v>2580.37818638672</c:v>
                </c:pt>
                <c:pt idx="25">
                  <c:v>2620.40619989012</c:v>
                </c:pt>
                <c:pt idx="26">
                  <c:v>2660.43421339352</c:v>
                </c:pt>
                <c:pt idx="27">
                  <c:v>2700.46222689692</c:v>
                </c:pt>
                <c:pt idx="28">
                  <c:v>2740.49024040032</c:v>
                </c:pt>
                <c:pt idx="29">
                  <c:v>2780.51825390372</c:v>
                </c:pt>
                <c:pt idx="30">
                  <c:v>2820.54626740712</c:v>
                </c:pt>
                <c:pt idx="31">
                  <c:v>2860.57428091052</c:v>
                </c:pt>
                <c:pt idx="32">
                  <c:v>2900.60229441392</c:v>
                </c:pt>
                <c:pt idx="33">
                  <c:v>2940.63030791732</c:v>
                </c:pt>
                <c:pt idx="34">
                  <c:v>2980.65832142072</c:v>
                </c:pt>
                <c:pt idx="35">
                  <c:v>3020.68633492412</c:v>
                </c:pt>
                <c:pt idx="36">
                  <c:v>3060.71434842752</c:v>
                </c:pt>
                <c:pt idx="37">
                  <c:v>3100.74236193092</c:v>
                </c:pt>
                <c:pt idx="38">
                  <c:v>3140.77037543432</c:v>
                </c:pt>
                <c:pt idx="39">
                  <c:v>3180.79838893772</c:v>
                </c:pt>
                <c:pt idx="40">
                  <c:v>3220.82640244112</c:v>
                </c:pt>
                <c:pt idx="41">
                  <c:v>3260.85441594452</c:v>
                </c:pt>
                <c:pt idx="42">
                  <c:v>3300.88242944792</c:v>
                </c:pt>
                <c:pt idx="43">
                  <c:v>3340.91044295132</c:v>
                </c:pt>
                <c:pt idx="44">
                  <c:v>3380.93845645472</c:v>
                </c:pt>
                <c:pt idx="45">
                  <c:v>3420.96646995812</c:v>
                </c:pt>
                <c:pt idx="46">
                  <c:v>3460.99448346152</c:v>
                </c:pt>
                <c:pt idx="47">
                  <c:v>3501.02249696492</c:v>
                </c:pt>
                <c:pt idx="48">
                  <c:v>3541.05051046832</c:v>
                </c:pt>
                <c:pt idx="49">
                  <c:v>3581.07852397172</c:v>
                </c:pt>
                <c:pt idx="50">
                  <c:v>3621.10653747512</c:v>
                </c:pt>
                <c:pt idx="51">
                  <c:v>3661.13455097852</c:v>
                </c:pt>
                <c:pt idx="52">
                  <c:v>3701.16256448192</c:v>
                </c:pt>
                <c:pt idx="53">
                  <c:v>3741.19057798532</c:v>
                </c:pt>
                <c:pt idx="54">
                  <c:v>3754.310606381864</c:v>
                </c:pt>
                <c:pt idx="55">
                  <c:v>3762.049037757038</c:v>
                </c:pt>
                <c:pt idx="56">
                  <c:v>3769.787469132211</c:v>
                </c:pt>
                <c:pt idx="57">
                  <c:v>3777.525900507385</c:v>
                </c:pt>
                <c:pt idx="58">
                  <c:v>3785.264331882558</c:v>
                </c:pt>
                <c:pt idx="59">
                  <c:v>3793.002763257732</c:v>
                </c:pt>
                <c:pt idx="60">
                  <c:v>3800.741194632905</c:v>
                </c:pt>
                <c:pt idx="61">
                  <c:v>3808.479626008079</c:v>
                </c:pt>
                <c:pt idx="62">
                  <c:v>3816.218057383252</c:v>
                </c:pt>
                <c:pt idx="63">
                  <c:v>3823.956488758426</c:v>
                </c:pt>
                <c:pt idx="64">
                  <c:v>3831.6949201336</c:v>
                </c:pt>
                <c:pt idx="65">
                  <c:v>3839.433351508773</c:v>
                </c:pt>
                <c:pt idx="66">
                  <c:v>3847.171782883946</c:v>
                </c:pt>
                <c:pt idx="67">
                  <c:v>3854.91021425912</c:v>
                </c:pt>
                <c:pt idx="68">
                  <c:v>3862.648645634293</c:v>
                </c:pt>
                <c:pt idx="69">
                  <c:v>3870.387077009467</c:v>
                </c:pt>
                <c:pt idx="70">
                  <c:v>3878.12550838464</c:v>
                </c:pt>
                <c:pt idx="71">
                  <c:v>3885.863939759814</c:v>
                </c:pt>
                <c:pt idx="72">
                  <c:v>3893.602371134987</c:v>
                </c:pt>
                <c:pt idx="73">
                  <c:v>3901.340802510161</c:v>
                </c:pt>
                <c:pt idx="74">
                  <c:v>3909.079233885333</c:v>
                </c:pt>
                <c:pt idx="75">
                  <c:v>3916.817665260508</c:v>
                </c:pt>
                <c:pt idx="76">
                  <c:v>3924.556096635681</c:v>
                </c:pt>
                <c:pt idx="77">
                  <c:v>3932.294528010855</c:v>
                </c:pt>
                <c:pt idx="78">
                  <c:v>3940.032959386028</c:v>
                </c:pt>
                <c:pt idx="79">
                  <c:v>3947.771390761201</c:v>
                </c:pt>
                <c:pt idx="80">
                  <c:v>3955.509822136375</c:v>
                </c:pt>
                <c:pt idx="81">
                  <c:v>3957.803481893043</c:v>
                </c:pt>
                <c:pt idx="82">
                  <c:v>3959.008187326009</c:v>
                </c:pt>
                <c:pt idx="83">
                  <c:v>3960.212892758976</c:v>
                </c:pt>
                <c:pt idx="84">
                  <c:v>3961.417598191942</c:v>
                </c:pt>
                <c:pt idx="85">
                  <c:v>3962.622303624909</c:v>
                </c:pt>
                <c:pt idx="86">
                  <c:v>3963.827009057875</c:v>
                </c:pt>
                <c:pt idx="87">
                  <c:v>3965.031714490842</c:v>
                </c:pt>
                <c:pt idx="88">
                  <c:v>3966.236419923809</c:v>
                </c:pt>
                <c:pt idx="89">
                  <c:v>3967.441125356775</c:v>
                </c:pt>
                <c:pt idx="90">
                  <c:v>3968.645830789742</c:v>
                </c:pt>
                <c:pt idx="91">
                  <c:v>3969.850536222708</c:v>
                </c:pt>
                <c:pt idx="92">
                  <c:v>3971.055241655675</c:v>
                </c:pt>
                <c:pt idx="93">
                  <c:v>3972.259947088642</c:v>
                </c:pt>
                <c:pt idx="94">
                  <c:v>3973.464652521608</c:v>
                </c:pt>
                <c:pt idx="95">
                  <c:v>3974.669357954574</c:v>
                </c:pt>
                <c:pt idx="96">
                  <c:v>3974.870142193402</c:v>
                </c:pt>
                <c:pt idx="97">
                  <c:v>3974.870142193402</c:v>
                </c:pt>
                <c:pt idx="98">
                  <c:v>3974.870142193402</c:v>
                </c:pt>
                <c:pt idx="99">
                  <c:v>3974.870142193402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796.0</c:v>
                </c:pt>
                <c:pt idx="1">
                  <c:v>796.0</c:v>
                </c:pt>
                <c:pt idx="2">
                  <c:v>796.0</c:v>
                </c:pt>
                <c:pt idx="3">
                  <c:v>796.0</c:v>
                </c:pt>
                <c:pt idx="4">
                  <c:v>796.0</c:v>
                </c:pt>
                <c:pt idx="5">
                  <c:v>796.0</c:v>
                </c:pt>
                <c:pt idx="6">
                  <c:v>796.0</c:v>
                </c:pt>
                <c:pt idx="7">
                  <c:v>796.0</c:v>
                </c:pt>
                <c:pt idx="8">
                  <c:v>796.0</c:v>
                </c:pt>
                <c:pt idx="9">
                  <c:v>796.0</c:v>
                </c:pt>
                <c:pt idx="10">
                  <c:v>796.0</c:v>
                </c:pt>
                <c:pt idx="11">
                  <c:v>796.0</c:v>
                </c:pt>
                <c:pt idx="12">
                  <c:v>796.0</c:v>
                </c:pt>
                <c:pt idx="13">
                  <c:v>796.0</c:v>
                </c:pt>
                <c:pt idx="14">
                  <c:v>796.0</c:v>
                </c:pt>
                <c:pt idx="15">
                  <c:v>796.0</c:v>
                </c:pt>
                <c:pt idx="16">
                  <c:v>796.0</c:v>
                </c:pt>
                <c:pt idx="17">
                  <c:v>796.0</c:v>
                </c:pt>
                <c:pt idx="18">
                  <c:v>796.0</c:v>
                </c:pt>
                <c:pt idx="19">
                  <c:v>813.3571428571429</c:v>
                </c:pt>
                <c:pt idx="20">
                  <c:v>834.1857142857143</c:v>
                </c:pt>
                <c:pt idx="21">
                  <c:v>855.0142857142857</c:v>
                </c:pt>
                <c:pt idx="22">
                  <c:v>875.8428571428572</c:v>
                </c:pt>
                <c:pt idx="23">
                  <c:v>896.6714285714286</c:v>
                </c:pt>
                <c:pt idx="24">
                  <c:v>917.5</c:v>
                </c:pt>
                <c:pt idx="25">
                  <c:v>938.3285714285714</c:v>
                </c:pt>
                <c:pt idx="26">
                  <c:v>959.1571428571428</c:v>
                </c:pt>
                <c:pt idx="27">
                  <c:v>979.9857142857143</c:v>
                </c:pt>
                <c:pt idx="28">
                  <c:v>1000.814285714286</c:v>
                </c:pt>
                <c:pt idx="29">
                  <c:v>1021.642857142857</c:v>
                </c:pt>
                <c:pt idx="30">
                  <c:v>1042.471428571429</c:v>
                </c:pt>
                <c:pt idx="31">
                  <c:v>1063.3</c:v>
                </c:pt>
                <c:pt idx="32">
                  <c:v>1084.128571428571</c:v>
                </c:pt>
                <c:pt idx="33">
                  <c:v>1104.957142857143</c:v>
                </c:pt>
                <c:pt idx="34">
                  <c:v>1125.785714285714</c:v>
                </c:pt>
                <c:pt idx="35">
                  <c:v>1146.614285714286</c:v>
                </c:pt>
                <c:pt idx="36">
                  <c:v>1167.442857142857</c:v>
                </c:pt>
                <c:pt idx="37">
                  <c:v>1188.271428571428</c:v>
                </c:pt>
                <c:pt idx="38">
                  <c:v>1209.1</c:v>
                </c:pt>
                <c:pt idx="39">
                  <c:v>1229.928571428571</c:v>
                </c:pt>
                <c:pt idx="40">
                  <c:v>1250.757142857143</c:v>
                </c:pt>
                <c:pt idx="41">
                  <c:v>1271.585714285714</c:v>
                </c:pt>
                <c:pt idx="42">
                  <c:v>1292.414285714286</c:v>
                </c:pt>
                <c:pt idx="43">
                  <c:v>1313.242857142857</c:v>
                </c:pt>
                <c:pt idx="44">
                  <c:v>1334.071428571428</c:v>
                </c:pt>
                <c:pt idx="45">
                  <c:v>1354.9</c:v>
                </c:pt>
                <c:pt idx="46">
                  <c:v>1375.728571428571</c:v>
                </c:pt>
                <c:pt idx="47">
                  <c:v>1396.557142857143</c:v>
                </c:pt>
                <c:pt idx="48">
                  <c:v>1417.385714285714</c:v>
                </c:pt>
                <c:pt idx="49">
                  <c:v>1438.214285714286</c:v>
                </c:pt>
                <c:pt idx="50">
                  <c:v>1459.042857142857</c:v>
                </c:pt>
                <c:pt idx="51">
                  <c:v>1479.871428571428</c:v>
                </c:pt>
                <c:pt idx="52">
                  <c:v>1500.7</c:v>
                </c:pt>
                <c:pt idx="53">
                  <c:v>1521.528571428571</c:v>
                </c:pt>
                <c:pt idx="54">
                  <c:v>1949.113756613758</c:v>
                </c:pt>
                <c:pt idx="55">
                  <c:v>2458.050264550266</c:v>
                </c:pt>
                <c:pt idx="56">
                  <c:v>2966.986772486774</c:v>
                </c:pt>
                <c:pt idx="57">
                  <c:v>3475.923280423282</c:v>
                </c:pt>
                <c:pt idx="58">
                  <c:v>3984.85978835979</c:v>
                </c:pt>
                <c:pt idx="59">
                  <c:v>4493.796296296298</c:v>
                </c:pt>
                <c:pt idx="60">
                  <c:v>5002.732804232806</c:v>
                </c:pt>
                <c:pt idx="61">
                  <c:v>5511.669312169315</c:v>
                </c:pt>
                <c:pt idx="62">
                  <c:v>6020.605820105823</c:v>
                </c:pt>
                <c:pt idx="63">
                  <c:v>6529.542328042331</c:v>
                </c:pt>
                <c:pt idx="64">
                  <c:v>7038.478835978839</c:v>
                </c:pt>
                <c:pt idx="65">
                  <c:v>7547.415343915348</c:v>
                </c:pt>
                <c:pt idx="66">
                  <c:v>8056.351851851855</c:v>
                </c:pt>
                <c:pt idx="67">
                  <c:v>8565.288359788363</c:v>
                </c:pt>
                <c:pt idx="68">
                  <c:v>9074.22486772487</c:v>
                </c:pt>
                <c:pt idx="69">
                  <c:v>9583.161375661379</c:v>
                </c:pt>
                <c:pt idx="70">
                  <c:v>10092.09788359789</c:v>
                </c:pt>
                <c:pt idx="71">
                  <c:v>10601.0343915344</c:v>
                </c:pt>
                <c:pt idx="72">
                  <c:v>11109.9708994709</c:v>
                </c:pt>
                <c:pt idx="73">
                  <c:v>11618.90740740741</c:v>
                </c:pt>
                <c:pt idx="74">
                  <c:v>12127.84391534392</c:v>
                </c:pt>
                <c:pt idx="75">
                  <c:v>12636.78042328043</c:v>
                </c:pt>
                <c:pt idx="76">
                  <c:v>13145.71693121694</c:v>
                </c:pt>
                <c:pt idx="77">
                  <c:v>13654.65343915344</c:v>
                </c:pt>
                <c:pt idx="78">
                  <c:v>14163.58994708995</c:v>
                </c:pt>
                <c:pt idx="79">
                  <c:v>14672.52645502646</c:v>
                </c:pt>
                <c:pt idx="80">
                  <c:v>15181.46296296297</c:v>
                </c:pt>
                <c:pt idx="81">
                  <c:v>15781.6507936508</c:v>
                </c:pt>
                <c:pt idx="82">
                  <c:v>16400.0888888889</c:v>
                </c:pt>
                <c:pt idx="83">
                  <c:v>17018.526984127</c:v>
                </c:pt>
                <c:pt idx="84">
                  <c:v>17636.96507936508</c:v>
                </c:pt>
                <c:pt idx="85">
                  <c:v>18255.40317460318</c:v>
                </c:pt>
                <c:pt idx="86">
                  <c:v>18873.84126984128</c:v>
                </c:pt>
                <c:pt idx="87">
                  <c:v>19492.27936507937</c:v>
                </c:pt>
                <c:pt idx="88">
                  <c:v>20110.71746031746</c:v>
                </c:pt>
                <c:pt idx="89">
                  <c:v>20729.15555555556</c:v>
                </c:pt>
                <c:pt idx="90">
                  <c:v>21347.59365079365</c:v>
                </c:pt>
                <c:pt idx="91">
                  <c:v>21966.03174603175</c:v>
                </c:pt>
                <c:pt idx="92">
                  <c:v>22584.46984126984</c:v>
                </c:pt>
                <c:pt idx="93">
                  <c:v>23202.90793650794</c:v>
                </c:pt>
                <c:pt idx="94">
                  <c:v>23821.34603174603</c:v>
                </c:pt>
                <c:pt idx="95">
                  <c:v>24439.78412698413</c:v>
                </c:pt>
                <c:pt idx="96">
                  <c:v>24542.85714285714</c:v>
                </c:pt>
                <c:pt idx="97">
                  <c:v>24542.85714285714</c:v>
                </c:pt>
                <c:pt idx="98">
                  <c:v>24542.85714285714</c:v>
                </c:pt>
                <c:pt idx="99">
                  <c:v>24542.85714285714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389.5771278259322</c:v>
                </c:pt>
                <c:pt idx="1">
                  <c:v>389.5771278259322</c:v>
                </c:pt>
                <c:pt idx="2">
                  <c:v>389.5771278259322</c:v>
                </c:pt>
                <c:pt idx="3">
                  <c:v>389.5771278259322</c:v>
                </c:pt>
                <c:pt idx="4">
                  <c:v>389.5771278259322</c:v>
                </c:pt>
                <c:pt idx="5">
                  <c:v>389.5771278259322</c:v>
                </c:pt>
                <c:pt idx="6">
                  <c:v>389.5771278259322</c:v>
                </c:pt>
                <c:pt idx="7">
                  <c:v>389.5771278259322</c:v>
                </c:pt>
                <c:pt idx="8">
                  <c:v>389.5771278259322</c:v>
                </c:pt>
                <c:pt idx="9">
                  <c:v>389.5771278259322</c:v>
                </c:pt>
                <c:pt idx="10">
                  <c:v>389.5771278259322</c:v>
                </c:pt>
                <c:pt idx="11">
                  <c:v>389.5771278259322</c:v>
                </c:pt>
                <c:pt idx="12">
                  <c:v>389.5771278259322</c:v>
                </c:pt>
                <c:pt idx="13">
                  <c:v>389.5771278259322</c:v>
                </c:pt>
                <c:pt idx="14">
                  <c:v>389.5771278259322</c:v>
                </c:pt>
                <c:pt idx="15">
                  <c:v>389.5771278259322</c:v>
                </c:pt>
                <c:pt idx="16">
                  <c:v>389.5771278259322</c:v>
                </c:pt>
                <c:pt idx="17">
                  <c:v>389.5771278259322</c:v>
                </c:pt>
                <c:pt idx="18">
                  <c:v>389.5771278259322</c:v>
                </c:pt>
                <c:pt idx="19">
                  <c:v>398.5672328106798</c:v>
                </c:pt>
                <c:pt idx="20">
                  <c:v>409.3553587923769</c:v>
                </c:pt>
                <c:pt idx="21">
                  <c:v>420.143484774074</c:v>
                </c:pt>
                <c:pt idx="22">
                  <c:v>430.931610755771</c:v>
                </c:pt>
                <c:pt idx="23">
                  <c:v>441.7197367374681</c:v>
                </c:pt>
                <c:pt idx="24">
                  <c:v>452.5078627191651</c:v>
                </c:pt>
                <c:pt idx="25">
                  <c:v>463.2959887008623</c:v>
                </c:pt>
                <c:pt idx="26">
                  <c:v>474.0841146825593</c:v>
                </c:pt>
                <c:pt idx="27">
                  <c:v>484.8722406642564</c:v>
                </c:pt>
                <c:pt idx="28">
                  <c:v>495.6603666459535</c:v>
                </c:pt>
                <c:pt idx="29">
                  <c:v>506.4484926276506</c:v>
                </c:pt>
                <c:pt idx="30">
                  <c:v>517.2366186093477</c:v>
                </c:pt>
                <c:pt idx="31">
                  <c:v>528.0247445910447</c:v>
                </c:pt>
                <c:pt idx="32">
                  <c:v>538.8128705727418</c:v>
                </c:pt>
                <c:pt idx="33">
                  <c:v>549.6009965544389</c:v>
                </c:pt>
                <c:pt idx="34">
                  <c:v>560.389122536136</c:v>
                </c:pt>
                <c:pt idx="35">
                  <c:v>571.177248517833</c:v>
                </c:pt>
                <c:pt idx="36">
                  <c:v>581.9653744995301</c:v>
                </c:pt>
                <c:pt idx="37">
                  <c:v>592.7535004812272</c:v>
                </c:pt>
                <c:pt idx="38">
                  <c:v>603.5416264629243</c:v>
                </c:pt>
                <c:pt idx="39">
                  <c:v>614.3297524446213</c:v>
                </c:pt>
                <c:pt idx="40">
                  <c:v>625.1178784263184</c:v>
                </c:pt>
                <c:pt idx="41">
                  <c:v>635.9060044080155</c:v>
                </c:pt>
                <c:pt idx="42">
                  <c:v>646.6941303897126</c:v>
                </c:pt>
                <c:pt idx="43">
                  <c:v>657.4822563714097</c:v>
                </c:pt>
                <c:pt idx="44">
                  <c:v>668.2703823531066</c:v>
                </c:pt>
                <c:pt idx="45">
                  <c:v>679.0585083348038</c:v>
                </c:pt>
                <c:pt idx="46">
                  <c:v>689.846634316501</c:v>
                </c:pt>
                <c:pt idx="47">
                  <c:v>700.634760298198</c:v>
                </c:pt>
                <c:pt idx="48">
                  <c:v>711.422886279895</c:v>
                </c:pt>
                <c:pt idx="49">
                  <c:v>722.211012261592</c:v>
                </c:pt>
                <c:pt idx="50">
                  <c:v>732.9991382432892</c:v>
                </c:pt>
                <c:pt idx="51">
                  <c:v>743.7872642249863</c:v>
                </c:pt>
                <c:pt idx="52">
                  <c:v>754.5753902066833</c:v>
                </c:pt>
                <c:pt idx="53">
                  <c:v>765.3635161883806</c:v>
                </c:pt>
                <c:pt idx="54">
                  <c:v>774.068795696981</c:v>
                </c:pt>
                <c:pt idx="55">
                  <c:v>782.3575059109623</c:v>
                </c:pt>
                <c:pt idx="56">
                  <c:v>790.6462161249436</c:v>
                </c:pt>
                <c:pt idx="57">
                  <c:v>798.9349263389248</c:v>
                </c:pt>
                <c:pt idx="58">
                  <c:v>807.223636552906</c:v>
                </c:pt>
                <c:pt idx="59">
                  <c:v>815.5123467668873</c:v>
                </c:pt>
                <c:pt idx="60">
                  <c:v>823.8010569808687</c:v>
                </c:pt>
                <c:pt idx="61">
                  <c:v>832.08976719485</c:v>
                </c:pt>
                <c:pt idx="62">
                  <c:v>840.3784774088312</c:v>
                </c:pt>
                <c:pt idx="63">
                  <c:v>848.6671876228124</c:v>
                </c:pt>
                <c:pt idx="64">
                  <c:v>856.9558978367937</c:v>
                </c:pt>
                <c:pt idx="65">
                  <c:v>865.244608050775</c:v>
                </c:pt>
                <c:pt idx="66">
                  <c:v>873.5333182647563</c:v>
                </c:pt>
                <c:pt idx="67">
                  <c:v>881.8220284787376</c:v>
                </c:pt>
                <c:pt idx="68">
                  <c:v>890.1107386927189</c:v>
                </c:pt>
                <c:pt idx="69">
                  <c:v>898.3994489067</c:v>
                </c:pt>
                <c:pt idx="70">
                  <c:v>906.6881591206813</c:v>
                </c:pt>
                <c:pt idx="71">
                  <c:v>914.9768693346626</c:v>
                </c:pt>
                <c:pt idx="72">
                  <c:v>923.265579548644</c:v>
                </c:pt>
                <c:pt idx="73">
                  <c:v>931.5542897626252</c:v>
                </c:pt>
                <c:pt idx="74">
                  <c:v>939.8429999766065</c:v>
                </c:pt>
                <c:pt idx="75">
                  <c:v>948.1317101905877</c:v>
                </c:pt>
                <c:pt idx="76">
                  <c:v>956.420420404569</c:v>
                </c:pt>
                <c:pt idx="77">
                  <c:v>964.7091306185502</c:v>
                </c:pt>
                <c:pt idx="78">
                  <c:v>972.9978408325316</c:v>
                </c:pt>
                <c:pt idx="79">
                  <c:v>981.2865510465128</c:v>
                </c:pt>
                <c:pt idx="80">
                  <c:v>989.575261260494</c:v>
                </c:pt>
                <c:pt idx="81">
                  <c:v>1026.581267616456</c:v>
                </c:pt>
                <c:pt idx="82">
                  <c:v>1069.330733200813</c:v>
                </c:pt>
                <c:pt idx="83">
                  <c:v>1112.08019878517</c:v>
                </c:pt>
                <c:pt idx="84">
                  <c:v>1154.829664369527</c:v>
                </c:pt>
                <c:pt idx="85">
                  <c:v>1197.579129953884</c:v>
                </c:pt>
                <c:pt idx="86">
                  <c:v>1240.328595538241</c:v>
                </c:pt>
                <c:pt idx="87">
                  <c:v>1283.078061122598</c:v>
                </c:pt>
                <c:pt idx="88">
                  <c:v>1325.827526706955</c:v>
                </c:pt>
                <c:pt idx="89">
                  <c:v>1368.576992291312</c:v>
                </c:pt>
                <c:pt idx="90">
                  <c:v>1411.326457875669</c:v>
                </c:pt>
                <c:pt idx="91">
                  <c:v>1454.075923460027</c:v>
                </c:pt>
                <c:pt idx="92">
                  <c:v>1496.825389044384</c:v>
                </c:pt>
                <c:pt idx="93">
                  <c:v>1539.574854628741</c:v>
                </c:pt>
                <c:pt idx="94">
                  <c:v>1582.324320213098</c:v>
                </c:pt>
                <c:pt idx="95">
                  <c:v>1625.073785797455</c:v>
                </c:pt>
                <c:pt idx="96">
                  <c:v>1632.198696728181</c:v>
                </c:pt>
                <c:pt idx="97">
                  <c:v>1632.198696728181</c:v>
                </c:pt>
                <c:pt idx="98">
                  <c:v>1632.198696728181</c:v>
                </c:pt>
                <c:pt idx="99">
                  <c:v>1632.198696728181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93.5674603174606</c:v>
                </c:pt>
                <c:pt idx="20">
                  <c:v>205.848412698413</c:v>
                </c:pt>
                <c:pt idx="21">
                  <c:v>318.1293650793653</c:v>
                </c:pt>
                <c:pt idx="22">
                  <c:v>430.4103174603178</c:v>
                </c:pt>
                <c:pt idx="23">
                  <c:v>542.6912698412701</c:v>
                </c:pt>
                <c:pt idx="24">
                  <c:v>654.9722222222226</c:v>
                </c:pt>
                <c:pt idx="25">
                  <c:v>767.253174603175</c:v>
                </c:pt>
                <c:pt idx="26">
                  <c:v>879.5341269841274</c:v>
                </c:pt>
                <c:pt idx="27">
                  <c:v>991.8150793650799</c:v>
                </c:pt>
                <c:pt idx="28">
                  <c:v>1104.096031746032</c:v>
                </c:pt>
                <c:pt idx="29">
                  <c:v>1216.376984126985</c:v>
                </c:pt>
                <c:pt idx="30">
                  <c:v>1328.657936507937</c:v>
                </c:pt>
                <c:pt idx="31">
                  <c:v>1440.93888888889</c:v>
                </c:pt>
                <c:pt idx="32">
                  <c:v>1553.219841269842</c:v>
                </c:pt>
                <c:pt idx="33">
                  <c:v>1665.500793650794</c:v>
                </c:pt>
                <c:pt idx="34">
                  <c:v>1777.781746031747</c:v>
                </c:pt>
                <c:pt idx="35">
                  <c:v>1890.0626984127</c:v>
                </c:pt>
                <c:pt idx="36">
                  <c:v>2002.343650793651</c:v>
                </c:pt>
                <c:pt idx="37">
                  <c:v>2114.624603174604</c:v>
                </c:pt>
                <c:pt idx="38">
                  <c:v>2226.905555555556</c:v>
                </c:pt>
                <c:pt idx="39">
                  <c:v>2339.186507936508</c:v>
                </c:pt>
                <c:pt idx="40">
                  <c:v>2451.467460317461</c:v>
                </c:pt>
                <c:pt idx="41">
                  <c:v>2563.748412698413</c:v>
                </c:pt>
                <c:pt idx="42">
                  <c:v>2676.029365079366</c:v>
                </c:pt>
                <c:pt idx="43">
                  <c:v>2788.310317460318</c:v>
                </c:pt>
                <c:pt idx="44">
                  <c:v>2900.59126984127</c:v>
                </c:pt>
                <c:pt idx="45">
                  <c:v>3012.872222222223</c:v>
                </c:pt>
                <c:pt idx="46">
                  <c:v>3125.153174603175</c:v>
                </c:pt>
                <c:pt idx="47">
                  <c:v>3237.434126984127</c:v>
                </c:pt>
                <c:pt idx="48">
                  <c:v>3349.71507936508</c:v>
                </c:pt>
                <c:pt idx="49">
                  <c:v>3461.996031746033</c:v>
                </c:pt>
                <c:pt idx="50">
                  <c:v>3574.276984126985</c:v>
                </c:pt>
                <c:pt idx="51">
                  <c:v>3686.557936507937</c:v>
                </c:pt>
                <c:pt idx="52">
                  <c:v>3798.83888888889</c:v>
                </c:pt>
                <c:pt idx="53">
                  <c:v>3911.119841269842</c:v>
                </c:pt>
                <c:pt idx="54">
                  <c:v>4182.087154614934</c:v>
                </c:pt>
                <c:pt idx="55">
                  <c:v>4484.791740152853</c:v>
                </c:pt>
                <c:pt idx="56">
                  <c:v>4787.496325690771</c:v>
                </c:pt>
                <c:pt idx="57">
                  <c:v>5090.200911228691</c:v>
                </c:pt>
                <c:pt idx="58">
                  <c:v>5392.90549676661</c:v>
                </c:pt>
                <c:pt idx="59">
                  <c:v>5695.610082304529</c:v>
                </c:pt>
                <c:pt idx="60">
                  <c:v>5998.314667842447</c:v>
                </c:pt>
                <c:pt idx="61">
                  <c:v>6301.019253380366</c:v>
                </c:pt>
                <c:pt idx="62">
                  <c:v>6603.723838918286</c:v>
                </c:pt>
                <c:pt idx="63">
                  <c:v>6906.428424456204</c:v>
                </c:pt>
                <c:pt idx="64">
                  <c:v>7209.133009994123</c:v>
                </c:pt>
                <c:pt idx="65">
                  <c:v>7511.837595532043</c:v>
                </c:pt>
                <c:pt idx="66">
                  <c:v>7814.54218106996</c:v>
                </c:pt>
                <c:pt idx="67">
                  <c:v>8117.24676660788</c:v>
                </c:pt>
                <c:pt idx="68">
                  <c:v>8419.9513521458</c:v>
                </c:pt>
                <c:pt idx="69">
                  <c:v>8722.655937683718</c:v>
                </c:pt>
                <c:pt idx="70">
                  <c:v>9025.360523221636</c:v>
                </c:pt>
                <c:pt idx="71">
                  <c:v>9328.065108759556</c:v>
                </c:pt>
                <c:pt idx="72">
                  <c:v>9630.769694297474</c:v>
                </c:pt>
                <c:pt idx="73">
                  <c:v>9933.474279835394</c:v>
                </c:pt>
                <c:pt idx="74">
                  <c:v>10236.17886537331</c:v>
                </c:pt>
                <c:pt idx="75">
                  <c:v>10538.88345091123</c:v>
                </c:pt>
                <c:pt idx="76">
                  <c:v>10841.58803644915</c:v>
                </c:pt>
                <c:pt idx="77">
                  <c:v>11144.29262198707</c:v>
                </c:pt>
                <c:pt idx="78">
                  <c:v>11446.99720752499</c:v>
                </c:pt>
                <c:pt idx="79">
                  <c:v>11749.70179306291</c:v>
                </c:pt>
                <c:pt idx="80">
                  <c:v>12052.40637860083</c:v>
                </c:pt>
                <c:pt idx="81">
                  <c:v>12603.49206349207</c:v>
                </c:pt>
                <c:pt idx="82">
                  <c:v>13204.25396825397</c:v>
                </c:pt>
                <c:pt idx="83">
                  <c:v>13805.01587301588</c:v>
                </c:pt>
                <c:pt idx="84">
                  <c:v>14405.77777777778</c:v>
                </c:pt>
                <c:pt idx="85">
                  <c:v>15006.53968253969</c:v>
                </c:pt>
                <c:pt idx="86">
                  <c:v>15607.30158730159</c:v>
                </c:pt>
                <c:pt idx="87">
                  <c:v>16208.06349206349</c:v>
                </c:pt>
                <c:pt idx="88">
                  <c:v>16808.8253968254</c:v>
                </c:pt>
                <c:pt idx="89">
                  <c:v>17409.5873015873</c:v>
                </c:pt>
                <c:pt idx="90">
                  <c:v>18010.34920634921</c:v>
                </c:pt>
                <c:pt idx="91">
                  <c:v>18611.11111111111</c:v>
                </c:pt>
                <c:pt idx="92">
                  <c:v>19211.87301587302</c:v>
                </c:pt>
                <c:pt idx="93">
                  <c:v>19812.63492063492</c:v>
                </c:pt>
                <c:pt idx="94">
                  <c:v>20413.39682539683</c:v>
                </c:pt>
                <c:pt idx="95">
                  <c:v>21014.15873015873</c:v>
                </c:pt>
                <c:pt idx="96">
                  <c:v>21114.28571428571</c:v>
                </c:pt>
                <c:pt idx="97">
                  <c:v>21114.28571428571</c:v>
                </c:pt>
                <c:pt idx="98">
                  <c:v>21114.28571428571</c:v>
                </c:pt>
                <c:pt idx="99">
                  <c:v>21114.28571428571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446.6666666666666</c:v>
                </c:pt>
                <c:pt idx="1">
                  <c:v>446.6666666666666</c:v>
                </c:pt>
                <c:pt idx="2">
                  <c:v>446.6666666666666</c:v>
                </c:pt>
                <c:pt idx="3">
                  <c:v>446.6666666666666</c:v>
                </c:pt>
                <c:pt idx="4">
                  <c:v>446.6666666666666</c:v>
                </c:pt>
                <c:pt idx="5">
                  <c:v>446.6666666666666</c:v>
                </c:pt>
                <c:pt idx="6">
                  <c:v>446.6666666666666</c:v>
                </c:pt>
                <c:pt idx="7">
                  <c:v>446.6666666666666</c:v>
                </c:pt>
                <c:pt idx="8">
                  <c:v>446.6666666666666</c:v>
                </c:pt>
                <c:pt idx="9">
                  <c:v>446.6666666666666</c:v>
                </c:pt>
                <c:pt idx="10">
                  <c:v>446.6666666666666</c:v>
                </c:pt>
                <c:pt idx="11">
                  <c:v>446.6666666666666</c:v>
                </c:pt>
                <c:pt idx="12">
                  <c:v>446.6666666666666</c:v>
                </c:pt>
                <c:pt idx="13">
                  <c:v>446.6666666666666</c:v>
                </c:pt>
                <c:pt idx="14">
                  <c:v>446.6666666666666</c:v>
                </c:pt>
                <c:pt idx="15">
                  <c:v>446.6666666666666</c:v>
                </c:pt>
                <c:pt idx="16">
                  <c:v>446.6666666666666</c:v>
                </c:pt>
                <c:pt idx="17">
                  <c:v>446.6666666666666</c:v>
                </c:pt>
                <c:pt idx="18">
                  <c:v>446.6666666666666</c:v>
                </c:pt>
                <c:pt idx="19">
                  <c:v>454.5238095238095</c:v>
                </c:pt>
                <c:pt idx="20">
                  <c:v>463.952380952381</c:v>
                </c:pt>
                <c:pt idx="21">
                  <c:v>473.3809523809524</c:v>
                </c:pt>
                <c:pt idx="22">
                  <c:v>482.8095238095238</c:v>
                </c:pt>
                <c:pt idx="23">
                  <c:v>492.2380952380952</c:v>
                </c:pt>
                <c:pt idx="24">
                  <c:v>501.6666666666666</c:v>
                </c:pt>
                <c:pt idx="25">
                  <c:v>511.0952380952381</c:v>
                </c:pt>
                <c:pt idx="26">
                  <c:v>520.5238095238095</c:v>
                </c:pt>
                <c:pt idx="27">
                  <c:v>529.952380952381</c:v>
                </c:pt>
                <c:pt idx="28">
                  <c:v>539.3809523809524</c:v>
                </c:pt>
                <c:pt idx="29">
                  <c:v>548.8095238095239</c:v>
                </c:pt>
                <c:pt idx="30">
                  <c:v>558.2380952380952</c:v>
                </c:pt>
                <c:pt idx="31">
                  <c:v>567.6666666666667</c:v>
                </c:pt>
                <c:pt idx="32">
                  <c:v>577.0952380952381</c:v>
                </c:pt>
                <c:pt idx="33">
                  <c:v>586.5238095238096</c:v>
                </c:pt>
                <c:pt idx="34">
                  <c:v>595.952380952381</c:v>
                </c:pt>
                <c:pt idx="35">
                  <c:v>605.3809523809524</c:v>
                </c:pt>
                <c:pt idx="36">
                  <c:v>614.8095238095239</c:v>
                </c:pt>
                <c:pt idx="37">
                  <c:v>624.2380952380952</c:v>
                </c:pt>
                <c:pt idx="38">
                  <c:v>633.6666666666667</c:v>
                </c:pt>
                <c:pt idx="39">
                  <c:v>643.0952380952381</c:v>
                </c:pt>
                <c:pt idx="40">
                  <c:v>652.5238095238096</c:v>
                </c:pt>
                <c:pt idx="41">
                  <c:v>661.952380952381</c:v>
                </c:pt>
                <c:pt idx="42">
                  <c:v>671.3809523809524</c:v>
                </c:pt>
                <c:pt idx="43">
                  <c:v>680.8095238095239</c:v>
                </c:pt>
                <c:pt idx="44">
                  <c:v>690.2380952380952</c:v>
                </c:pt>
                <c:pt idx="45">
                  <c:v>699.6666666666667</c:v>
                </c:pt>
                <c:pt idx="46">
                  <c:v>709.0952380952382</c:v>
                </c:pt>
                <c:pt idx="47">
                  <c:v>718.5238095238096</c:v>
                </c:pt>
                <c:pt idx="48">
                  <c:v>727.952380952381</c:v>
                </c:pt>
                <c:pt idx="49">
                  <c:v>737.3809523809525</c:v>
                </c:pt>
                <c:pt idx="50">
                  <c:v>746.8095238095239</c:v>
                </c:pt>
                <c:pt idx="51">
                  <c:v>756.2380952380952</c:v>
                </c:pt>
                <c:pt idx="52">
                  <c:v>765.6666666666667</c:v>
                </c:pt>
                <c:pt idx="53">
                  <c:v>775.0952380952382</c:v>
                </c:pt>
                <c:pt idx="54">
                  <c:v>752.6954732510288</c:v>
                </c:pt>
                <c:pt idx="55">
                  <c:v>723.9300411522634</c:v>
                </c:pt>
                <c:pt idx="56">
                  <c:v>695.1646090534979</c:v>
                </c:pt>
                <c:pt idx="57">
                  <c:v>666.3991769547324</c:v>
                </c:pt>
                <c:pt idx="58">
                  <c:v>637.633744855967</c:v>
                </c:pt>
                <c:pt idx="59">
                  <c:v>608.8683127572016</c:v>
                </c:pt>
                <c:pt idx="60">
                  <c:v>580.102880658436</c:v>
                </c:pt>
                <c:pt idx="61">
                  <c:v>551.3374485596707</c:v>
                </c:pt>
                <c:pt idx="62">
                  <c:v>522.5720164609053</c:v>
                </c:pt>
                <c:pt idx="63">
                  <c:v>493.8065843621399</c:v>
                </c:pt>
                <c:pt idx="64">
                  <c:v>465.0411522633743</c:v>
                </c:pt>
                <c:pt idx="65">
                  <c:v>436.275720164609</c:v>
                </c:pt>
                <c:pt idx="66">
                  <c:v>407.5102880658435</c:v>
                </c:pt>
                <c:pt idx="67">
                  <c:v>378.744855967078</c:v>
                </c:pt>
                <c:pt idx="68">
                  <c:v>349.9794238683126</c:v>
                </c:pt>
                <c:pt idx="69">
                  <c:v>321.2139917695472</c:v>
                </c:pt>
                <c:pt idx="70">
                  <c:v>292.4485596707817</c:v>
                </c:pt>
                <c:pt idx="71">
                  <c:v>263.6831275720162</c:v>
                </c:pt>
                <c:pt idx="72">
                  <c:v>234.9176954732508</c:v>
                </c:pt>
                <c:pt idx="73">
                  <c:v>206.1522633744854</c:v>
                </c:pt>
                <c:pt idx="74">
                  <c:v>177.38683127572</c:v>
                </c:pt>
                <c:pt idx="75">
                  <c:v>148.6213991769545</c:v>
                </c:pt>
                <c:pt idx="76">
                  <c:v>119.855967078189</c:v>
                </c:pt>
                <c:pt idx="77">
                  <c:v>91.09053497942364</c:v>
                </c:pt>
                <c:pt idx="78">
                  <c:v>62.32510288065816</c:v>
                </c:pt>
                <c:pt idx="79">
                  <c:v>33.55967078189269</c:v>
                </c:pt>
                <c:pt idx="80">
                  <c:v>4.794238683127332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5433.936590054021</c:v>
                </c:pt>
                <c:pt idx="1">
                  <c:v>5433.936590054021</c:v>
                </c:pt>
                <c:pt idx="2">
                  <c:v>5433.936590054021</c:v>
                </c:pt>
                <c:pt idx="3">
                  <c:v>5433.936590054021</c:v>
                </c:pt>
                <c:pt idx="4">
                  <c:v>5433.936590054021</c:v>
                </c:pt>
                <c:pt idx="5">
                  <c:v>5433.936590054021</c:v>
                </c:pt>
                <c:pt idx="6">
                  <c:v>5433.936590054021</c:v>
                </c:pt>
                <c:pt idx="7">
                  <c:v>5433.936590054021</c:v>
                </c:pt>
                <c:pt idx="8">
                  <c:v>5433.936590054021</c:v>
                </c:pt>
                <c:pt idx="9">
                  <c:v>5433.936590054021</c:v>
                </c:pt>
                <c:pt idx="10">
                  <c:v>5433.936590054021</c:v>
                </c:pt>
                <c:pt idx="11">
                  <c:v>5433.936590054021</c:v>
                </c:pt>
                <c:pt idx="12">
                  <c:v>5433.936590054021</c:v>
                </c:pt>
                <c:pt idx="13">
                  <c:v>5433.936590054021</c:v>
                </c:pt>
                <c:pt idx="14">
                  <c:v>5433.936590054021</c:v>
                </c:pt>
                <c:pt idx="15">
                  <c:v>5433.936590054021</c:v>
                </c:pt>
                <c:pt idx="16">
                  <c:v>5433.936590054021</c:v>
                </c:pt>
                <c:pt idx="17">
                  <c:v>5433.936590054021</c:v>
                </c:pt>
                <c:pt idx="18">
                  <c:v>5433.936590054021</c:v>
                </c:pt>
                <c:pt idx="19">
                  <c:v>5535.701746638199</c:v>
                </c:pt>
                <c:pt idx="20">
                  <c:v>5657.81993453921</c:v>
                </c:pt>
                <c:pt idx="21">
                  <c:v>5779.938122440224</c:v>
                </c:pt>
                <c:pt idx="22">
                  <c:v>5902.056310341237</c:v>
                </c:pt>
                <c:pt idx="23">
                  <c:v>6024.17449824225</c:v>
                </c:pt>
                <c:pt idx="24">
                  <c:v>6146.292686143262</c:v>
                </c:pt>
                <c:pt idx="25">
                  <c:v>6268.410874044275</c:v>
                </c:pt>
                <c:pt idx="26">
                  <c:v>6390.529061945288</c:v>
                </c:pt>
                <c:pt idx="27">
                  <c:v>6512.6472498463</c:v>
                </c:pt>
                <c:pt idx="28">
                  <c:v>6634.765437747314</c:v>
                </c:pt>
                <c:pt idx="29">
                  <c:v>6756.883625648326</c:v>
                </c:pt>
                <c:pt idx="30">
                  <c:v>6879.001813549338</c:v>
                </c:pt>
                <c:pt idx="31">
                  <c:v>7001.12000145035</c:v>
                </c:pt>
                <c:pt idx="32">
                  <c:v>7123.238189351364</c:v>
                </c:pt>
                <c:pt idx="33">
                  <c:v>7245.356377252376</c:v>
                </c:pt>
                <c:pt idx="34">
                  <c:v>7367.47456515339</c:v>
                </c:pt>
                <c:pt idx="35">
                  <c:v>7489.592753054403</c:v>
                </c:pt>
                <c:pt idx="36">
                  <c:v>7611.710940955415</c:v>
                </c:pt>
                <c:pt idx="37">
                  <c:v>7733.829128856427</c:v>
                </c:pt>
                <c:pt idx="38">
                  <c:v>7855.947316757442</c:v>
                </c:pt>
                <c:pt idx="39">
                  <c:v>7978.065504658453</c:v>
                </c:pt>
                <c:pt idx="40">
                  <c:v>8100.183692559466</c:v>
                </c:pt>
                <c:pt idx="41">
                  <c:v>8222.30188046048</c:v>
                </c:pt>
                <c:pt idx="42">
                  <c:v>8344.42006836149</c:v>
                </c:pt>
                <c:pt idx="43">
                  <c:v>8466.538256262505</c:v>
                </c:pt>
                <c:pt idx="44">
                  <c:v>8588.656444163516</c:v>
                </c:pt>
                <c:pt idx="45">
                  <c:v>8710.774632064531</c:v>
                </c:pt>
                <c:pt idx="46">
                  <c:v>8832.892819965542</c:v>
                </c:pt>
                <c:pt idx="47">
                  <c:v>8955.011007866554</c:v>
                </c:pt>
                <c:pt idx="48">
                  <c:v>9077.129195767568</c:v>
                </c:pt>
                <c:pt idx="49">
                  <c:v>9199.247383668582</c:v>
                </c:pt>
                <c:pt idx="50">
                  <c:v>9321.365571569593</c:v>
                </c:pt>
                <c:pt idx="51">
                  <c:v>9443.483759470605</c:v>
                </c:pt>
                <c:pt idx="52">
                  <c:v>9565.601947371618</c:v>
                </c:pt>
                <c:pt idx="53">
                  <c:v>9687.720135272633</c:v>
                </c:pt>
                <c:pt idx="54">
                  <c:v>9408.441278731766</c:v>
                </c:pt>
                <c:pt idx="55">
                  <c:v>9048.883013302527</c:v>
                </c:pt>
                <c:pt idx="56">
                  <c:v>8689.324747873288</c:v>
                </c:pt>
                <c:pt idx="57">
                  <c:v>8329.766482444047</c:v>
                </c:pt>
                <c:pt idx="58">
                  <c:v>7970.208217014808</c:v>
                </c:pt>
                <c:pt idx="59">
                  <c:v>7610.649951585568</c:v>
                </c:pt>
                <c:pt idx="60">
                  <c:v>7251.09168615633</c:v>
                </c:pt>
                <c:pt idx="61">
                  <c:v>6891.53342072709</c:v>
                </c:pt>
                <c:pt idx="62">
                  <c:v>6531.975155297851</c:v>
                </c:pt>
                <c:pt idx="63">
                  <c:v>6172.41688986861</c:v>
                </c:pt>
                <c:pt idx="64">
                  <c:v>5812.85862443937</c:v>
                </c:pt>
                <c:pt idx="65">
                  <c:v>5453.300359010131</c:v>
                </c:pt>
                <c:pt idx="66">
                  <c:v>5093.742093580891</c:v>
                </c:pt>
                <c:pt idx="67">
                  <c:v>4734.183828151652</c:v>
                </c:pt>
                <c:pt idx="68">
                  <c:v>4374.625562722411</c:v>
                </c:pt>
                <c:pt idx="69">
                  <c:v>4015.067297293172</c:v>
                </c:pt>
                <c:pt idx="70">
                  <c:v>3655.509031863932</c:v>
                </c:pt>
                <c:pt idx="71">
                  <c:v>3295.950766434693</c:v>
                </c:pt>
                <c:pt idx="72">
                  <c:v>2936.392501005453</c:v>
                </c:pt>
                <c:pt idx="73">
                  <c:v>2576.834235576213</c:v>
                </c:pt>
                <c:pt idx="74">
                  <c:v>2217.275970146974</c:v>
                </c:pt>
                <c:pt idx="75">
                  <c:v>1857.717704717736</c:v>
                </c:pt>
                <c:pt idx="76">
                  <c:v>1498.159439288494</c:v>
                </c:pt>
                <c:pt idx="77">
                  <c:v>1138.601173859255</c:v>
                </c:pt>
                <c:pt idx="78">
                  <c:v>779.0429084300158</c:v>
                </c:pt>
                <c:pt idx="79">
                  <c:v>419.4846430007765</c:v>
                </c:pt>
                <c:pt idx="80">
                  <c:v>59.92637757153716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209.5238095238101</c:v>
                </c:pt>
                <c:pt idx="20">
                  <c:v>460.9523809523815</c:v>
                </c:pt>
                <c:pt idx="21">
                  <c:v>712.380952380953</c:v>
                </c:pt>
                <c:pt idx="22">
                  <c:v>963.8095238095245</c:v>
                </c:pt>
                <c:pt idx="23">
                  <c:v>1215.238095238096</c:v>
                </c:pt>
                <c:pt idx="24">
                  <c:v>1466.666666666667</c:v>
                </c:pt>
                <c:pt idx="25">
                  <c:v>1718.095238095239</c:v>
                </c:pt>
                <c:pt idx="26">
                  <c:v>1969.52380952381</c:v>
                </c:pt>
                <c:pt idx="27">
                  <c:v>2220.952380952382</c:v>
                </c:pt>
                <c:pt idx="28">
                  <c:v>2472.380952380953</c:v>
                </c:pt>
                <c:pt idx="29">
                  <c:v>2723.809523809524</c:v>
                </c:pt>
                <c:pt idx="30">
                  <c:v>2975.238095238096</c:v>
                </c:pt>
                <c:pt idx="31">
                  <c:v>3226.666666666667</c:v>
                </c:pt>
                <c:pt idx="32">
                  <c:v>3478.095238095239</c:v>
                </c:pt>
                <c:pt idx="33">
                  <c:v>3729.52380952381</c:v>
                </c:pt>
                <c:pt idx="34">
                  <c:v>3980.952380952381</c:v>
                </c:pt>
                <c:pt idx="35">
                  <c:v>4232.380952380952</c:v>
                </c:pt>
                <c:pt idx="36">
                  <c:v>4483.809523809523</c:v>
                </c:pt>
                <c:pt idx="37">
                  <c:v>4735.238095238095</c:v>
                </c:pt>
                <c:pt idx="38">
                  <c:v>4986.666666666666</c:v>
                </c:pt>
                <c:pt idx="39">
                  <c:v>5238.095238095238</c:v>
                </c:pt>
                <c:pt idx="40">
                  <c:v>5489.52380952381</c:v>
                </c:pt>
                <c:pt idx="41">
                  <c:v>5740.952380952382</c:v>
                </c:pt>
                <c:pt idx="42">
                  <c:v>5992.380952380952</c:v>
                </c:pt>
                <c:pt idx="43">
                  <c:v>6243.809523809523</c:v>
                </c:pt>
                <c:pt idx="44">
                  <c:v>6495.238095238095</c:v>
                </c:pt>
                <c:pt idx="45">
                  <c:v>6746.666666666666</c:v>
                </c:pt>
                <c:pt idx="46">
                  <c:v>6998.095238095238</c:v>
                </c:pt>
                <c:pt idx="47">
                  <c:v>7249.52380952381</c:v>
                </c:pt>
                <c:pt idx="48">
                  <c:v>7500.952380952382</c:v>
                </c:pt>
                <c:pt idx="49">
                  <c:v>7752.380952380953</c:v>
                </c:pt>
                <c:pt idx="50">
                  <c:v>8003.809523809524</c:v>
                </c:pt>
                <c:pt idx="51">
                  <c:v>8255.238095238097</c:v>
                </c:pt>
                <c:pt idx="52">
                  <c:v>8506.666666666668</c:v>
                </c:pt>
                <c:pt idx="53">
                  <c:v>8758.095238095239</c:v>
                </c:pt>
                <c:pt idx="54">
                  <c:v>9463.139329806</c:v>
                </c:pt>
                <c:pt idx="55">
                  <c:v>10258.90652557319</c:v>
                </c:pt>
                <c:pt idx="56">
                  <c:v>11054.6737213404</c:v>
                </c:pt>
                <c:pt idx="57">
                  <c:v>11850.44091710759</c:v>
                </c:pt>
                <c:pt idx="58">
                  <c:v>12646.20811287478</c:v>
                </c:pt>
                <c:pt idx="59">
                  <c:v>13441.97530864198</c:v>
                </c:pt>
                <c:pt idx="60">
                  <c:v>14237.74250440917</c:v>
                </c:pt>
                <c:pt idx="61">
                  <c:v>15033.50970017637</c:v>
                </c:pt>
                <c:pt idx="62">
                  <c:v>15829.27689594357</c:v>
                </c:pt>
                <c:pt idx="63">
                  <c:v>16625.04409171076</c:v>
                </c:pt>
                <c:pt idx="64">
                  <c:v>17420.81128747796</c:v>
                </c:pt>
                <c:pt idx="65">
                  <c:v>18216.57848324515</c:v>
                </c:pt>
                <c:pt idx="66">
                  <c:v>19012.34567901235</c:v>
                </c:pt>
                <c:pt idx="67">
                  <c:v>19808.11287477954</c:v>
                </c:pt>
                <c:pt idx="68">
                  <c:v>20603.88007054674</c:v>
                </c:pt>
                <c:pt idx="69">
                  <c:v>21399.64726631394</c:v>
                </c:pt>
                <c:pt idx="70">
                  <c:v>22195.41446208113</c:v>
                </c:pt>
                <c:pt idx="71">
                  <c:v>22991.18165784833</c:v>
                </c:pt>
                <c:pt idx="72">
                  <c:v>23786.94885361553</c:v>
                </c:pt>
                <c:pt idx="73">
                  <c:v>24582.71604938272</c:v>
                </c:pt>
                <c:pt idx="74">
                  <c:v>25378.48324514992</c:v>
                </c:pt>
                <c:pt idx="75">
                  <c:v>26174.25044091711</c:v>
                </c:pt>
                <c:pt idx="76">
                  <c:v>26970.01763668431</c:v>
                </c:pt>
                <c:pt idx="77">
                  <c:v>27765.78483245151</c:v>
                </c:pt>
                <c:pt idx="78">
                  <c:v>28561.5520282187</c:v>
                </c:pt>
                <c:pt idx="79">
                  <c:v>29357.3192239859</c:v>
                </c:pt>
                <c:pt idx="80">
                  <c:v>30153.0864197531</c:v>
                </c:pt>
                <c:pt idx="81">
                  <c:v>36603.17460317467</c:v>
                </c:pt>
                <c:pt idx="82">
                  <c:v>44184.12698412706</c:v>
                </c:pt>
                <c:pt idx="83">
                  <c:v>51765.07936507944</c:v>
                </c:pt>
                <c:pt idx="84">
                  <c:v>59346.03174603182</c:v>
                </c:pt>
                <c:pt idx="85">
                  <c:v>66926.9841269842</c:v>
                </c:pt>
                <c:pt idx="86">
                  <c:v>74507.93650793658</c:v>
                </c:pt>
                <c:pt idx="87">
                  <c:v>82088.88888888896</c:v>
                </c:pt>
                <c:pt idx="88">
                  <c:v>89669.84126984134</c:v>
                </c:pt>
                <c:pt idx="89">
                  <c:v>97250.79365079373</c:v>
                </c:pt>
                <c:pt idx="90">
                  <c:v>104831.7460317461</c:v>
                </c:pt>
                <c:pt idx="91">
                  <c:v>112412.6984126985</c:v>
                </c:pt>
                <c:pt idx="92">
                  <c:v>119993.6507936509</c:v>
                </c:pt>
                <c:pt idx="93">
                  <c:v>127574.6031746033</c:v>
                </c:pt>
                <c:pt idx="94">
                  <c:v>135155.5555555556</c:v>
                </c:pt>
                <c:pt idx="95">
                  <c:v>142736.507936508</c:v>
                </c:pt>
                <c:pt idx="96">
                  <c:v>144000.0</c:v>
                </c:pt>
                <c:pt idx="97">
                  <c:v>144000.0</c:v>
                </c:pt>
                <c:pt idx="98">
                  <c:v>144000.0</c:v>
                </c:pt>
                <c:pt idx="99">
                  <c:v>144000.0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764.0</c:v>
                </c:pt>
                <c:pt idx="1">
                  <c:v>764.0</c:v>
                </c:pt>
                <c:pt idx="2">
                  <c:v>764.0</c:v>
                </c:pt>
                <c:pt idx="3">
                  <c:v>764.0</c:v>
                </c:pt>
                <c:pt idx="4">
                  <c:v>764.0</c:v>
                </c:pt>
                <c:pt idx="5">
                  <c:v>764.0</c:v>
                </c:pt>
                <c:pt idx="6">
                  <c:v>764.0</c:v>
                </c:pt>
                <c:pt idx="7">
                  <c:v>764.0</c:v>
                </c:pt>
                <c:pt idx="8">
                  <c:v>764.0</c:v>
                </c:pt>
                <c:pt idx="9">
                  <c:v>764.0</c:v>
                </c:pt>
                <c:pt idx="10">
                  <c:v>764.0</c:v>
                </c:pt>
                <c:pt idx="11">
                  <c:v>764.0</c:v>
                </c:pt>
                <c:pt idx="12">
                  <c:v>764.0</c:v>
                </c:pt>
                <c:pt idx="13">
                  <c:v>764.0</c:v>
                </c:pt>
                <c:pt idx="14">
                  <c:v>764.0</c:v>
                </c:pt>
                <c:pt idx="15">
                  <c:v>764.0</c:v>
                </c:pt>
                <c:pt idx="16">
                  <c:v>764.0</c:v>
                </c:pt>
                <c:pt idx="17">
                  <c:v>764.0</c:v>
                </c:pt>
                <c:pt idx="18">
                  <c:v>764.0</c:v>
                </c:pt>
                <c:pt idx="19">
                  <c:v>846.68253968254</c:v>
                </c:pt>
                <c:pt idx="20">
                  <c:v>945.9015873015876</c:v>
                </c:pt>
                <c:pt idx="21">
                  <c:v>1045.120634920635</c:v>
                </c:pt>
                <c:pt idx="22">
                  <c:v>1144.339682539683</c:v>
                </c:pt>
                <c:pt idx="23">
                  <c:v>1243.55873015873</c:v>
                </c:pt>
                <c:pt idx="24">
                  <c:v>1342.777777777778</c:v>
                </c:pt>
                <c:pt idx="25">
                  <c:v>1441.996825396826</c:v>
                </c:pt>
                <c:pt idx="26">
                  <c:v>1541.215873015873</c:v>
                </c:pt>
                <c:pt idx="27">
                  <c:v>1640.434920634921</c:v>
                </c:pt>
                <c:pt idx="28">
                  <c:v>1739.653968253969</c:v>
                </c:pt>
                <c:pt idx="29">
                  <c:v>1838.873015873016</c:v>
                </c:pt>
                <c:pt idx="30">
                  <c:v>1938.092063492064</c:v>
                </c:pt>
                <c:pt idx="31">
                  <c:v>2037.311111111111</c:v>
                </c:pt>
                <c:pt idx="32">
                  <c:v>2136.53015873016</c:v>
                </c:pt>
                <c:pt idx="33">
                  <c:v>2235.749206349206</c:v>
                </c:pt>
                <c:pt idx="34">
                  <c:v>2334.968253968254</c:v>
                </c:pt>
                <c:pt idx="35">
                  <c:v>2434.187301587302</c:v>
                </c:pt>
                <c:pt idx="36">
                  <c:v>2533.40634920635</c:v>
                </c:pt>
                <c:pt idx="37">
                  <c:v>2632.625396825397</c:v>
                </c:pt>
                <c:pt idx="38">
                  <c:v>2731.844444444445</c:v>
                </c:pt>
                <c:pt idx="39">
                  <c:v>2831.063492063493</c:v>
                </c:pt>
                <c:pt idx="40">
                  <c:v>2930.28253968254</c:v>
                </c:pt>
                <c:pt idx="41">
                  <c:v>3029.501587301588</c:v>
                </c:pt>
                <c:pt idx="42">
                  <c:v>3128.720634920635</c:v>
                </c:pt>
                <c:pt idx="43">
                  <c:v>3227.939682539683</c:v>
                </c:pt>
                <c:pt idx="44">
                  <c:v>3327.158730158731</c:v>
                </c:pt>
                <c:pt idx="45">
                  <c:v>3426.377777777778</c:v>
                </c:pt>
                <c:pt idx="46">
                  <c:v>3525.596825396826</c:v>
                </c:pt>
                <c:pt idx="47">
                  <c:v>3624.815873015873</c:v>
                </c:pt>
                <c:pt idx="48">
                  <c:v>3724.034920634921</c:v>
                </c:pt>
                <c:pt idx="49">
                  <c:v>3823.253968253969</c:v>
                </c:pt>
                <c:pt idx="50">
                  <c:v>3922.473015873016</c:v>
                </c:pt>
                <c:pt idx="51">
                  <c:v>4021.692063492064</c:v>
                </c:pt>
                <c:pt idx="52">
                  <c:v>4120.911111111111</c:v>
                </c:pt>
                <c:pt idx="53">
                  <c:v>4220.130158730159</c:v>
                </c:pt>
                <c:pt idx="54">
                  <c:v>4120.014697236919</c:v>
                </c:pt>
                <c:pt idx="55">
                  <c:v>3980.032333921223</c:v>
                </c:pt>
                <c:pt idx="56">
                  <c:v>3840.049970605526</c:v>
                </c:pt>
                <c:pt idx="57">
                  <c:v>3700.06760728983</c:v>
                </c:pt>
                <c:pt idx="58">
                  <c:v>3560.085243974133</c:v>
                </c:pt>
                <c:pt idx="59">
                  <c:v>3420.102880658436</c:v>
                </c:pt>
                <c:pt idx="60">
                  <c:v>3280.12051734274</c:v>
                </c:pt>
                <c:pt idx="61">
                  <c:v>3140.138154027042</c:v>
                </c:pt>
                <c:pt idx="62">
                  <c:v>3000.155790711346</c:v>
                </c:pt>
                <c:pt idx="63">
                  <c:v>2860.17342739565</c:v>
                </c:pt>
                <c:pt idx="64">
                  <c:v>2720.191064079952</c:v>
                </c:pt>
                <c:pt idx="65">
                  <c:v>2580.208700764256</c:v>
                </c:pt>
                <c:pt idx="66">
                  <c:v>2440.22633744856</c:v>
                </c:pt>
                <c:pt idx="67">
                  <c:v>2300.243974132863</c:v>
                </c:pt>
                <c:pt idx="68">
                  <c:v>2160.261610817166</c:v>
                </c:pt>
                <c:pt idx="69">
                  <c:v>2020.279247501469</c:v>
                </c:pt>
                <c:pt idx="70">
                  <c:v>1880.296884185772</c:v>
                </c:pt>
                <c:pt idx="71">
                  <c:v>1740.314520870076</c:v>
                </c:pt>
                <c:pt idx="72">
                  <c:v>1600.332157554379</c:v>
                </c:pt>
                <c:pt idx="73">
                  <c:v>1460.349794238683</c:v>
                </c:pt>
                <c:pt idx="74">
                  <c:v>1320.367430922985</c:v>
                </c:pt>
                <c:pt idx="75">
                  <c:v>1180.38506760729</c:v>
                </c:pt>
                <c:pt idx="76">
                  <c:v>1040.402704291592</c:v>
                </c:pt>
                <c:pt idx="77">
                  <c:v>900.4203409758956</c:v>
                </c:pt>
                <c:pt idx="78">
                  <c:v>760.4379776601986</c:v>
                </c:pt>
                <c:pt idx="79">
                  <c:v>620.455614344502</c:v>
                </c:pt>
                <c:pt idx="80">
                  <c:v>480.4732510288054</c:v>
                </c:pt>
                <c:pt idx="81">
                  <c:v>431.7460317460315</c:v>
                </c:pt>
                <c:pt idx="82">
                  <c:v>401.269841269841</c:v>
                </c:pt>
                <c:pt idx="83">
                  <c:v>370.7936507936505</c:v>
                </c:pt>
                <c:pt idx="84">
                  <c:v>340.31746031746</c:v>
                </c:pt>
                <c:pt idx="85">
                  <c:v>309.8412698412695</c:v>
                </c:pt>
                <c:pt idx="86">
                  <c:v>279.3650793650791</c:v>
                </c:pt>
                <c:pt idx="87">
                  <c:v>248.8888888888886</c:v>
                </c:pt>
                <c:pt idx="88">
                  <c:v>218.4126984126981</c:v>
                </c:pt>
                <c:pt idx="89">
                  <c:v>187.9365079365077</c:v>
                </c:pt>
                <c:pt idx="90">
                  <c:v>157.4603174603172</c:v>
                </c:pt>
                <c:pt idx="91">
                  <c:v>126.9841269841267</c:v>
                </c:pt>
                <c:pt idx="92">
                  <c:v>96.50793650793628</c:v>
                </c:pt>
                <c:pt idx="93">
                  <c:v>66.03174603174574</c:v>
                </c:pt>
                <c:pt idx="94">
                  <c:v>35.55555555555526</c:v>
                </c:pt>
                <c:pt idx="95">
                  <c:v>5.079365079364833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22.85714285714293</c:v>
                </c:pt>
                <c:pt idx="20">
                  <c:v>50.28571428571436</c:v>
                </c:pt>
                <c:pt idx="21">
                  <c:v>77.7142857142858</c:v>
                </c:pt>
                <c:pt idx="22">
                  <c:v>105.1428571428572</c:v>
                </c:pt>
                <c:pt idx="23">
                  <c:v>132.5714285714286</c:v>
                </c:pt>
                <c:pt idx="24">
                  <c:v>160.0000000000001</c:v>
                </c:pt>
                <c:pt idx="25">
                  <c:v>187.4285714285715</c:v>
                </c:pt>
                <c:pt idx="26">
                  <c:v>214.857142857143</c:v>
                </c:pt>
                <c:pt idx="27">
                  <c:v>242.2857142857144</c:v>
                </c:pt>
                <c:pt idx="28">
                  <c:v>269.7142857142858</c:v>
                </c:pt>
                <c:pt idx="29">
                  <c:v>297.1428571428572</c:v>
                </c:pt>
                <c:pt idx="30">
                  <c:v>324.5714285714287</c:v>
                </c:pt>
                <c:pt idx="31">
                  <c:v>352.0000000000001</c:v>
                </c:pt>
                <c:pt idx="32">
                  <c:v>379.4285714285716</c:v>
                </c:pt>
                <c:pt idx="33">
                  <c:v>406.8571428571429</c:v>
                </c:pt>
                <c:pt idx="34">
                  <c:v>434.2857142857144</c:v>
                </c:pt>
                <c:pt idx="35">
                  <c:v>461.7142857142858</c:v>
                </c:pt>
                <c:pt idx="36">
                  <c:v>489.1428571428572</c:v>
                </c:pt>
                <c:pt idx="37">
                  <c:v>516.5714285714287</c:v>
                </c:pt>
                <c:pt idx="38">
                  <c:v>544.0000000000001</c:v>
                </c:pt>
                <c:pt idx="39">
                  <c:v>571.4285714285715</c:v>
                </c:pt>
                <c:pt idx="40">
                  <c:v>598.857142857143</c:v>
                </c:pt>
                <c:pt idx="41">
                  <c:v>626.2857142857143</c:v>
                </c:pt>
                <c:pt idx="42">
                  <c:v>653.7142857142858</c:v>
                </c:pt>
                <c:pt idx="43">
                  <c:v>681.1428571428572</c:v>
                </c:pt>
                <c:pt idx="44">
                  <c:v>708.5714285714287</c:v>
                </c:pt>
                <c:pt idx="45">
                  <c:v>736.0000000000001</c:v>
                </c:pt>
                <c:pt idx="46">
                  <c:v>763.4285714285715</c:v>
                </c:pt>
                <c:pt idx="47">
                  <c:v>790.8571428571431</c:v>
                </c:pt>
                <c:pt idx="48">
                  <c:v>818.2857142857144</c:v>
                </c:pt>
                <c:pt idx="49">
                  <c:v>845.7142857142859</c:v>
                </c:pt>
                <c:pt idx="50">
                  <c:v>873.1428571428573</c:v>
                </c:pt>
                <c:pt idx="51">
                  <c:v>900.5714285714288</c:v>
                </c:pt>
                <c:pt idx="52">
                  <c:v>928.0000000000002</c:v>
                </c:pt>
                <c:pt idx="53">
                  <c:v>955.4285714285716</c:v>
                </c:pt>
                <c:pt idx="54">
                  <c:v>2195.508524397417</c:v>
                </c:pt>
                <c:pt idx="55">
                  <c:v>3678.118753674313</c:v>
                </c:pt>
                <c:pt idx="56">
                  <c:v>5160.72898295121</c:v>
                </c:pt>
                <c:pt idx="57">
                  <c:v>6643.339212228106</c:v>
                </c:pt>
                <c:pt idx="58">
                  <c:v>8125.949441505003</c:v>
                </c:pt>
                <c:pt idx="59">
                  <c:v>9608.559670781899</c:v>
                </c:pt>
                <c:pt idx="60">
                  <c:v>11091.1699000588</c:v>
                </c:pt>
                <c:pt idx="61">
                  <c:v>12573.78012933569</c:v>
                </c:pt>
                <c:pt idx="62">
                  <c:v>14056.39035861259</c:v>
                </c:pt>
                <c:pt idx="63">
                  <c:v>15539.00058788948</c:v>
                </c:pt>
                <c:pt idx="64">
                  <c:v>17021.61081716638</c:v>
                </c:pt>
                <c:pt idx="65">
                  <c:v>18504.22104644328</c:v>
                </c:pt>
                <c:pt idx="66">
                  <c:v>19986.83127572017</c:v>
                </c:pt>
                <c:pt idx="67">
                  <c:v>21469.44150499707</c:v>
                </c:pt>
                <c:pt idx="68">
                  <c:v>22952.05173427397</c:v>
                </c:pt>
                <c:pt idx="69">
                  <c:v>24434.66196355086</c:v>
                </c:pt>
                <c:pt idx="70">
                  <c:v>25917.27219282776</c:v>
                </c:pt>
                <c:pt idx="71">
                  <c:v>27399.88242210465</c:v>
                </c:pt>
                <c:pt idx="72">
                  <c:v>28882.49265138155</c:v>
                </c:pt>
                <c:pt idx="73">
                  <c:v>30365.10288065845</c:v>
                </c:pt>
                <c:pt idx="74">
                  <c:v>31847.71310993534</c:v>
                </c:pt>
                <c:pt idx="75">
                  <c:v>33330.32333921224</c:v>
                </c:pt>
                <c:pt idx="76">
                  <c:v>34812.93356848914</c:v>
                </c:pt>
                <c:pt idx="77">
                  <c:v>36295.54379776603</c:v>
                </c:pt>
                <c:pt idx="78">
                  <c:v>37778.15402704293</c:v>
                </c:pt>
                <c:pt idx="79">
                  <c:v>39260.76425631982</c:v>
                </c:pt>
                <c:pt idx="80">
                  <c:v>40743.37448559672</c:v>
                </c:pt>
                <c:pt idx="81">
                  <c:v>40849.3544973545</c:v>
                </c:pt>
                <c:pt idx="82">
                  <c:v>40680.00846560847</c:v>
                </c:pt>
                <c:pt idx="83">
                  <c:v>40510.66243386243</c:v>
                </c:pt>
                <c:pt idx="84">
                  <c:v>40341.3164021164</c:v>
                </c:pt>
                <c:pt idx="85">
                  <c:v>40171.97037037037</c:v>
                </c:pt>
                <c:pt idx="86">
                  <c:v>40002.62433862434</c:v>
                </c:pt>
                <c:pt idx="87">
                  <c:v>39833.27830687831</c:v>
                </c:pt>
                <c:pt idx="88">
                  <c:v>39663.93227513227</c:v>
                </c:pt>
                <c:pt idx="89">
                  <c:v>39494.58624338624</c:v>
                </c:pt>
                <c:pt idx="90">
                  <c:v>39325.24021164022</c:v>
                </c:pt>
                <c:pt idx="91">
                  <c:v>39155.89417989418</c:v>
                </c:pt>
                <c:pt idx="92">
                  <c:v>38986.54814814814</c:v>
                </c:pt>
                <c:pt idx="93">
                  <c:v>38817.20211640212</c:v>
                </c:pt>
                <c:pt idx="94">
                  <c:v>38647.85608465608</c:v>
                </c:pt>
                <c:pt idx="95">
                  <c:v>38478.51005291005</c:v>
                </c:pt>
                <c:pt idx="96">
                  <c:v>38450.28571428572</c:v>
                </c:pt>
                <c:pt idx="97">
                  <c:v>38450.28571428572</c:v>
                </c:pt>
                <c:pt idx="98">
                  <c:v>38450.28571428572</c:v>
                </c:pt>
                <c:pt idx="99">
                  <c:v>38450.28571428572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1137.448734680805</c:v>
                </c:pt>
                <c:pt idx="1">
                  <c:v>1137.448734680805</c:v>
                </c:pt>
                <c:pt idx="2">
                  <c:v>1137.448734680805</c:v>
                </c:pt>
                <c:pt idx="3">
                  <c:v>1137.448734680805</c:v>
                </c:pt>
                <c:pt idx="4">
                  <c:v>1137.448734680805</c:v>
                </c:pt>
                <c:pt idx="5">
                  <c:v>1137.448734680805</c:v>
                </c:pt>
                <c:pt idx="6">
                  <c:v>1137.448734680805</c:v>
                </c:pt>
                <c:pt idx="7">
                  <c:v>1137.448734680805</c:v>
                </c:pt>
                <c:pt idx="8">
                  <c:v>1137.448734680805</c:v>
                </c:pt>
                <c:pt idx="9">
                  <c:v>1137.448734680805</c:v>
                </c:pt>
                <c:pt idx="10">
                  <c:v>1137.448734680805</c:v>
                </c:pt>
                <c:pt idx="11">
                  <c:v>1137.448734680805</c:v>
                </c:pt>
                <c:pt idx="12">
                  <c:v>1137.448734680805</c:v>
                </c:pt>
                <c:pt idx="13">
                  <c:v>1137.448734680805</c:v>
                </c:pt>
                <c:pt idx="14">
                  <c:v>1137.448734680805</c:v>
                </c:pt>
                <c:pt idx="15">
                  <c:v>1137.448734680805</c:v>
                </c:pt>
                <c:pt idx="16">
                  <c:v>1137.448734680805</c:v>
                </c:pt>
                <c:pt idx="17">
                  <c:v>1137.448734680805</c:v>
                </c:pt>
                <c:pt idx="18">
                  <c:v>1137.448734680805</c:v>
                </c:pt>
                <c:pt idx="19">
                  <c:v>1135.875642047938</c:v>
                </c:pt>
                <c:pt idx="20">
                  <c:v>1133.987930888497</c:v>
                </c:pt>
                <c:pt idx="21">
                  <c:v>1132.100219729057</c:v>
                </c:pt>
                <c:pt idx="22">
                  <c:v>1130.212508569617</c:v>
                </c:pt>
                <c:pt idx="23">
                  <c:v>1128.324797410176</c:v>
                </c:pt>
                <c:pt idx="24">
                  <c:v>1126.437086250736</c:v>
                </c:pt>
                <c:pt idx="25">
                  <c:v>1124.549375091295</c:v>
                </c:pt>
                <c:pt idx="26">
                  <c:v>1122.661663931855</c:v>
                </c:pt>
                <c:pt idx="27">
                  <c:v>1120.773952772415</c:v>
                </c:pt>
                <c:pt idx="28">
                  <c:v>1118.886241612974</c:v>
                </c:pt>
                <c:pt idx="29">
                  <c:v>1116.998530453534</c:v>
                </c:pt>
                <c:pt idx="30">
                  <c:v>1115.110819294094</c:v>
                </c:pt>
                <c:pt idx="31">
                  <c:v>1113.223108134653</c:v>
                </c:pt>
                <c:pt idx="32">
                  <c:v>1111.335396975213</c:v>
                </c:pt>
                <c:pt idx="33">
                  <c:v>1109.447685815772</c:v>
                </c:pt>
                <c:pt idx="34">
                  <c:v>1107.559974656332</c:v>
                </c:pt>
                <c:pt idx="35">
                  <c:v>1105.672263496891</c:v>
                </c:pt>
                <c:pt idx="36">
                  <c:v>1103.784552337451</c:v>
                </c:pt>
                <c:pt idx="37">
                  <c:v>1101.896841178011</c:v>
                </c:pt>
                <c:pt idx="38">
                  <c:v>1100.00913001857</c:v>
                </c:pt>
                <c:pt idx="39">
                  <c:v>1098.12141885913</c:v>
                </c:pt>
                <c:pt idx="40">
                  <c:v>1096.23370769969</c:v>
                </c:pt>
                <c:pt idx="41">
                  <c:v>1094.34599654025</c:v>
                </c:pt>
                <c:pt idx="42">
                  <c:v>1092.458285380809</c:v>
                </c:pt>
                <c:pt idx="43">
                  <c:v>1090.570574221368</c:v>
                </c:pt>
                <c:pt idx="44">
                  <c:v>1088.682863061928</c:v>
                </c:pt>
                <c:pt idx="45">
                  <c:v>1086.795151902488</c:v>
                </c:pt>
                <c:pt idx="46">
                  <c:v>1084.907440743047</c:v>
                </c:pt>
                <c:pt idx="47">
                  <c:v>1083.019729583607</c:v>
                </c:pt>
                <c:pt idx="48">
                  <c:v>1081.132018424166</c:v>
                </c:pt>
                <c:pt idx="49">
                  <c:v>1079.244307264726</c:v>
                </c:pt>
                <c:pt idx="50">
                  <c:v>1077.356596105286</c:v>
                </c:pt>
                <c:pt idx="51">
                  <c:v>1075.468884945845</c:v>
                </c:pt>
                <c:pt idx="52">
                  <c:v>1073.581173786405</c:v>
                </c:pt>
                <c:pt idx="53">
                  <c:v>1071.693462626964</c:v>
                </c:pt>
                <c:pt idx="54">
                  <c:v>1052.30970989875</c:v>
                </c:pt>
                <c:pt idx="55">
                  <c:v>1029.426748856782</c:v>
                </c:pt>
                <c:pt idx="56">
                  <c:v>1006.543787814813</c:v>
                </c:pt>
                <c:pt idx="57">
                  <c:v>983.6608267728448</c:v>
                </c:pt>
                <c:pt idx="58">
                  <c:v>960.7778657308762</c:v>
                </c:pt>
                <c:pt idx="59">
                  <c:v>937.8949046889077</c:v>
                </c:pt>
                <c:pt idx="60">
                  <c:v>915.0119436469391</c:v>
                </c:pt>
                <c:pt idx="61">
                  <c:v>892.1289826049706</c:v>
                </c:pt>
                <c:pt idx="62">
                  <c:v>869.246021563002</c:v>
                </c:pt>
                <c:pt idx="63">
                  <c:v>846.3630605210334</c:v>
                </c:pt>
                <c:pt idx="64">
                  <c:v>823.4800994790648</c:v>
                </c:pt>
                <c:pt idx="65">
                  <c:v>800.5971384370963</c:v>
                </c:pt>
                <c:pt idx="66">
                  <c:v>777.7141773951277</c:v>
                </c:pt>
                <c:pt idx="67">
                  <c:v>754.8312163531591</c:v>
                </c:pt>
                <c:pt idx="68">
                  <c:v>731.9482553111907</c:v>
                </c:pt>
                <c:pt idx="69">
                  <c:v>709.065294269222</c:v>
                </c:pt>
                <c:pt idx="70">
                  <c:v>686.1823332272535</c:v>
                </c:pt>
                <c:pt idx="71">
                  <c:v>663.299372185285</c:v>
                </c:pt>
                <c:pt idx="72">
                  <c:v>640.4164111433164</c:v>
                </c:pt>
                <c:pt idx="73">
                  <c:v>617.5334501013478</c:v>
                </c:pt>
                <c:pt idx="74">
                  <c:v>594.6504890593791</c:v>
                </c:pt>
                <c:pt idx="75">
                  <c:v>571.7675280174108</c:v>
                </c:pt>
                <c:pt idx="76">
                  <c:v>548.8845669754421</c:v>
                </c:pt>
                <c:pt idx="77">
                  <c:v>526.0016059334736</c:v>
                </c:pt>
                <c:pt idx="78">
                  <c:v>503.118644891505</c:v>
                </c:pt>
                <c:pt idx="79">
                  <c:v>480.2356838495365</c:v>
                </c:pt>
                <c:pt idx="80">
                  <c:v>457.3527228075678</c:v>
                </c:pt>
                <c:pt idx="81">
                  <c:v>453.53889596724</c:v>
                </c:pt>
                <c:pt idx="82">
                  <c:v>453.53889596724</c:v>
                </c:pt>
                <c:pt idx="83">
                  <c:v>453.53889596724</c:v>
                </c:pt>
                <c:pt idx="84">
                  <c:v>453.53889596724</c:v>
                </c:pt>
                <c:pt idx="85">
                  <c:v>453.53889596724</c:v>
                </c:pt>
                <c:pt idx="86">
                  <c:v>453.53889596724</c:v>
                </c:pt>
                <c:pt idx="87">
                  <c:v>453.53889596724</c:v>
                </c:pt>
                <c:pt idx="88">
                  <c:v>453.53889596724</c:v>
                </c:pt>
                <c:pt idx="89">
                  <c:v>453.53889596724</c:v>
                </c:pt>
                <c:pt idx="90">
                  <c:v>453.53889596724</c:v>
                </c:pt>
                <c:pt idx="91">
                  <c:v>453.53889596724</c:v>
                </c:pt>
                <c:pt idx="92">
                  <c:v>453.53889596724</c:v>
                </c:pt>
                <c:pt idx="93">
                  <c:v>453.53889596724</c:v>
                </c:pt>
                <c:pt idx="94">
                  <c:v>453.53889596724</c:v>
                </c:pt>
                <c:pt idx="95">
                  <c:v>453.53889596724</c:v>
                </c:pt>
                <c:pt idx="96">
                  <c:v>453.53889596724</c:v>
                </c:pt>
                <c:pt idx="97">
                  <c:v>453.53889596724</c:v>
                </c:pt>
                <c:pt idx="98">
                  <c:v>453.53889596724</c:v>
                </c:pt>
                <c:pt idx="99">
                  <c:v>453.53889596724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21720.0</c:v>
                </c:pt>
                <c:pt idx="1">
                  <c:v>21720.0</c:v>
                </c:pt>
                <c:pt idx="2">
                  <c:v>21720.0</c:v>
                </c:pt>
                <c:pt idx="3">
                  <c:v>21720.0</c:v>
                </c:pt>
                <c:pt idx="4">
                  <c:v>21720.0</c:v>
                </c:pt>
                <c:pt idx="5">
                  <c:v>21720.0</c:v>
                </c:pt>
                <c:pt idx="6">
                  <c:v>21720.0</c:v>
                </c:pt>
                <c:pt idx="7">
                  <c:v>21720.0</c:v>
                </c:pt>
                <c:pt idx="8">
                  <c:v>21720.0</c:v>
                </c:pt>
                <c:pt idx="9">
                  <c:v>21720.0</c:v>
                </c:pt>
                <c:pt idx="10">
                  <c:v>21720.0</c:v>
                </c:pt>
                <c:pt idx="11">
                  <c:v>21720.0</c:v>
                </c:pt>
                <c:pt idx="12">
                  <c:v>21720.0</c:v>
                </c:pt>
                <c:pt idx="13">
                  <c:v>21720.0</c:v>
                </c:pt>
                <c:pt idx="14">
                  <c:v>21720.0</c:v>
                </c:pt>
                <c:pt idx="15">
                  <c:v>21720.0</c:v>
                </c:pt>
                <c:pt idx="16">
                  <c:v>21720.0</c:v>
                </c:pt>
                <c:pt idx="17">
                  <c:v>21720.0</c:v>
                </c:pt>
                <c:pt idx="18">
                  <c:v>21720.0</c:v>
                </c:pt>
                <c:pt idx="19">
                  <c:v>21720.0</c:v>
                </c:pt>
                <c:pt idx="20">
                  <c:v>21720.0</c:v>
                </c:pt>
                <c:pt idx="21">
                  <c:v>21720.0</c:v>
                </c:pt>
                <c:pt idx="22">
                  <c:v>21720.0</c:v>
                </c:pt>
                <c:pt idx="23">
                  <c:v>21720.0</c:v>
                </c:pt>
                <c:pt idx="24">
                  <c:v>21720.0</c:v>
                </c:pt>
                <c:pt idx="25">
                  <c:v>21720.0</c:v>
                </c:pt>
                <c:pt idx="26">
                  <c:v>21720.0</c:v>
                </c:pt>
                <c:pt idx="27">
                  <c:v>21720.0</c:v>
                </c:pt>
                <c:pt idx="28">
                  <c:v>21720.0</c:v>
                </c:pt>
                <c:pt idx="29">
                  <c:v>21720.0</c:v>
                </c:pt>
                <c:pt idx="30">
                  <c:v>21720.0</c:v>
                </c:pt>
                <c:pt idx="31">
                  <c:v>21720.0</c:v>
                </c:pt>
                <c:pt idx="32">
                  <c:v>21720.0</c:v>
                </c:pt>
                <c:pt idx="33">
                  <c:v>21720.0</c:v>
                </c:pt>
                <c:pt idx="34">
                  <c:v>21720.0</c:v>
                </c:pt>
                <c:pt idx="35">
                  <c:v>21720.0</c:v>
                </c:pt>
                <c:pt idx="36">
                  <c:v>21720.0</c:v>
                </c:pt>
                <c:pt idx="37">
                  <c:v>21720.0</c:v>
                </c:pt>
                <c:pt idx="38">
                  <c:v>21720.0</c:v>
                </c:pt>
                <c:pt idx="39">
                  <c:v>21720.0</c:v>
                </c:pt>
                <c:pt idx="40">
                  <c:v>21720.0</c:v>
                </c:pt>
                <c:pt idx="41">
                  <c:v>21720.0</c:v>
                </c:pt>
                <c:pt idx="42">
                  <c:v>21720.0</c:v>
                </c:pt>
                <c:pt idx="43">
                  <c:v>21720.0</c:v>
                </c:pt>
                <c:pt idx="44">
                  <c:v>21720.0</c:v>
                </c:pt>
                <c:pt idx="45">
                  <c:v>21720.0</c:v>
                </c:pt>
                <c:pt idx="46">
                  <c:v>21720.0</c:v>
                </c:pt>
                <c:pt idx="47">
                  <c:v>21720.0</c:v>
                </c:pt>
                <c:pt idx="48">
                  <c:v>21720.0</c:v>
                </c:pt>
                <c:pt idx="49">
                  <c:v>21720.0</c:v>
                </c:pt>
                <c:pt idx="50">
                  <c:v>21720.0</c:v>
                </c:pt>
                <c:pt idx="51">
                  <c:v>21720.0</c:v>
                </c:pt>
                <c:pt idx="52">
                  <c:v>21720.0</c:v>
                </c:pt>
                <c:pt idx="53">
                  <c:v>21720.0</c:v>
                </c:pt>
                <c:pt idx="54">
                  <c:v>21328.99470899471</c:v>
                </c:pt>
                <c:pt idx="55">
                  <c:v>20859.78835978836</c:v>
                </c:pt>
                <c:pt idx="56">
                  <c:v>20390.58201058201</c:v>
                </c:pt>
                <c:pt idx="57">
                  <c:v>19921.37566137566</c:v>
                </c:pt>
                <c:pt idx="58">
                  <c:v>19452.16931216931</c:v>
                </c:pt>
                <c:pt idx="59">
                  <c:v>18982.96296296296</c:v>
                </c:pt>
                <c:pt idx="60">
                  <c:v>18513.75661375661</c:v>
                </c:pt>
                <c:pt idx="61">
                  <c:v>18044.55026455026</c:v>
                </c:pt>
                <c:pt idx="62">
                  <c:v>17575.34391534391</c:v>
                </c:pt>
                <c:pt idx="63">
                  <c:v>17106.13756613756</c:v>
                </c:pt>
                <c:pt idx="64">
                  <c:v>16636.93121693121</c:v>
                </c:pt>
                <c:pt idx="65">
                  <c:v>16167.72486772486</c:v>
                </c:pt>
                <c:pt idx="66">
                  <c:v>15698.51851851851</c:v>
                </c:pt>
                <c:pt idx="67">
                  <c:v>15229.31216931216</c:v>
                </c:pt>
                <c:pt idx="68">
                  <c:v>14760.10582010582</c:v>
                </c:pt>
                <c:pt idx="69">
                  <c:v>14290.89947089947</c:v>
                </c:pt>
                <c:pt idx="70">
                  <c:v>13821.69312169312</c:v>
                </c:pt>
                <c:pt idx="71">
                  <c:v>13352.48677248677</c:v>
                </c:pt>
                <c:pt idx="72">
                  <c:v>12883.28042328042</c:v>
                </c:pt>
                <c:pt idx="73">
                  <c:v>12414.07407407407</c:v>
                </c:pt>
                <c:pt idx="74">
                  <c:v>11944.86772486772</c:v>
                </c:pt>
                <c:pt idx="75">
                  <c:v>11475.66137566137</c:v>
                </c:pt>
                <c:pt idx="76">
                  <c:v>11006.45502645502</c:v>
                </c:pt>
                <c:pt idx="77">
                  <c:v>10537.24867724867</c:v>
                </c:pt>
                <c:pt idx="78">
                  <c:v>10068.04232804232</c:v>
                </c:pt>
                <c:pt idx="79">
                  <c:v>9598.835978835973</c:v>
                </c:pt>
                <c:pt idx="80">
                  <c:v>9129.629629629624</c:v>
                </c:pt>
                <c:pt idx="81">
                  <c:v>9051.428571428571</c:v>
                </c:pt>
                <c:pt idx="82">
                  <c:v>9051.428571428571</c:v>
                </c:pt>
                <c:pt idx="83">
                  <c:v>9051.428571428571</c:v>
                </c:pt>
                <c:pt idx="84">
                  <c:v>9051.428571428571</c:v>
                </c:pt>
                <c:pt idx="85">
                  <c:v>9051.428571428571</c:v>
                </c:pt>
                <c:pt idx="86">
                  <c:v>9051.428571428571</c:v>
                </c:pt>
                <c:pt idx="87">
                  <c:v>9051.428571428571</c:v>
                </c:pt>
                <c:pt idx="88">
                  <c:v>9051.428571428571</c:v>
                </c:pt>
                <c:pt idx="89">
                  <c:v>9051.428571428571</c:v>
                </c:pt>
                <c:pt idx="90">
                  <c:v>9051.428571428571</c:v>
                </c:pt>
                <c:pt idx="91">
                  <c:v>9051.428571428571</c:v>
                </c:pt>
                <c:pt idx="92">
                  <c:v>9051.428571428571</c:v>
                </c:pt>
                <c:pt idx="93">
                  <c:v>9051.428571428571</c:v>
                </c:pt>
                <c:pt idx="94">
                  <c:v>9051.428571428571</c:v>
                </c:pt>
                <c:pt idx="95">
                  <c:v>9051.428571428571</c:v>
                </c:pt>
                <c:pt idx="96">
                  <c:v>9051.428571428571</c:v>
                </c:pt>
                <c:pt idx="97">
                  <c:v>9051.428571428571</c:v>
                </c:pt>
                <c:pt idx="98">
                  <c:v>9051.428571428571</c:v>
                </c:pt>
                <c:pt idx="99">
                  <c:v>9051.428571428571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50.00000000000014</c:v>
                </c:pt>
                <c:pt idx="20">
                  <c:v>110.0000000000001</c:v>
                </c:pt>
                <c:pt idx="21">
                  <c:v>170.0000000000001</c:v>
                </c:pt>
                <c:pt idx="22">
                  <c:v>230.0000000000001</c:v>
                </c:pt>
                <c:pt idx="23">
                  <c:v>290.0000000000002</c:v>
                </c:pt>
                <c:pt idx="24">
                  <c:v>350.0000000000002</c:v>
                </c:pt>
                <c:pt idx="25">
                  <c:v>410.0000000000002</c:v>
                </c:pt>
                <c:pt idx="26">
                  <c:v>470.0000000000001</c:v>
                </c:pt>
                <c:pt idx="27">
                  <c:v>530.0000000000001</c:v>
                </c:pt>
                <c:pt idx="28">
                  <c:v>590.0000000000001</c:v>
                </c:pt>
                <c:pt idx="29">
                  <c:v>650.0000000000001</c:v>
                </c:pt>
                <c:pt idx="30">
                  <c:v>710.0000000000001</c:v>
                </c:pt>
                <c:pt idx="31">
                  <c:v>770.0000000000001</c:v>
                </c:pt>
                <c:pt idx="32">
                  <c:v>830.0000000000001</c:v>
                </c:pt>
                <c:pt idx="33">
                  <c:v>890.0000000000001</c:v>
                </c:pt>
                <c:pt idx="34">
                  <c:v>950.0000000000002</c:v>
                </c:pt>
                <c:pt idx="35">
                  <c:v>1010.0</c:v>
                </c:pt>
                <c:pt idx="36">
                  <c:v>1070.0</c:v>
                </c:pt>
                <c:pt idx="37">
                  <c:v>1130.0</c:v>
                </c:pt>
                <c:pt idx="38">
                  <c:v>1190.0</c:v>
                </c:pt>
                <c:pt idx="39">
                  <c:v>1250.0</c:v>
                </c:pt>
                <c:pt idx="40">
                  <c:v>1310.0</c:v>
                </c:pt>
                <c:pt idx="41">
                  <c:v>1370.0</c:v>
                </c:pt>
                <c:pt idx="42">
                  <c:v>1430.0</c:v>
                </c:pt>
                <c:pt idx="43">
                  <c:v>1490.0</c:v>
                </c:pt>
                <c:pt idx="44">
                  <c:v>1550.0</c:v>
                </c:pt>
                <c:pt idx="45">
                  <c:v>1610.0</c:v>
                </c:pt>
                <c:pt idx="46">
                  <c:v>1670.0</c:v>
                </c:pt>
                <c:pt idx="47">
                  <c:v>1730.0</c:v>
                </c:pt>
                <c:pt idx="48">
                  <c:v>1790.0</c:v>
                </c:pt>
                <c:pt idx="49">
                  <c:v>1850.0</c:v>
                </c:pt>
                <c:pt idx="50">
                  <c:v>1910.0</c:v>
                </c:pt>
                <c:pt idx="51">
                  <c:v>1970.0</c:v>
                </c:pt>
                <c:pt idx="52">
                  <c:v>2030.0</c:v>
                </c:pt>
                <c:pt idx="53">
                  <c:v>2090.0</c:v>
                </c:pt>
                <c:pt idx="54">
                  <c:v>2086.919459141681</c:v>
                </c:pt>
                <c:pt idx="55">
                  <c:v>2071.222810111699</c:v>
                </c:pt>
                <c:pt idx="56">
                  <c:v>2055.526161081717</c:v>
                </c:pt>
                <c:pt idx="57">
                  <c:v>2039.829512051734</c:v>
                </c:pt>
                <c:pt idx="58">
                  <c:v>2024.132863021752</c:v>
                </c:pt>
                <c:pt idx="59">
                  <c:v>2008.43621399177</c:v>
                </c:pt>
                <c:pt idx="60">
                  <c:v>1992.739564961787</c:v>
                </c:pt>
                <c:pt idx="61">
                  <c:v>1977.042915931805</c:v>
                </c:pt>
                <c:pt idx="62">
                  <c:v>1961.346266901822</c:v>
                </c:pt>
                <c:pt idx="63">
                  <c:v>1945.64961787184</c:v>
                </c:pt>
                <c:pt idx="64">
                  <c:v>1929.952968841858</c:v>
                </c:pt>
                <c:pt idx="65">
                  <c:v>1914.256319811875</c:v>
                </c:pt>
                <c:pt idx="66">
                  <c:v>1898.559670781893</c:v>
                </c:pt>
                <c:pt idx="67">
                  <c:v>1882.863021751911</c:v>
                </c:pt>
                <c:pt idx="68">
                  <c:v>1867.166372721928</c:v>
                </c:pt>
                <c:pt idx="69">
                  <c:v>1851.469723691946</c:v>
                </c:pt>
                <c:pt idx="70">
                  <c:v>1835.773074661964</c:v>
                </c:pt>
                <c:pt idx="71">
                  <c:v>1820.076425631981</c:v>
                </c:pt>
                <c:pt idx="72">
                  <c:v>1804.379776601999</c:v>
                </c:pt>
                <c:pt idx="73">
                  <c:v>1788.683127572016</c:v>
                </c:pt>
                <c:pt idx="74">
                  <c:v>1772.986478542034</c:v>
                </c:pt>
                <c:pt idx="75">
                  <c:v>1757.289829512052</c:v>
                </c:pt>
                <c:pt idx="76">
                  <c:v>1741.593180482069</c:v>
                </c:pt>
                <c:pt idx="77">
                  <c:v>1725.896531452087</c:v>
                </c:pt>
                <c:pt idx="78">
                  <c:v>1710.199882422105</c:v>
                </c:pt>
                <c:pt idx="79">
                  <c:v>1694.503233392122</c:v>
                </c:pt>
                <c:pt idx="80">
                  <c:v>1678.80658436214</c:v>
                </c:pt>
                <c:pt idx="81">
                  <c:v>1837.037037037039</c:v>
                </c:pt>
                <c:pt idx="82">
                  <c:v>2030.052910052912</c:v>
                </c:pt>
                <c:pt idx="83">
                  <c:v>2223.068783068785</c:v>
                </c:pt>
                <c:pt idx="84">
                  <c:v>2416.084656084658</c:v>
                </c:pt>
                <c:pt idx="85">
                  <c:v>2609.100529100531</c:v>
                </c:pt>
                <c:pt idx="86">
                  <c:v>2802.116402116404</c:v>
                </c:pt>
                <c:pt idx="87">
                  <c:v>2995.132275132277</c:v>
                </c:pt>
                <c:pt idx="88">
                  <c:v>3188.14814814815</c:v>
                </c:pt>
                <c:pt idx="89">
                  <c:v>3381.164021164023</c:v>
                </c:pt>
                <c:pt idx="90">
                  <c:v>3574.179894179896</c:v>
                </c:pt>
                <c:pt idx="91">
                  <c:v>3767.195767195769</c:v>
                </c:pt>
                <c:pt idx="92">
                  <c:v>3960.211640211643</c:v>
                </c:pt>
                <c:pt idx="93">
                  <c:v>4153.227513227515</c:v>
                </c:pt>
                <c:pt idx="94">
                  <c:v>4346.243386243388</c:v>
                </c:pt>
                <c:pt idx="95">
                  <c:v>4539.25925925926</c:v>
                </c:pt>
                <c:pt idx="96">
                  <c:v>4571.428571428571</c:v>
                </c:pt>
                <c:pt idx="97">
                  <c:v>4571.428571428571</c:v>
                </c:pt>
                <c:pt idx="98">
                  <c:v>4571.428571428571</c:v>
                </c:pt>
                <c:pt idx="99">
                  <c:v>4571.428571428571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75321688"/>
        <c:axId val="1573620808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27486.46738189508</c:v>
                </c:pt>
                <c:pt idx="1">
                  <c:v>27486.46738189508</c:v>
                </c:pt>
                <c:pt idx="2">
                  <c:v>27486.46738189508</c:v>
                </c:pt>
                <c:pt idx="3">
                  <c:v>27486.46738189508</c:v>
                </c:pt>
                <c:pt idx="4">
                  <c:v>27486.46738189508</c:v>
                </c:pt>
                <c:pt idx="5">
                  <c:v>27486.46738189508</c:v>
                </c:pt>
                <c:pt idx="6">
                  <c:v>27486.46738189508</c:v>
                </c:pt>
                <c:pt idx="7">
                  <c:v>27486.46738189508</c:v>
                </c:pt>
                <c:pt idx="8">
                  <c:v>27486.46738189508</c:v>
                </c:pt>
                <c:pt idx="9">
                  <c:v>27486.46738189508</c:v>
                </c:pt>
                <c:pt idx="10">
                  <c:v>27486.46738189508</c:v>
                </c:pt>
                <c:pt idx="11">
                  <c:v>27486.46738189508</c:v>
                </c:pt>
                <c:pt idx="12">
                  <c:v>27486.46738189508</c:v>
                </c:pt>
                <c:pt idx="13">
                  <c:v>27486.46738189508</c:v>
                </c:pt>
                <c:pt idx="14">
                  <c:v>27486.46738189508</c:v>
                </c:pt>
                <c:pt idx="15">
                  <c:v>27486.46738189508</c:v>
                </c:pt>
                <c:pt idx="16">
                  <c:v>27486.46738189508</c:v>
                </c:pt>
                <c:pt idx="17">
                  <c:v>27486.46738189508</c:v>
                </c:pt>
                <c:pt idx="18">
                  <c:v>27486.46738189508</c:v>
                </c:pt>
                <c:pt idx="19">
                  <c:v>27486.46738189508</c:v>
                </c:pt>
                <c:pt idx="20">
                  <c:v>27486.46738189508</c:v>
                </c:pt>
                <c:pt idx="21">
                  <c:v>27486.46738189508</c:v>
                </c:pt>
                <c:pt idx="22">
                  <c:v>27486.46738189508</c:v>
                </c:pt>
                <c:pt idx="23">
                  <c:v>27486.46738189508</c:v>
                </c:pt>
                <c:pt idx="24">
                  <c:v>27486.46738189508</c:v>
                </c:pt>
                <c:pt idx="25">
                  <c:v>27486.46738189508</c:v>
                </c:pt>
                <c:pt idx="26">
                  <c:v>27486.46738189508</c:v>
                </c:pt>
                <c:pt idx="27">
                  <c:v>27486.46738189508</c:v>
                </c:pt>
                <c:pt idx="28">
                  <c:v>27486.46738189508</c:v>
                </c:pt>
                <c:pt idx="29">
                  <c:v>27486.46738189508</c:v>
                </c:pt>
                <c:pt idx="30">
                  <c:v>27486.46738189508</c:v>
                </c:pt>
                <c:pt idx="31">
                  <c:v>27486.46738189508</c:v>
                </c:pt>
                <c:pt idx="32">
                  <c:v>27486.46738189508</c:v>
                </c:pt>
                <c:pt idx="33">
                  <c:v>27486.46738189508</c:v>
                </c:pt>
                <c:pt idx="34">
                  <c:v>27486.46738189508</c:v>
                </c:pt>
                <c:pt idx="35">
                  <c:v>27486.46738189508</c:v>
                </c:pt>
                <c:pt idx="36">
                  <c:v>27486.46738189508</c:v>
                </c:pt>
                <c:pt idx="37">
                  <c:v>27486.46738189508</c:v>
                </c:pt>
                <c:pt idx="38">
                  <c:v>27486.46738189508</c:v>
                </c:pt>
                <c:pt idx="39">
                  <c:v>27486.46738189508</c:v>
                </c:pt>
                <c:pt idx="40">
                  <c:v>27486.46738189508</c:v>
                </c:pt>
                <c:pt idx="41">
                  <c:v>27486.46738189508</c:v>
                </c:pt>
                <c:pt idx="42">
                  <c:v>27486.46738189508</c:v>
                </c:pt>
                <c:pt idx="43">
                  <c:v>27486.46738189508</c:v>
                </c:pt>
                <c:pt idx="44">
                  <c:v>27486.46738189508</c:v>
                </c:pt>
                <c:pt idx="45">
                  <c:v>27486.46738189508</c:v>
                </c:pt>
                <c:pt idx="46">
                  <c:v>27486.46738189508</c:v>
                </c:pt>
                <c:pt idx="47">
                  <c:v>27486.46738189508</c:v>
                </c:pt>
                <c:pt idx="48">
                  <c:v>27486.46738189508</c:v>
                </c:pt>
                <c:pt idx="49">
                  <c:v>27486.46738189508</c:v>
                </c:pt>
                <c:pt idx="50">
                  <c:v>27486.46738189508</c:v>
                </c:pt>
                <c:pt idx="51">
                  <c:v>27486.46738189508</c:v>
                </c:pt>
                <c:pt idx="52">
                  <c:v>27486.46738189508</c:v>
                </c:pt>
                <c:pt idx="53">
                  <c:v>27486.46738189508</c:v>
                </c:pt>
                <c:pt idx="54">
                  <c:v>27486.46738189508</c:v>
                </c:pt>
                <c:pt idx="55">
                  <c:v>27486.46738189508</c:v>
                </c:pt>
                <c:pt idx="56">
                  <c:v>27486.46738189508</c:v>
                </c:pt>
                <c:pt idx="57">
                  <c:v>27486.46738189508</c:v>
                </c:pt>
                <c:pt idx="58">
                  <c:v>27486.46738189508</c:v>
                </c:pt>
                <c:pt idx="59">
                  <c:v>27486.46738189508</c:v>
                </c:pt>
                <c:pt idx="60">
                  <c:v>27486.46738189508</c:v>
                </c:pt>
                <c:pt idx="61">
                  <c:v>27486.46738189508</c:v>
                </c:pt>
                <c:pt idx="62">
                  <c:v>27486.46738189508</c:v>
                </c:pt>
                <c:pt idx="63">
                  <c:v>27486.46738189508</c:v>
                </c:pt>
                <c:pt idx="64">
                  <c:v>27486.46738189508</c:v>
                </c:pt>
                <c:pt idx="65">
                  <c:v>27486.46738189508</c:v>
                </c:pt>
                <c:pt idx="66">
                  <c:v>27486.46738189508</c:v>
                </c:pt>
                <c:pt idx="67">
                  <c:v>27486.46738189508</c:v>
                </c:pt>
                <c:pt idx="68">
                  <c:v>27486.46738189508</c:v>
                </c:pt>
                <c:pt idx="69">
                  <c:v>27486.46738189508</c:v>
                </c:pt>
                <c:pt idx="70">
                  <c:v>27486.46738189504</c:v>
                </c:pt>
                <c:pt idx="71">
                  <c:v>27486.46738189504</c:v>
                </c:pt>
                <c:pt idx="72">
                  <c:v>27486.46738189504</c:v>
                </c:pt>
                <c:pt idx="73">
                  <c:v>27486.46738189504</c:v>
                </c:pt>
                <c:pt idx="74">
                  <c:v>27486.46738189504</c:v>
                </c:pt>
                <c:pt idx="75">
                  <c:v>27486.46738189504</c:v>
                </c:pt>
                <c:pt idx="76">
                  <c:v>27486.46738189504</c:v>
                </c:pt>
                <c:pt idx="77">
                  <c:v>27486.46738189504</c:v>
                </c:pt>
                <c:pt idx="78">
                  <c:v>27486.46738189504</c:v>
                </c:pt>
                <c:pt idx="79">
                  <c:v>27486.46738189504</c:v>
                </c:pt>
                <c:pt idx="80">
                  <c:v>27486.46738189504</c:v>
                </c:pt>
                <c:pt idx="81">
                  <c:v>27486.46738189504</c:v>
                </c:pt>
                <c:pt idx="82">
                  <c:v>27486.46738189504</c:v>
                </c:pt>
                <c:pt idx="83">
                  <c:v>27486.46738189504</c:v>
                </c:pt>
                <c:pt idx="84">
                  <c:v>27486.46738189504</c:v>
                </c:pt>
                <c:pt idx="85">
                  <c:v>27486.46738189504</c:v>
                </c:pt>
                <c:pt idx="86">
                  <c:v>27486.46738189504</c:v>
                </c:pt>
                <c:pt idx="87">
                  <c:v>27486.46738189504</c:v>
                </c:pt>
                <c:pt idx="88">
                  <c:v>27486.46738189504</c:v>
                </c:pt>
                <c:pt idx="89">
                  <c:v>27486.46738189504</c:v>
                </c:pt>
                <c:pt idx="90">
                  <c:v>27486.46738189504</c:v>
                </c:pt>
                <c:pt idx="91">
                  <c:v>27486.46738189504</c:v>
                </c:pt>
                <c:pt idx="92">
                  <c:v>27486.46738189504</c:v>
                </c:pt>
                <c:pt idx="93">
                  <c:v>27486.46738189504</c:v>
                </c:pt>
                <c:pt idx="94">
                  <c:v>27486.46738189504</c:v>
                </c:pt>
                <c:pt idx="95">
                  <c:v>27486.46738189504</c:v>
                </c:pt>
                <c:pt idx="96">
                  <c:v>27486.46738189504</c:v>
                </c:pt>
                <c:pt idx="97">
                  <c:v>27486.46738189504</c:v>
                </c:pt>
                <c:pt idx="98">
                  <c:v>27486.46738189504</c:v>
                </c:pt>
                <c:pt idx="99">
                  <c:v>27486.46738189504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321688"/>
        <c:axId val="1573620808"/>
      </c:lineChart>
      <c:catAx>
        <c:axId val="157532168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3620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73620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7532168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40.0280135034</c:v>
                </c:pt>
                <c:pt idx="1">
                  <c:v>7.738431375173489</c:v>
                </c:pt>
                <c:pt idx="2">
                  <c:v>1.204705432966572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20.82857142857142</c:v>
                </c:pt>
                <c:pt idx="1">
                  <c:v>508.9365079365081</c:v>
                </c:pt>
                <c:pt idx="2">
                  <c:v>618.4380952380947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9.428571428571432</c:v>
                </c:pt>
                <c:pt idx="1">
                  <c:v>-28.76543209876544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99.21904761904762</c:v>
                </c:pt>
                <c:pt idx="1">
                  <c:v>-139.9823633156967</c:v>
                </c:pt>
                <c:pt idx="2">
                  <c:v>-30.47619047619048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-1.887711159440395</c:v>
                </c:pt>
                <c:pt idx="1">
                  <c:v>-22.88296104196856</c:v>
                </c:pt>
                <c:pt idx="2">
                  <c:v>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-469.2063492063494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664696"/>
        <c:axId val="15545547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10.78812598169708</c:v>
                </c:pt>
                <c:pt idx="1">
                  <c:v>8.28871021398127</c:v>
                </c:pt>
                <c:pt idx="2">
                  <c:v>42.7494655843571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112.2809523809524</c:v>
                </c:pt>
                <c:pt idx="1">
                  <c:v>302.704585537919</c:v>
                </c:pt>
                <c:pt idx="2">
                  <c:v>600.7619047619045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122.1181879010128</c:v>
                </c:pt>
                <c:pt idx="1">
                  <c:v>-359.5582654292396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251.4285714285714</c:v>
                </c:pt>
                <c:pt idx="1">
                  <c:v>795.767195767196</c:v>
                </c:pt>
                <c:pt idx="2">
                  <c:v>7580.952380952381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27.42857142857143</c:v>
                </c:pt>
                <c:pt idx="1">
                  <c:v>1482.610229276896</c:v>
                </c:pt>
                <c:pt idx="2">
                  <c:v>-169.3460317460316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36.33333333333333</c:v>
                </c:pt>
                <c:pt idx="1">
                  <c:v>70.0</c:v>
                </c:pt>
                <c:pt idx="2">
                  <c:v>90.33333333333333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60.0</c:v>
                </c:pt>
                <c:pt idx="1">
                  <c:v>-15.69664902998236</c:v>
                </c:pt>
                <c:pt idx="2">
                  <c:v>193.015873015873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304184"/>
        <c:axId val="1564307208"/>
      </c:scatterChart>
      <c:valAx>
        <c:axId val="155466469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554712"/>
        <c:crosses val="autoZero"/>
        <c:crossBetween val="midCat"/>
      </c:valAx>
      <c:valAx>
        <c:axId val="15545547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54664696"/>
        <c:crosses val="autoZero"/>
        <c:crossBetween val="midCat"/>
      </c:valAx>
      <c:valAx>
        <c:axId val="15643041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564307208"/>
        <c:crosses val="autoZero"/>
        <c:crossBetween val="midCat"/>
      </c:valAx>
      <c:valAx>
        <c:axId val="156430720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43041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2346.88144095022</c:v>
                </c:pt>
                <c:pt idx="1">
                  <c:v>2346.88144095022</c:v>
                </c:pt>
                <c:pt idx="2">
                  <c:v>2346.88144095022</c:v>
                </c:pt>
                <c:pt idx="3">
                  <c:v>2346.88144095022</c:v>
                </c:pt>
                <c:pt idx="4">
                  <c:v>2346.88144095022</c:v>
                </c:pt>
                <c:pt idx="5">
                  <c:v>2346.88144095022</c:v>
                </c:pt>
                <c:pt idx="6">
                  <c:v>2346.88144095022</c:v>
                </c:pt>
                <c:pt idx="7">
                  <c:v>2346.88144095022</c:v>
                </c:pt>
                <c:pt idx="8">
                  <c:v>2346.88144095022</c:v>
                </c:pt>
                <c:pt idx="9">
                  <c:v>2346.88144095022</c:v>
                </c:pt>
                <c:pt idx="10">
                  <c:v>2346.88144095022</c:v>
                </c:pt>
                <c:pt idx="11">
                  <c:v>2346.88144095022</c:v>
                </c:pt>
                <c:pt idx="12">
                  <c:v>2346.88144095022</c:v>
                </c:pt>
                <c:pt idx="13">
                  <c:v>2346.88144095022</c:v>
                </c:pt>
                <c:pt idx="14">
                  <c:v>2346.88144095022</c:v>
                </c:pt>
                <c:pt idx="15">
                  <c:v>2346.88144095022</c:v>
                </c:pt>
                <c:pt idx="16">
                  <c:v>2346.88144095022</c:v>
                </c:pt>
                <c:pt idx="17">
                  <c:v>2346.88144095022</c:v>
                </c:pt>
                <c:pt idx="18">
                  <c:v>2346.88144095022</c:v>
                </c:pt>
                <c:pt idx="19">
                  <c:v>2380.23811886972</c:v>
                </c:pt>
                <c:pt idx="20">
                  <c:v>2420.26613237312</c:v>
                </c:pt>
                <c:pt idx="21">
                  <c:v>2460.29414587652</c:v>
                </c:pt>
                <c:pt idx="22">
                  <c:v>2500.32215937992</c:v>
                </c:pt>
                <c:pt idx="23">
                  <c:v>2540.35017288332</c:v>
                </c:pt>
                <c:pt idx="24">
                  <c:v>2580.37818638672</c:v>
                </c:pt>
                <c:pt idx="25">
                  <c:v>2620.40619989012</c:v>
                </c:pt>
                <c:pt idx="26">
                  <c:v>2660.43421339352</c:v>
                </c:pt>
                <c:pt idx="27">
                  <c:v>2700.46222689692</c:v>
                </c:pt>
                <c:pt idx="28">
                  <c:v>2740.49024040032</c:v>
                </c:pt>
                <c:pt idx="29">
                  <c:v>2780.51825390372</c:v>
                </c:pt>
                <c:pt idx="30">
                  <c:v>2820.54626740712</c:v>
                </c:pt>
                <c:pt idx="31">
                  <c:v>2860.57428091052</c:v>
                </c:pt>
                <c:pt idx="32">
                  <c:v>2900.602294413919</c:v>
                </c:pt>
                <c:pt idx="33">
                  <c:v>2940.63030791732</c:v>
                </c:pt>
                <c:pt idx="34">
                  <c:v>2980.65832142072</c:v>
                </c:pt>
                <c:pt idx="35">
                  <c:v>3020.68633492412</c:v>
                </c:pt>
                <c:pt idx="36">
                  <c:v>3060.71434842752</c:v>
                </c:pt>
                <c:pt idx="37">
                  <c:v>3100.74236193092</c:v>
                </c:pt>
                <c:pt idx="38">
                  <c:v>3140.77037543432</c:v>
                </c:pt>
                <c:pt idx="39">
                  <c:v>3180.79838893772</c:v>
                </c:pt>
                <c:pt idx="40">
                  <c:v>3220.82640244112</c:v>
                </c:pt>
                <c:pt idx="41">
                  <c:v>3260.85441594452</c:v>
                </c:pt>
                <c:pt idx="42">
                  <c:v>3300.88242944792</c:v>
                </c:pt>
                <c:pt idx="43">
                  <c:v>3340.91044295132</c:v>
                </c:pt>
                <c:pt idx="44">
                  <c:v>3380.93845645472</c:v>
                </c:pt>
                <c:pt idx="45">
                  <c:v>3420.96646995812</c:v>
                </c:pt>
                <c:pt idx="46">
                  <c:v>3460.99448346152</c:v>
                </c:pt>
                <c:pt idx="47">
                  <c:v>3501.02249696492</c:v>
                </c:pt>
                <c:pt idx="48">
                  <c:v>3541.05051046832</c:v>
                </c:pt>
                <c:pt idx="49">
                  <c:v>3581.07852397172</c:v>
                </c:pt>
                <c:pt idx="50">
                  <c:v>3621.10653747512</c:v>
                </c:pt>
                <c:pt idx="51">
                  <c:v>3661.13455097852</c:v>
                </c:pt>
                <c:pt idx="52">
                  <c:v>3701.16256448192</c:v>
                </c:pt>
                <c:pt idx="53">
                  <c:v>3741.19057798532</c:v>
                </c:pt>
                <c:pt idx="54">
                  <c:v>3754.310606381864</c:v>
                </c:pt>
                <c:pt idx="55">
                  <c:v>3762.049037757038</c:v>
                </c:pt>
                <c:pt idx="56">
                  <c:v>3769.787469132211</c:v>
                </c:pt>
                <c:pt idx="57">
                  <c:v>3777.525900507385</c:v>
                </c:pt>
                <c:pt idx="58">
                  <c:v>3785.264331882558</c:v>
                </c:pt>
                <c:pt idx="59">
                  <c:v>3793.002763257732</c:v>
                </c:pt>
                <c:pt idx="60">
                  <c:v>3800.741194632905</c:v>
                </c:pt>
                <c:pt idx="61">
                  <c:v>3808.479626008079</c:v>
                </c:pt>
                <c:pt idx="62">
                  <c:v>3816.218057383252</c:v>
                </c:pt>
                <c:pt idx="63">
                  <c:v>3823.956488758426</c:v>
                </c:pt>
                <c:pt idx="64">
                  <c:v>3831.6949201336</c:v>
                </c:pt>
                <c:pt idx="65">
                  <c:v>3839.433351508773</c:v>
                </c:pt>
                <c:pt idx="66">
                  <c:v>3847.171782883946</c:v>
                </c:pt>
                <c:pt idx="67">
                  <c:v>3854.91021425912</c:v>
                </c:pt>
                <c:pt idx="68">
                  <c:v>3862.648645634293</c:v>
                </c:pt>
                <c:pt idx="69">
                  <c:v>3870.387077009467</c:v>
                </c:pt>
                <c:pt idx="70">
                  <c:v>3878.12550838464</c:v>
                </c:pt>
                <c:pt idx="71">
                  <c:v>3885.863939759814</c:v>
                </c:pt>
                <c:pt idx="72">
                  <c:v>3893.602371134987</c:v>
                </c:pt>
                <c:pt idx="73">
                  <c:v>3901.340802510161</c:v>
                </c:pt>
                <c:pt idx="74">
                  <c:v>3909.079233885333</c:v>
                </c:pt>
                <c:pt idx="75">
                  <c:v>3916.817665260508</c:v>
                </c:pt>
                <c:pt idx="76">
                  <c:v>3924.556096635681</c:v>
                </c:pt>
                <c:pt idx="77">
                  <c:v>3932.294528010855</c:v>
                </c:pt>
                <c:pt idx="78">
                  <c:v>3940.032959386028</c:v>
                </c:pt>
                <c:pt idx="79">
                  <c:v>3947.771390761201</c:v>
                </c:pt>
                <c:pt idx="80">
                  <c:v>3955.509822136375</c:v>
                </c:pt>
                <c:pt idx="81">
                  <c:v>3957.803481893043</c:v>
                </c:pt>
                <c:pt idx="82">
                  <c:v>3959.008187326009</c:v>
                </c:pt>
                <c:pt idx="83">
                  <c:v>3960.212892758976</c:v>
                </c:pt>
                <c:pt idx="84">
                  <c:v>3961.417598191942</c:v>
                </c:pt>
                <c:pt idx="85">
                  <c:v>3962.622303624909</c:v>
                </c:pt>
                <c:pt idx="86">
                  <c:v>3963.827009057875</c:v>
                </c:pt>
                <c:pt idx="87">
                  <c:v>3965.031714490842</c:v>
                </c:pt>
                <c:pt idx="88">
                  <c:v>3966.236419923809</c:v>
                </c:pt>
                <c:pt idx="89">
                  <c:v>3967.441125356775</c:v>
                </c:pt>
                <c:pt idx="90">
                  <c:v>3968.645830789742</c:v>
                </c:pt>
                <c:pt idx="91">
                  <c:v>3969.850536222708</c:v>
                </c:pt>
                <c:pt idx="92">
                  <c:v>3971.055241655675</c:v>
                </c:pt>
                <c:pt idx="93">
                  <c:v>3972.259947088642</c:v>
                </c:pt>
                <c:pt idx="94">
                  <c:v>3973.464652521608</c:v>
                </c:pt>
                <c:pt idx="95">
                  <c:v>3974.669357954574</c:v>
                </c:pt>
                <c:pt idx="96">
                  <c:v>4063.503475526737</c:v>
                </c:pt>
                <c:pt idx="97">
                  <c:v>4169.863475526736</c:v>
                </c:pt>
                <c:pt idx="98">
                  <c:v>4276.223475526737</c:v>
                </c:pt>
                <c:pt idx="99">
                  <c:v>4382.583475526737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6977.39</c:v>
                </c:pt>
                <c:pt idx="1">
                  <c:v>6637.13</c:v>
                </c:pt>
                <c:pt idx="2">
                  <c:v>6296.869999999998</c:v>
                </c:pt>
                <c:pt idx="3">
                  <c:v>5956.609999999998</c:v>
                </c:pt>
                <c:pt idx="4">
                  <c:v>5616.35</c:v>
                </c:pt>
                <c:pt idx="5">
                  <c:v>5276.09</c:v>
                </c:pt>
                <c:pt idx="6">
                  <c:v>4935.83</c:v>
                </c:pt>
                <c:pt idx="7">
                  <c:v>4595.57</c:v>
                </c:pt>
                <c:pt idx="8">
                  <c:v>4255.31</c:v>
                </c:pt>
                <c:pt idx="9">
                  <c:v>3915.049999999999</c:v>
                </c:pt>
                <c:pt idx="10">
                  <c:v>3574.789999999999</c:v>
                </c:pt>
                <c:pt idx="11">
                  <c:v>3234.529999999999</c:v>
                </c:pt>
                <c:pt idx="12">
                  <c:v>2894.269999999999</c:v>
                </c:pt>
                <c:pt idx="13">
                  <c:v>2554.009999999999</c:v>
                </c:pt>
                <c:pt idx="14">
                  <c:v>2213.749999999999</c:v>
                </c:pt>
                <c:pt idx="15">
                  <c:v>1873.49</c:v>
                </c:pt>
                <c:pt idx="16">
                  <c:v>1533.23</c:v>
                </c:pt>
                <c:pt idx="17">
                  <c:v>1192.97</c:v>
                </c:pt>
                <c:pt idx="18">
                  <c:v>852.7099999999992</c:v>
                </c:pt>
                <c:pt idx="19">
                  <c:v>813.3571428571429</c:v>
                </c:pt>
                <c:pt idx="20">
                  <c:v>834.1857142857143</c:v>
                </c:pt>
                <c:pt idx="21">
                  <c:v>855.0142857142857</c:v>
                </c:pt>
                <c:pt idx="22">
                  <c:v>875.8428571428572</c:v>
                </c:pt>
                <c:pt idx="23">
                  <c:v>896.6714285714286</c:v>
                </c:pt>
                <c:pt idx="24">
                  <c:v>917.5</c:v>
                </c:pt>
                <c:pt idx="25">
                  <c:v>938.3285714285714</c:v>
                </c:pt>
                <c:pt idx="26">
                  <c:v>959.1571428571428</c:v>
                </c:pt>
                <c:pt idx="27">
                  <c:v>979.9857142857143</c:v>
                </c:pt>
                <c:pt idx="28">
                  <c:v>1000.814285714286</c:v>
                </c:pt>
                <c:pt idx="29">
                  <c:v>1021.642857142857</c:v>
                </c:pt>
                <c:pt idx="30">
                  <c:v>1042.471428571429</c:v>
                </c:pt>
                <c:pt idx="31">
                  <c:v>1063.3</c:v>
                </c:pt>
                <c:pt idx="32">
                  <c:v>1084.128571428571</c:v>
                </c:pt>
                <c:pt idx="33">
                  <c:v>1104.957142857143</c:v>
                </c:pt>
                <c:pt idx="34">
                  <c:v>1125.785714285714</c:v>
                </c:pt>
                <c:pt idx="35">
                  <c:v>1146.614285714286</c:v>
                </c:pt>
                <c:pt idx="36">
                  <c:v>1167.442857142857</c:v>
                </c:pt>
                <c:pt idx="37">
                  <c:v>1188.271428571428</c:v>
                </c:pt>
                <c:pt idx="38">
                  <c:v>1209.1</c:v>
                </c:pt>
                <c:pt idx="39">
                  <c:v>1229.928571428571</c:v>
                </c:pt>
                <c:pt idx="40">
                  <c:v>1250.757142857143</c:v>
                </c:pt>
                <c:pt idx="41">
                  <c:v>1271.585714285714</c:v>
                </c:pt>
                <c:pt idx="42">
                  <c:v>1292.414285714286</c:v>
                </c:pt>
                <c:pt idx="43">
                  <c:v>1313.242857142857</c:v>
                </c:pt>
                <c:pt idx="44">
                  <c:v>1334.071428571428</c:v>
                </c:pt>
                <c:pt idx="45">
                  <c:v>1354.9</c:v>
                </c:pt>
                <c:pt idx="46">
                  <c:v>1375.728571428571</c:v>
                </c:pt>
                <c:pt idx="47">
                  <c:v>1396.557142857143</c:v>
                </c:pt>
                <c:pt idx="48">
                  <c:v>1417.385714285714</c:v>
                </c:pt>
                <c:pt idx="49">
                  <c:v>1438.214285714286</c:v>
                </c:pt>
                <c:pt idx="50">
                  <c:v>1459.042857142857</c:v>
                </c:pt>
                <c:pt idx="51">
                  <c:v>1479.871428571428</c:v>
                </c:pt>
                <c:pt idx="52">
                  <c:v>1500.7</c:v>
                </c:pt>
                <c:pt idx="53">
                  <c:v>1521.528571428571</c:v>
                </c:pt>
                <c:pt idx="54">
                  <c:v>1949.113756613758</c:v>
                </c:pt>
                <c:pt idx="55">
                  <c:v>2458.050264550266</c:v>
                </c:pt>
                <c:pt idx="56">
                  <c:v>2966.986772486774</c:v>
                </c:pt>
                <c:pt idx="57">
                  <c:v>3475.923280423282</c:v>
                </c:pt>
                <c:pt idx="58">
                  <c:v>3984.85978835979</c:v>
                </c:pt>
                <c:pt idx="59">
                  <c:v>4493.796296296298</c:v>
                </c:pt>
                <c:pt idx="60">
                  <c:v>5002.732804232806</c:v>
                </c:pt>
                <c:pt idx="61">
                  <c:v>5511.669312169314</c:v>
                </c:pt>
                <c:pt idx="62">
                  <c:v>6020.605820105823</c:v>
                </c:pt>
                <c:pt idx="63">
                  <c:v>6529.542328042331</c:v>
                </c:pt>
                <c:pt idx="64">
                  <c:v>7038.478835978839</c:v>
                </c:pt>
                <c:pt idx="65">
                  <c:v>7547.415343915347</c:v>
                </c:pt>
                <c:pt idx="66">
                  <c:v>8056.351851851855</c:v>
                </c:pt>
                <c:pt idx="67">
                  <c:v>8565.288359788363</c:v>
                </c:pt>
                <c:pt idx="68">
                  <c:v>9074.22486772487</c:v>
                </c:pt>
                <c:pt idx="69">
                  <c:v>9583.161375661379</c:v>
                </c:pt>
                <c:pt idx="70">
                  <c:v>10092.09788359789</c:v>
                </c:pt>
                <c:pt idx="71">
                  <c:v>10601.0343915344</c:v>
                </c:pt>
                <c:pt idx="72">
                  <c:v>11109.9708994709</c:v>
                </c:pt>
                <c:pt idx="73">
                  <c:v>11618.90740740741</c:v>
                </c:pt>
                <c:pt idx="74">
                  <c:v>12127.84391534392</c:v>
                </c:pt>
                <c:pt idx="75">
                  <c:v>12636.78042328043</c:v>
                </c:pt>
                <c:pt idx="76">
                  <c:v>13145.71693121694</c:v>
                </c:pt>
                <c:pt idx="77">
                  <c:v>13654.65343915344</c:v>
                </c:pt>
                <c:pt idx="78">
                  <c:v>14163.58994708995</c:v>
                </c:pt>
                <c:pt idx="79">
                  <c:v>14672.52645502646</c:v>
                </c:pt>
                <c:pt idx="80">
                  <c:v>15181.46296296297</c:v>
                </c:pt>
                <c:pt idx="81">
                  <c:v>15781.6507936508</c:v>
                </c:pt>
                <c:pt idx="82">
                  <c:v>16400.0888888889</c:v>
                </c:pt>
                <c:pt idx="83">
                  <c:v>17018.526984127</c:v>
                </c:pt>
                <c:pt idx="84">
                  <c:v>17636.96507936508</c:v>
                </c:pt>
                <c:pt idx="85">
                  <c:v>18255.40317460318</c:v>
                </c:pt>
                <c:pt idx="86">
                  <c:v>18873.84126984128</c:v>
                </c:pt>
                <c:pt idx="87">
                  <c:v>19492.27936507937</c:v>
                </c:pt>
                <c:pt idx="88">
                  <c:v>20110.71746031746</c:v>
                </c:pt>
                <c:pt idx="89">
                  <c:v>20729.15555555556</c:v>
                </c:pt>
                <c:pt idx="90">
                  <c:v>21347.59365079365</c:v>
                </c:pt>
                <c:pt idx="91">
                  <c:v>21966.03174603175</c:v>
                </c:pt>
                <c:pt idx="92">
                  <c:v>22584.46984126984</c:v>
                </c:pt>
                <c:pt idx="93">
                  <c:v>23202.90793650794</c:v>
                </c:pt>
                <c:pt idx="94">
                  <c:v>23821.34603174603</c:v>
                </c:pt>
                <c:pt idx="95">
                  <c:v>24439.78412698413</c:v>
                </c:pt>
                <c:pt idx="96">
                  <c:v>25146.90714285714</c:v>
                </c:pt>
                <c:pt idx="97">
                  <c:v>25871.76714285714</c:v>
                </c:pt>
                <c:pt idx="98">
                  <c:v>26596.62714285715</c:v>
                </c:pt>
                <c:pt idx="99">
                  <c:v>27321.48714285715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389.5771278259322</c:v>
                </c:pt>
                <c:pt idx="1">
                  <c:v>389.5771278259322</c:v>
                </c:pt>
                <c:pt idx="2">
                  <c:v>389.5771278259322</c:v>
                </c:pt>
                <c:pt idx="3">
                  <c:v>389.5771278259322</c:v>
                </c:pt>
                <c:pt idx="4">
                  <c:v>389.5771278259322</c:v>
                </c:pt>
                <c:pt idx="5">
                  <c:v>389.5771278259322</c:v>
                </c:pt>
                <c:pt idx="6">
                  <c:v>389.5771278259322</c:v>
                </c:pt>
                <c:pt idx="7">
                  <c:v>389.5771278259322</c:v>
                </c:pt>
                <c:pt idx="8">
                  <c:v>389.5771278259322</c:v>
                </c:pt>
                <c:pt idx="9">
                  <c:v>389.5771278259322</c:v>
                </c:pt>
                <c:pt idx="10">
                  <c:v>389.5771278259322</c:v>
                </c:pt>
                <c:pt idx="11">
                  <c:v>389.5771278259322</c:v>
                </c:pt>
                <c:pt idx="12">
                  <c:v>389.5771278259322</c:v>
                </c:pt>
                <c:pt idx="13">
                  <c:v>389.5771278259322</c:v>
                </c:pt>
                <c:pt idx="14">
                  <c:v>389.5771278259322</c:v>
                </c:pt>
                <c:pt idx="15">
                  <c:v>389.5771278259322</c:v>
                </c:pt>
                <c:pt idx="16">
                  <c:v>389.5771278259322</c:v>
                </c:pt>
                <c:pt idx="17">
                  <c:v>389.5771278259322</c:v>
                </c:pt>
                <c:pt idx="18">
                  <c:v>389.5771278259322</c:v>
                </c:pt>
                <c:pt idx="19">
                  <c:v>398.5672328106798</c:v>
                </c:pt>
                <c:pt idx="20">
                  <c:v>409.3553587923769</c:v>
                </c:pt>
                <c:pt idx="21">
                  <c:v>420.143484774074</c:v>
                </c:pt>
                <c:pt idx="22">
                  <c:v>430.931610755771</c:v>
                </c:pt>
                <c:pt idx="23">
                  <c:v>441.7197367374681</c:v>
                </c:pt>
                <c:pt idx="24">
                  <c:v>452.5078627191651</c:v>
                </c:pt>
                <c:pt idx="25">
                  <c:v>463.2959887008623</c:v>
                </c:pt>
                <c:pt idx="26">
                  <c:v>474.0841146825593</c:v>
                </c:pt>
                <c:pt idx="27">
                  <c:v>484.8722406642564</c:v>
                </c:pt>
                <c:pt idx="28">
                  <c:v>495.6603666459535</c:v>
                </c:pt>
                <c:pt idx="29">
                  <c:v>506.4484926276506</c:v>
                </c:pt>
                <c:pt idx="30">
                  <c:v>517.2366186093477</c:v>
                </c:pt>
                <c:pt idx="31">
                  <c:v>528.0247445910447</c:v>
                </c:pt>
                <c:pt idx="32">
                  <c:v>538.8128705727418</c:v>
                </c:pt>
                <c:pt idx="33">
                  <c:v>549.6009965544389</c:v>
                </c:pt>
                <c:pt idx="34">
                  <c:v>560.389122536136</c:v>
                </c:pt>
                <c:pt idx="35">
                  <c:v>571.177248517833</c:v>
                </c:pt>
                <c:pt idx="36">
                  <c:v>581.9653744995302</c:v>
                </c:pt>
                <c:pt idx="37">
                  <c:v>592.7535004812272</c:v>
                </c:pt>
                <c:pt idx="38">
                  <c:v>603.5416264629243</c:v>
                </c:pt>
                <c:pt idx="39">
                  <c:v>614.3297524446213</c:v>
                </c:pt>
                <c:pt idx="40">
                  <c:v>625.1178784263184</c:v>
                </c:pt>
                <c:pt idx="41">
                  <c:v>635.9060044080155</c:v>
                </c:pt>
                <c:pt idx="42">
                  <c:v>646.6941303897126</c:v>
                </c:pt>
                <c:pt idx="43">
                  <c:v>657.4822563714097</c:v>
                </c:pt>
                <c:pt idx="44">
                  <c:v>668.2703823531066</c:v>
                </c:pt>
                <c:pt idx="45">
                  <c:v>679.0585083348038</c:v>
                </c:pt>
                <c:pt idx="46">
                  <c:v>689.846634316501</c:v>
                </c:pt>
                <c:pt idx="47">
                  <c:v>700.634760298198</c:v>
                </c:pt>
                <c:pt idx="48">
                  <c:v>711.422886279895</c:v>
                </c:pt>
                <c:pt idx="49">
                  <c:v>722.211012261592</c:v>
                </c:pt>
                <c:pt idx="50">
                  <c:v>732.9991382432892</c:v>
                </c:pt>
                <c:pt idx="51">
                  <c:v>743.7872642249863</c:v>
                </c:pt>
                <c:pt idx="52">
                  <c:v>754.5753902066833</c:v>
                </c:pt>
                <c:pt idx="53">
                  <c:v>765.3635161883805</c:v>
                </c:pt>
                <c:pt idx="54">
                  <c:v>774.068795696981</c:v>
                </c:pt>
                <c:pt idx="55">
                  <c:v>782.3575059109623</c:v>
                </c:pt>
                <c:pt idx="56">
                  <c:v>790.6462161249436</c:v>
                </c:pt>
                <c:pt idx="57">
                  <c:v>798.9349263389248</c:v>
                </c:pt>
                <c:pt idx="58">
                  <c:v>807.223636552906</c:v>
                </c:pt>
                <c:pt idx="59">
                  <c:v>815.5123467668873</c:v>
                </c:pt>
                <c:pt idx="60">
                  <c:v>823.8010569808687</c:v>
                </c:pt>
                <c:pt idx="61">
                  <c:v>832.08976719485</c:v>
                </c:pt>
                <c:pt idx="62">
                  <c:v>840.3784774088312</c:v>
                </c:pt>
                <c:pt idx="63">
                  <c:v>848.6671876228124</c:v>
                </c:pt>
                <c:pt idx="64">
                  <c:v>856.9558978367937</c:v>
                </c:pt>
                <c:pt idx="65">
                  <c:v>865.244608050775</c:v>
                </c:pt>
                <c:pt idx="66">
                  <c:v>873.5333182647563</c:v>
                </c:pt>
                <c:pt idx="67">
                  <c:v>881.8220284787376</c:v>
                </c:pt>
                <c:pt idx="68">
                  <c:v>890.1107386927188</c:v>
                </c:pt>
                <c:pt idx="69">
                  <c:v>898.3994489067</c:v>
                </c:pt>
                <c:pt idx="70">
                  <c:v>906.6881591206813</c:v>
                </c:pt>
                <c:pt idx="71">
                  <c:v>914.9768693346626</c:v>
                </c:pt>
                <c:pt idx="72">
                  <c:v>923.265579548644</c:v>
                </c:pt>
                <c:pt idx="73">
                  <c:v>931.5542897626251</c:v>
                </c:pt>
                <c:pt idx="74">
                  <c:v>939.8429999766065</c:v>
                </c:pt>
                <c:pt idx="75">
                  <c:v>948.1317101905877</c:v>
                </c:pt>
                <c:pt idx="76">
                  <c:v>956.420420404569</c:v>
                </c:pt>
                <c:pt idx="77">
                  <c:v>964.7091306185502</c:v>
                </c:pt>
                <c:pt idx="78">
                  <c:v>972.9978408325316</c:v>
                </c:pt>
                <c:pt idx="79">
                  <c:v>981.2865510465128</c:v>
                </c:pt>
                <c:pt idx="80">
                  <c:v>989.575261260494</c:v>
                </c:pt>
                <c:pt idx="81">
                  <c:v>1026.581267616456</c:v>
                </c:pt>
                <c:pt idx="82">
                  <c:v>1069.330733200813</c:v>
                </c:pt>
                <c:pt idx="83">
                  <c:v>1112.08019878517</c:v>
                </c:pt>
                <c:pt idx="84">
                  <c:v>1154.829664369527</c:v>
                </c:pt>
                <c:pt idx="85">
                  <c:v>1197.579129953884</c:v>
                </c:pt>
                <c:pt idx="86">
                  <c:v>1240.328595538241</c:v>
                </c:pt>
                <c:pt idx="87">
                  <c:v>1283.078061122598</c:v>
                </c:pt>
                <c:pt idx="88">
                  <c:v>1325.827526706955</c:v>
                </c:pt>
                <c:pt idx="89">
                  <c:v>1368.576992291312</c:v>
                </c:pt>
                <c:pt idx="90">
                  <c:v>1411.326457875669</c:v>
                </c:pt>
                <c:pt idx="91">
                  <c:v>1454.075923460027</c:v>
                </c:pt>
                <c:pt idx="92">
                  <c:v>1496.825389044384</c:v>
                </c:pt>
                <c:pt idx="93">
                  <c:v>1539.574854628741</c:v>
                </c:pt>
                <c:pt idx="94">
                  <c:v>1582.324320213098</c:v>
                </c:pt>
                <c:pt idx="95">
                  <c:v>1625.073785797455</c:v>
                </c:pt>
                <c:pt idx="96">
                  <c:v>1639.224530061514</c:v>
                </c:pt>
                <c:pt idx="97">
                  <c:v>1647.655530061514</c:v>
                </c:pt>
                <c:pt idx="98">
                  <c:v>1656.086530061514</c:v>
                </c:pt>
                <c:pt idx="99">
                  <c:v>1664.517530061514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93.5674603174606</c:v>
                </c:pt>
                <c:pt idx="20">
                  <c:v>205.848412698413</c:v>
                </c:pt>
                <c:pt idx="21">
                  <c:v>318.1293650793654</c:v>
                </c:pt>
                <c:pt idx="22">
                  <c:v>430.4103174603178</c:v>
                </c:pt>
                <c:pt idx="23">
                  <c:v>542.6912698412702</c:v>
                </c:pt>
                <c:pt idx="24">
                  <c:v>654.9722222222226</c:v>
                </c:pt>
                <c:pt idx="25">
                  <c:v>767.253174603175</c:v>
                </c:pt>
                <c:pt idx="26">
                  <c:v>879.5341269841274</c:v>
                </c:pt>
                <c:pt idx="27">
                  <c:v>991.8150793650798</c:v>
                </c:pt>
                <c:pt idx="28">
                  <c:v>1104.096031746032</c:v>
                </c:pt>
                <c:pt idx="29">
                  <c:v>1216.376984126985</c:v>
                </c:pt>
                <c:pt idx="30">
                  <c:v>1328.657936507937</c:v>
                </c:pt>
                <c:pt idx="31">
                  <c:v>1440.938888888889</c:v>
                </c:pt>
                <c:pt idx="32">
                  <c:v>1553.219841269842</c:v>
                </c:pt>
                <c:pt idx="33">
                  <c:v>1665.500793650794</c:v>
                </c:pt>
                <c:pt idx="34">
                  <c:v>1777.781746031746</c:v>
                </c:pt>
                <c:pt idx="35">
                  <c:v>1890.0626984127</c:v>
                </c:pt>
                <c:pt idx="36">
                  <c:v>2002.343650793651</c:v>
                </c:pt>
                <c:pt idx="37">
                  <c:v>2114.624603174604</c:v>
                </c:pt>
                <c:pt idx="38">
                  <c:v>2226.905555555556</c:v>
                </c:pt>
                <c:pt idx="39">
                  <c:v>2339.186507936508</c:v>
                </c:pt>
                <c:pt idx="40">
                  <c:v>2451.467460317461</c:v>
                </c:pt>
                <c:pt idx="41">
                  <c:v>2563.748412698413</c:v>
                </c:pt>
                <c:pt idx="42">
                  <c:v>2676.029365079366</c:v>
                </c:pt>
                <c:pt idx="43">
                  <c:v>2788.310317460318</c:v>
                </c:pt>
                <c:pt idx="44">
                  <c:v>2900.591269841271</c:v>
                </c:pt>
                <c:pt idx="45">
                  <c:v>3012.872222222223</c:v>
                </c:pt>
                <c:pt idx="46">
                  <c:v>3125.153174603175</c:v>
                </c:pt>
                <c:pt idx="47">
                  <c:v>3237.434126984128</c:v>
                </c:pt>
                <c:pt idx="48">
                  <c:v>3349.71507936508</c:v>
                </c:pt>
                <c:pt idx="49">
                  <c:v>3461.996031746033</c:v>
                </c:pt>
                <c:pt idx="50">
                  <c:v>3574.276984126985</c:v>
                </c:pt>
                <c:pt idx="51">
                  <c:v>3686.557936507937</c:v>
                </c:pt>
                <c:pt idx="52">
                  <c:v>3798.83888888889</c:v>
                </c:pt>
                <c:pt idx="53">
                  <c:v>3911.119841269842</c:v>
                </c:pt>
                <c:pt idx="54">
                  <c:v>4182.087154614934</c:v>
                </c:pt>
                <c:pt idx="55">
                  <c:v>4484.791740152853</c:v>
                </c:pt>
                <c:pt idx="56">
                  <c:v>4787.496325690771</c:v>
                </c:pt>
                <c:pt idx="57">
                  <c:v>5090.200911228691</c:v>
                </c:pt>
                <c:pt idx="58">
                  <c:v>5392.90549676661</c:v>
                </c:pt>
                <c:pt idx="59">
                  <c:v>5695.610082304529</c:v>
                </c:pt>
                <c:pt idx="60">
                  <c:v>5998.314667842447</c:v>
                </c:pt>
                <c:pt idx="61">
                  <c:v>6301.019253380366</c:v>
                </c:pt>
                <c:pt idx="62">
                  <c:v>6603.723838918286</c:v>
                </c:pt>
                <c:pt idx="63">
                  <c:v>6906.428424456204</c:v>
                </c:pt>
                <c:pt idx="64">
                  <c:v>7209.133009994123</c:v>
                </c:pt>
                <c:pt idx="65">
                  <c:v>7511.837595532043</c:v>
                </c:pt>
                <c:pt idx="66">
                  <c:v>7814.54218106996</c:v>
                </c:pt>
                <c:pt idx="67">
                  <c:v>8117.24676660788</c:v>
                </c:pt>
                <c:pt idx="68">
                  <c:v>8419.9513521458</c:v>
                </c:pt>
                <c:pt idx="69">
                  <c:v>8722.655937683718</c:v>
                </c:pt>
                <c:pt idx="70">
                  <c:v>9025.360523221636</c:v>
                </c:pt>
                <c:pt idx="71">
                  <c:v>9328.065108759556</c:v>
                </c:pt>
                <c:pt idx="72">
                  <c:v>9630.769694297474</c:v>
                </c:pt>
                <c:pt idx="73">
                  <c:v>9933.474279835394</c:v>
                </c:pt>
                <c:pt idx="74">
                  <c:v>10236.17886537331</c:v>
                </c:pt>
                <c:pt idx="75">
                  <c:v>10538.88345091123</c:v>
                </c:pt>
                <c:pt idx="76">
                  <c:v>10841.58803644915</c:v>
                </c:pt>
                <c:pt idx="77">
                  <c:v>11144.29262198707</c:v>
                </c:pt>
                <c:pt idx="78">
                  <c:v>11446.99720752499</c:v>
                </c:pt>
                <c:pt idx="79">
                  <c:v>11749.70179306291</c:v>
                </c:pt>
                <c:pt idx="80">
                  <c:v>12052.40637860083</c:v>
                </c:pt>
                <c:pt idx="81">
                  <c:v>12603.49206349207</c:v>
                </c:pt>
                <c:pt idx="82">
                  <c:v>13204.25396825397</c:v>
                </c:pt>
                <c:pt idx="83">
                  <c:v>13805.01587301588</c:v>
                </c:pt>
                <c:pt idx="84">
                  <c:v>14405.77777777778</c:v>
                </c:pt>
                <c:pt idx="85">
                  <c:v>15006.53968253969</c:v>
                </c:pt>
                <c:pt idx="86">
                  <c:v>15607.30158730159</c:v>
                </c:pt>
                <c:pt idx="87">
                  <c:v>16208.06349206349</c:v>
                </c:pt>
                <c:pt idx="88">
                  <c:v>16808.8253968254</c:v>
                </c:pt>
                <c:pt idx="89">
                  <c:v>17409.5873015873</c:v>
                </c:pt>
                <c:pt idx="90">
                  <c:v>18010.34920634921</c:v>
                </c:pt>
                <c:pt idx="91">
                  <c:v>18611.11111111111</c:v>
                </c:pt>
                <c:pt idx="92">
                  <c:v>19211.87301587302</c:v>
                </c:pt>
                <c:pt idx="93">
                  <c:v>19812.63492063492</c:v>
                </c:pt>
                <c:pt idx="94">
                  <c:v>20413.39682539683</c:v>
                </c:pt>
                <c:pt idx="95">
                  <c:v>21014.15873015873</c:v>
                </c:pt>
                <c:pt idx="96">
                  <c:v>21114.28571428571</c:v>
                </c:pt>
                <c:pt idx="97">
                  <c:v>21114.28571428571</c:v>
                </c:pt>
                <c:pt idx="98">
                  <c:v>21114.28571428571</c:v>
                </c:pt>
                <c:pt idx="99">
                  <c:v>21114.28571428571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446.6666666666666</c:v>
                </c:pt>
                <c:pt idx="1">
                  <c:v>446.6666666666666</c:v>
                </c:pt>
                <c:pt idx="2">
                  <c:v>446.6666666666666</c:v>
                </c:pt>
                <c:pt idx="3">
                  <c:v>446.6666666666666</c:v>
                </c:pt>
                <c:pt idx="4">
                  <c:v>446.6666666666666</c:v>
                </c:pt>
                <c:pt idx="5">
                  <c:v>446.6666666666666</c:v>
                </c:pt>
                <c:pt idx="6">
                  <c:v>446.6666666666666</c:v>
                </c:pt>
                <c:pt idx="7">
                  <c:v>446.6666666666666</c:v>
                </c:pt>
                <c:pt idx="8">
                  <c:v>446.6666666666666</c:v>
                </c:pt>
                <c:pt idx="9">
                  <c:v>446.6666666666666</c:v>
                </c:pt>
                <c:pt idx="10">
                  <c:v>446.6666666666666</c:v>
                </c:pt>
                <c:pt idx="11">
                  <c:v>446.6666666666666</c:v>
                </c:pt>
                <c:pt idx="12">
                  <c:v>446.6666666666666</c:v>
                </c:pt>
                <c:pt idx="13">
                  <c:v>446.6666666666666</c:v>
                </c:pt>
                <c:pt idx="14">
                  <c:v>446.6666666666666</c:v>
                </c:pt>
                <c:pt idx="15">
                  <c:v>446.6666666666666</c:v>
                </c:pt>
                <c:pt idx="16">
                  <c:v>446.6666666666666</c:v>
                </c:pt>
                <c:pt idx="17">
                  <c:v>446.6666666666666</c:v>
                </c:pt>
                <c:pt idx="18">
                  <c:v>446.6666666666666</c:v>
                </c:pt>
                <c:pt idx="19">
                  <c:v>454.5238095238095</c:v>
                </c:pt>
                <c:pt idx="20">
                  <c:v>463.952380952381</c:v>
                </c:pt>
                <c:pt idx="21">
                  <c:v>473.3809523809524</c:v>
                </c:pt>
                <c:pt idx="22">
                  <c:v>482.8095238095238</c:v>
                </c:pt>
                <c:pt idx="23">
                  <c:v>492.2380952380952</c:v>
                </c:pt>
                <c:pt idx="24">
                  <c:v>501.6666666666666</c:v>
                </c:pt>
                <c:pt idx="25">
                  <c:v>511.0952380952381</c:v>
                </c:pt>
                <c:pt idx="26">
                  <c:v>520.5238095238095</c:v>
                </c:pt>
                <c:pt idx="27">
                  <c:v>529.952380952381</c:v>
                </c:pt>
                <c:pt idx="28">
                  <c:v>539.3809523809524</c:v>
                </c:pt>
                <c:pt idx="29">
                  <c:v>548.8095238095239</c:v>
                </c:pt>
                <c:pt idx="30">
                  <c:v>558.2380952380952</c:v>
                </c:pt>
                <c:pt idx="31">
                  <c:v>567.6666666666667</c:v>
                </c:pt>
                <c:pt idx="32">
                  <c:v>577.0952380952381</c:v>
                </c:pt>
                <c:pt idx="33">
                  <c:v>586.5238095238096</c:v>
                </c:pt>
                <c:pt idx="34">
                  <c:v>595.952380952381</c:v>
                </c:pt>
                <c:pt idx="35">
                  <c:v>605.3809523809524</c:v>
                </c:pt>
                <c:pt idx="36">
                  <c:v>614.8095238095239</c:v>
                </c:pt>
                <c:pt idx="37">
                  <c:v>624.2380952380952</c:v>
                </c:pt>
                <c:pt idx="38">
                  <c:v>633.6666666666667</c:v>
                </c:pt>
                <c:pt idx="39">
                  <c:v>643.0952380952382</c:v>
                </c:pt>
                <c:pt idx="40">
                  <c:v>652.5238095238096</c:v>
                </c:pt>
                <c:pt idx="41">
                  <c:v>661.952380952381</c:v>
                </c:pt>
                <c:pt idx="42">
                  <c:v>671.3809523809525</c:v>
                </c:pt>
                <c:pt idx="43">
                  <c:v>680.8095238095239</c:v>
                </c:pt>
                <c:pt idx="44">
                  <c:v>690.2380952380952</c:v>
                </c:pt>
                <c:pt idx="45">
                  <c:v>699.6666666666667</c:v>
                </c:pt>
                <c:pt idx="46">
                  <c:v>709.0952380952382</c:v>
                </c:pt>
                <c:pt idx="47">
                  <c:v>718.5238095238096</c:v>
                </c:pt>
                <c:pt idx="48">
                  <c:v>727.952380952381</c:v>
                </c:pt>
                <c:pt idx="49">
                  <c:v>737.3809523809525</c:v>
                </c:pt>
                <c:pt idx="50">
                  <c:v>746.8095238095239</c:v>
                </c:pt>
                <c:pt idx="51">
                  <c:v>756.2380952380954</c:v>
                </c:pt>
                <c:pt idx="52">
                  <c:v>765.6666666666667</c:v>
                </c:pt>
                <c:pt idx="53">
                  <c:v>775.0952380952382</c:v>
                </c:pt>
                <c:pt idx="54">
                  <c:v>752.6954732510288</c:v>
                </c:pt>
                <c:pt idx="55">
                  <c:v>723.9300411522634</c:v>
                </c:pt>
                <c:pt idx="56">
                  <c:v>695.1646090534979</c:v>
                </c:pt>
                <c:pt idx="57">
                  <c:v>666.3991769547325</c:v>
                </c:pt>
                <c:pt idx="58">
                  <c:v>637.633744855967</c:v>
                </c:pt>
                <c:pt idx="59">
                  <c:v>608.8683127572016</c:v>
                </c:pt>
                <c:pt idx="60">
                  <c:v>580.102880658436</c:v>
                </c:pt>
                <c:pt idx="61">
                  <c:v>551.3374485596707</c:v>
                </c:pt>
                <c:pt idx="62">
                  <c:v>522.5720164609053</c:v>
                </c:pt>
                <c:pt idx="63">
                  <c:v>493.8065843621399</c:v>
                </c:pt>
                <c:pt idx="64">
                  <c:v>465.0411522633744</c:v>
                </c:pt>
                <c:pt idx="65">
                  <c:v>436.275720164609</c:v>
                </c:pt>
                <c:pt idx="66">
                  <c:v>407.5102880658435</c:v>
                </c:pt>
                <c:pt idx="67">
                  <c:v>378.7448559670781</c:v>
                </c:pt>
                <c:pt idx="68">
                  <c:v>349.9794238683126</c:v>
                </c:pt>
                <c:pt idx="69">
                  <c:v>321.2139917695472</c:v>
                </c:pt>
                <c:pt idx="70">
                  <c:v>292.4485596707818</c:v>
                </c:pt>
                <c:pt idx="71">
                  <c:v>263.6831275720164</c:v>
                </c:pt>
                <c:pt idx="72">
                  <c:v>234.9176954732509</c:v>
                </c:pt>
                <c:pt idx="73">
                  <c:v>206.1522633744854</c:v>
                </c:pt>
                <c:pt idx="74">
                  <c:v>177.38683127572</c:v>
                </c:pt>
                <c:pt idx="75">
                  <c:v>148.6213991769546</c:v>
                </c:pt>
                <c:pt idx="76">
                  <c:v>119.8559670781891</c:v>
                </c:pt>
                <c:pt idx="77">
                  <c:v>91.09053497942364</c:v>
                </c:pt>
                <c:pt idx="78">
                  <c:v>62.32510288065827</c:v>
                </c:pt>
                <c:pt idx="79">
                  <c:v>33.55967078189281</c:v>
                </c:pt>
                <c:pt idx="80">
                  <c:v>4.794238683127332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43.49166666666706</c:v>
                </c:pt>
                <c:pt idx="97">
                  <c:v>95.68166666666694</c:v>
                </c:pt>
                <c:pt idx="98">
                  <c:v>147.8716666666668</c:v>
                </c:pt>
                <c:pt idx="99">
                  <c:v>200.0616666666667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5433.936590054021</c:v>
                </c:pt>
                <c:pt idx="1">
                  <c:v>5433.936590054021</c:v>
                </c:pt>
                <c:pt idx="2">
                  <c:v>5433.936590054021</c:v>
                </c:pt>
                <c:pt idx="3">
                  <c:v>5433.936590054021</c:v>
                </c:pt>
                <c:pt idx="4">
                  <c:v>5433.936590054021</c:v>
                </c:pt>
                <c:pt idx="5">
                  <c:v>5433.936590054021</c:v>
                </c:pt>
                <c:pt idx="6">
                  <c:v>5433.936590054021</c:v>
                </c:pt>
                <c:pt idx="7">
                  <c:v>5433.936590054021</c:v>
                </c:pt>
                <c:pt idx="8">
                  <c:v>5433.936590054021</c:v>
                </c:pt>
                <c:pt idx="9">
                  <c:v>5433.936590054021</c:v>
                </c:pt>
                <c:pt idx="10">
                  <c:v>5433.936590054021</c:v>
                </c:pt>
                <c:pt idx="11">
                  <c:v>5433.936590054021</c:v>
                </c:pt>
                <c:pt idx="12">
                  <c:v>5433.936590054021</c:v>
                </c:pt>
                <c:pt idx="13">
                  <c:v>5433.936590054021</c:v>
                </c:pt>
                <c:pt idx="14">
                  <c:v>5433.936590054021</c:v>
                </c:pt>
                <c:pt idx="15">
                  <c:v>5433.936590054021</c:v>
                </c:pt>
                <c:pt idx="16">
                  <c:v>5433.936590054021</c:v>
                </c:pt>
                <c:pt idx="17">
                  <c:v>5433.936590054021</c:v>
                </c:pt>
                <c:pt idx="18">
                  <c:v>5433.936590054021</c:v>
                </c:pt>
                <c:pt idx="19">
                  <c:v>5535.701746638199</c:v>
                </c:pt>
                <c:pt idx="20">
                  <c:v>5657.81993453921</c:v>
                </c:pt>
                <c:pt idx="21">
                  <c:v>5779.938122440224</c:v>
                </c:pt>
                <c:pt idx="22">
                  <c:v>5902.056310341237</c:v>
                </c:pt>
                <c:pt idx="23">
                  <c:v>6024.17449824225</c:v>
                </c:pt>
                <c:pt idx="24">
                  <c:v>6146.292686143262</c:v>
                </c:pt>
                <c:pt idx="25">
                  <c:v>6268.410874044275</c:v>
                </c:pt>
                <c:pt idx="26">
                  <c:v>6390.529061945287</c:v>
                </c:pt>
                <c:pt idx="27">
                  <c:v>6512.647249846301</c:v>
                </c:pt>
                <c:pt idx="28">
                  <c:v>6634.765437747313</c:v>
                </c:pt>
                <c:pt idx="29">
                  <c:v>6756.883625648326</c:v>
                </c:pt>
                <c:pt idx="30">
                  <c:v>6879.001813549338</c:v>
                </c:pt>
                <c:pt idx="31">
                  <c:v>7001.12000145035</c:v>
                </c:pt>
                <c:pt idx="32">
                  <c:v>7123.238189351364</c:v>
                </c:pt>
                <c:pt idx="33">
                  <c:v>7245.356377252376</c:v>
                </c:pt>
                <c:pt idx="34">
                  <c:v>7367.47456515339</c:v>
                </c:pt>
                <c:pt idx="35">
                  <c:v>7489.592753054402</c:v>
                </c:pt>
                <c:pt idx="36">
                  <c:v>7611.710940955415</c:v>
                </c:pt>
                <c:pt idx="37">
                  <c:v>7733.829128856427</c:v>
                </c:pt>
                <c:pt idx="38">
                  <c:v>7855.947316757441</c:v>
                </c:pt>
                <c:pt idx="39">
                  <c:v>7978.065504658453</c:v>
                </c:pt>
                <c:pt idx="40">
                  <c:v>8100.183692559466</c:v>
                </c:pt>
                <c:pt idx="41">
                  <c:v>8222.30188046048</c:v>
                </c:pt>
                <c:pt idx="42">
                  <c:v>8344.42006836149</c:v>
                </c:pt>
                <c:pt idx="43">
                  <c:v>8466.538256262505</c:v>
                </c:pt>
                <c:pt idx="44">
                  <c:v>8588.656444163516</c:v>
                </c:pt>
                <c:pt idx="45">
                  <c:v>8710.774632064531</c:v>
                </c:pt>
                <c:pt idx="46">
                  <c:v>8832.892819965542</c:v>
                </c:pt>
                <c:pt idx="47">
                  <c:v>8955.011007866556</c:v>
                </c:pt>
                <c:pt idx="48">
                  <c:v>9077.129195767568</c:v>
                </c:pt>
                <c:pt idx="49">
                  <c:v>9199.24738366858</c:v>
                </c:pt>
                <c:pt idx="50">
                  <c:v>9321.365571569593</c:v>
                </c:pt>
                <c:pt idx="51">
                  <c:v>9443.483759470605</c:v>
                </c:pt>
                <c:pt idx="52">
                  <c:v>9565.601947371618</c:v>
                </c:pt>
                <c:pt idx="53">
                  <c:v>9687.720135272633</c:v>
                </c:pt>
                <c:pt idx="54">
                  <c:v>9408.441278731766</c:v>
                </c:pt>
                <c:pt idx="55">
                  <c:v>9048.883013302527</c:v>
                </c:pt>
                <c:pt idx="56">
                  <c:v>8689.324747873288</c:v>
                </c:pt>
                <c:pt idx="57">
                  <c:v>8329.766482444047</c:v>
                </c:pt>
                <c:pt idx="58">
                  <c:v>7970.208217014808</c:v>
                </c:pt>
                <c:pt idx="59">
                  <c:v>7610.649951585568</c:v>
                </c:pt>
                <c:pt idx="60">
                  <c:v>7251.09168615633</c:v>
                </c:pt>
                <c:pt idx="61">
                  <c:v>6891.53342072709</c:v>
                </c:pt>
                <c:pt idx="62">
                  <c:v>6531.975155297851</c:v>
                </c:pt>
                <c:pt idx="63">
                  <c:v>6172.41688986861</c:v>
                </c:pt>
                <c:pt idx="64">
                  <c:v>5812.85862443937</c:v>
                </c:pt>
                <c:pt idx="65">
                  <c:v>5453.300359010131</c:v>
                </c:pt>
                <c:pt idx="66">
                  <c:v>5093.742093580891</c:v>
                </c:pt>
                <c:pt idx="67">
                  <c:v>4734.183828151652</c:v>
                </c:pt>
                <c:pt idx="68">
                  <c:v>4374.625562722411</c:v>
                </c:pt>
                <c:pt idx="69">
                  <c:v>4015.067297293172</c:v>
                </c:pt>
                <c:pt idx="70">
                  <c:v>3655.509031863933</c:v>
                </c:pt>
                <c:pt idx="71">
                  <c:v>3295.950766434693</c:v>
                </c:pt>
                <c:pt idx="72">
                  <c:v>2936.392501005453</c:v>
                </c:pt>
                <c:pt idx="73">
                  <c:v>2576.834235576214</c:v>
                </c:pt>
                <c:pt idx="74">
                  <c:v>2217.275970146975</c:v>
                </c:pt>
                <c:pt idx="75">
                  <c:v>1857.717704717735</c:v>
                </c:pt>
                <c:pt idx="76">
                  <c:v>1498.159439288494</c:v>
                </c:pt>
                <c:pt idx="77">
                  <c:v>1138.601173859255</c:v>
                </c:pt>
                <c:pt idx="78">
                  <c:v>779.0429084300158</c:v>
                </c:pt>
                <c:pt idx="79">
                  <c:v>419.4846430007765</c:v>
                </c:pt>
                <c:pt idx="80">
                  <c:v>59.92637757153716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209.5238095238101</c:v>
                </c:pt>
                <c:pt idx="20">
                  <c:v>460.9523809523815</c:v>
                </c:pt>
                <c:pt idx="21">
                  <c:v>712.380952380953</c:v>
                </c:pt>
                <c:pt idx="22">
                  <c:v>963.8095238095243</c:v>
                </c:pt>
                <c:pt idx="23">
                  <c:v>1215.238095238096</c:v>
                </c:pt>
                <c:pt idx="24">
                  <c:v>1466.666666666667</c:v>
                </c:pt>
                <c:pt idx="25">
                  <c:v>1718.095238095239</c:v>
                </c:pt>
                <c:pt idx="26">
                  <c:v>1969.52380952381</c:v>
                </c:pt>
                <c:pt idx="27">
                  <c:v>2220.952380952382</c:v>
                </c:pt>
                <c:pt idx="28">
                  <c:v>2472.380952380953</c:v>
                </c:pt>
                <c:pt idx="29">
                  <c:v>2723.809523809524</c:v>
                </c:pt>
                <c:pt idx="30">
                  <c:v>2975.238095238096</c:v>
                </c:pt>
                <c:pt idx="31">
                  <c:v>3226.666666666667</c:v>
                </c:pt>
                <c:pt idx="32">
                  <c:v>3478.095238095238</c:v>
                </c:pt>
                <c:pt idx="33">
                  <c:v>3729.52380952381</c:v>
                </c:pt>
                <c:pt idx="34">
                  <c:v>3980.952380952381</c:v>
                </c:pt>
                <c:pt idx="35">
                  <c:v>4232.380952380953</c:v>
                </c:pt>
                <c:pt idx="36">
                  <c:v>4483.809523809523</c:v>
                </c:pt>
                <c:pt idx="37">
                  <c:v>4735.238095238095</c:v>
                </c:pt>
                <c:pt idx="38">
                  <c:v>4986.666666666666</c:v>
                </c:pt>
                <c:pt idx="39">
                  <c:v>5238.095238095238</c:v>
                </c:pt>
                <c:pt idx="40">
                  <c:v>5489.52380952381</c:v>
                </c:pt>
                <c:pt idx="41">
                  <c:v>5740.952380952382</c:v>
                </c:pt>
                <c:pt idx="42">
                  <c:v>5992.380952380952</c:v>
                </c:pt>
                <c:pt idx="43">
                  <c:v>6243.809523809523</c:v>
                </c:pt>
                <c:pt idx="44">
                  <c:v>6495.238095238095</c:v>
                </c:pt>
                <c:pt idx="45">
                  <c:v>6746.666666666666</c:v>
                </c:pt>
                <c:pt idx="46">
                  <c:v>6998.095238095238</c:v>
                </c:pt>
                <c:pt idx="47">
                  <c:v>7249.52380952381</c:v>
                </c:pt>
                <c:pt idx="48">
                  <c:v>7500.952380952381</c:v>
                </c:pt>
                <c:pt idx="49">
                  <c:v>7752.380952380952</c:v>
                </c:pt>
                <c:pt idx="50">
                  <c:v>8003.809523809523</c:v>
                </c:pt>
                <c:pt idx="51">
                  <c:v>8255.238095238095</c:v>
                </c:pt>
                <c:pt idx="52">
                  <c:v>8506.666666666666</c:v>
                </c:pt>
                <c:pt idx="53">
                  <c:v>8758.095238095239</c:v>
                </c:pt>
                <c:pt idx="54">
                  <c:v>9463.139329806</c:v>
                </c:pt>
                <c:pt idx="55">
                  <c:v>10258.90652557319</c:v>
                </c:pt>
                <c:pt idx="56">
                  <c:v>11054.6737213404</c:v>
                </c:pt>
                <c:pt idx="57">
                  <c:v>11850.44091710759</c:v>
                </c:pt>
                <c:pt idx="58">
                  <c:v>12646.20811287478</c:v>
                </c:pt>
                <c:pt idx="59">
                  <c:v>13441.97530864198</c:v>
                </c:pt>
                <c:pt idx="60">
                  <c:v>14237.74250440917</c:v>
                </c:pt>
                <c:pt idx="61">
                  <c:v>15033.50970017637</c:v>
                </c:pt>
                <c:pt idx="62">
                  <c:v>15829.27689594357</c:v>
                </c:pt>
                <c:pt idx="63">
                  <c:v>16625.04409171076</c:v>
                </c:pt>
                <c:pt idx="64">
                  <c:v>17420.81128747796</c:v>
                </c:pt>
                <c:pt idx="65">
                  <c:v>18216.57848324515</c:v>
                </c:pt>
                <c:pt idx="66">
                  <c:v>19012.34567901235</c:v>
                </c:pt>
                <c:pt idx="67">
                  <c:v>19808.11287477954</c:v>
                </c:pt>
                <c:pt idx="68">
                  <c:v>20603.88007054674</c:v>
                </c:pt>
                <c:pt idx="69">
                  <c:v>21399.64726631394</c:v>
                </c:pt>
                <c:pt idx="70">
                  <c:v>22195.41446208113</c:v>
                </c:pt>
                <c:pt idx="71">
                  <c:v>22991.18165784833</c:v>
                </c:pt>
                <c:pt idx="72">
                  <c:v>23786.94885361553</c:v>
                </c:pt>
                <c:pt idx="73">
                  <c:v>24582.71604938272</c:v>
                </c:pt>
                <c:pt idx="74">
                  <c:v>25378.48324514992</c:v>
                </c:pt>
                <c:pt idx="75">
                  <c:v>26174.25044091711</c:v>
                </c:pt>
                <c:pt idx="76">
                  <c:v>26970.01763668431</c:v>
                </c:pt>
                <c:pt idx="77">
                  <c:v>27765.78483245151</c:v>
                </c:pt>
                <c:pt idx="78">
                  <c:v>28561.5520282187</c:v>
                </c:pt>
                <c:pt idx="79">
                  <c:v>29357.3192239859</c:v>
                </c:pt>
                <c:pt idx="80">
                  <c:v>30153.0864197531</c:v>
                </c:pt>
                <c:pt idx="81">
                  <c:v>36603.17460317467</c:v>
                </c:pt>
                <c:pt idx="82">
                  <c:v>44184.12698412706</c:v>
                </c:pt>
                <c:pt idx="83">
                  <c:v>51765.07936507944</c:v>
                </c:pt>
                <c:pt idx="84">
                  <c:v>59346.03174603182</c:v>
                </c:pt>
                <c:pt idx="85">
                  <c:v>66926.9841269842</c:v>
                </c:pt>
                <c:pt idx="86">
                  <c:v>74507.93650793658</c:v>
                </c:pt>
                <c:pt idx="87">
                  <c:v>82088.88888888896</c:v>
                </c:pt>
                <c:pt idx="88">
                  <c:v>89669.84126984134</c:v>
                </c:pt>
                <c:pt idx="89">
                  <c:v>97250.79365079373</c:v>
                </c:pt>
                <c:pt idx="90">
                  <c:v>104831.7460317461</c:v>
                </c:pt>
                <c:pt idx="91">
                  <c:v>112412.6984126985</c:v>
                </c:pt>
                <c:pt idx="92">
                  <c:v>119993.6507936509</c:v>
                </c:pt>
                <c:pt idx="93">
                  <c:v>127574.6031746033</c:v>
                </c:pt>
                <c:pt idx="94">
                  <c:v>135155.5555555556</c:v>
                </c:pt>
                <c:pt idx="95">
                  <c:v>142736.507936508</c:v>
                </c:pt>
                <c:pt idx="96">
                  <c:v>146226.4166666667</c:v>
                </c:pt>
                <c:pt idx="97">
                  <c:v>148898.1166666667</c:v>
                </c:pt>
                <c:pt idx="98">
                  <c:v>151569.8166666667</c:v>
                </c:pt>
                <c:pt idx="99">
                  <c:v>154241.5166666667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764.0</c:v>
                </c:pt>
                <c:pt idx="1">
                  <c:v>764.0</c:v>
                </c:pt>
                <c:pt idx="2">
                  <c:v>764.0</c:v>
                </c:pt>
                <c:pt idx="3">
                  <c:v>764.0</c:v>
                </c:pt>
                <c:pt idx="4">
                  <c:v>764.0</c:v>
                </c:pt>
                <c:pt idx="5">
                  <c:v>764.0</c:v>
                </c:pt>
                <c:pt idx="6">
                  <c:v>764.0</c:v>
                </c:pt>
                <c:pt idx="7">
                  <c:v>764.0</c:v>
                </c:pt>
                <c:pt idx="8">
                  <c:v>764.0</c:v>
                </c:pt>
                <c:pt idx="9">
                  <c:v>764.0</c:v>
                </c:pt>
                <c:pt idx="10">
                  <c:v>764.0</c:v>
                </c:pt>
                <c:pt idx="11">
                  <c:v>764.0</c:v>
                </c:pt>
                <c:pt idx="12">
                  <c:v>764.0</c:v>
                </c:pt>
                <c:pt idx="13">
                  <c:v>764.0</c:v>
                </c:pt>
                <c:pt idx="14">
                  <c:v>764.0</c:v>
                </c:pt>
                <c:pt idx="15">
                  <c:v>764.0</c:v>
                </c:pt>
                <c:pt idx="16">
                  <c:v>764.0</c:v>
                </c:pt>
                <c:pt idx="17">
                  <c:v>764.0</c:v>
                </c:pt>
                <c:pt idx="18">
                  <c:v>764.0</c:v>
                </c:pt>
                <c:pt idx="19">
                  <c:v>846.68253968254</c:v>
                </c:pt>
                <c:pt idx="20">
                  <c:v>945.9015873015876</c:v>
                </c:pt>
                <c:pt idx="21">
                  <c:v>1045.120634920635</c:v>
                </c:pt>
                <c:pt idx="22">
                  <c:v>1144.339682539683</c:v>
                </c:pt>
                <c:pt idx="23">
                  <c:v>1243.55873015873</c:v>
                </c:pt>
                <c:pt idx="24">
                  <c:v>1342.777777777778</c:v>
                </c:pt>
                <c:pt idx="25">
                  <c:v>1441.996825396826</c:v>
                </c:pt>
                <c:pt idx="26">
                  <c:v>1541.215873015873</c:v>
                </c:pt>
                <c:pt idx="27">
                  <c:v>1640.434920634921</c:v>
                </c:pt>
                <c:pt idx="28">
                  <c:v>1739.653968253969</c:v>
                </c:pt>
                <c:pt idx="29">
                  <c:v>1838.873015873016</c:v>
                </c:pt>
                <c:pt idx="30">
                  <c:v>1938.092063492064</c:v>
                </c:pt>
                <c:pt idx="31">
                  <c:v>2037.311111111112</c:v>
                </c:pt>
                <c:pt idx="32">
                  <c:v>2136.53015873016</c:v>
                </c:pt>
                <c:pt idx="33">
                  <c:v>2235.749206349207</c:v>
                </c:pt>
                <c:pt idx="34">
                  <c:v>2334.968253968254</c:v>
                </c:pt>
                <c:pt idx="35">
                  <c:v>2434.187301587302</c:v>
                </c:pt>
                <c:pt idx="36">
                  <c:v>2533.40634920635</c:v>
                </c:pt>
                <c:pt idx="37">
                  <c:v>2632.625396825397</c:v>
                </c:pt>
                <c:pt idx="38">
                  <c:v>2731.844444444445</c:v>
                </c:pt>
                <c:pt idx="39">
                  <c:v>2831.063492063493</c:v>
                </c:pt>
                <c:pt idx="40">
                  <c:v>2930.28253968254</c:v>
                </c:pt>
                <c:pt idx="41">
                  <c:v>3029.501587301588</c:v>
                </c:pt>
                <c:pt idx="42">
                  <c:v>3128.720634920635</c:v>
                </c:pt>
                <c:pt idx="43">
                  <c:v>3227.939682539683</c:v>
                </c:pt>
                <c:pt idx="44">
                  <c:v>3327.158730158731</c:v>
                </c:pt>
                <c:pt idx="45">
                  <c:v>3426.377777777778</c:v>
                </c:pt>
                <c:pt idx="46">
                  <c:v>3525.596825396826</c:v>
                </c:pt>
                <c:pt idx="47">
                  <c:v>3624.815873015873</c:v>
                </c:pt>
                <c:pt idx="48">
                  <c:v>3724.034920634921</c:v>
                </c:pt>
                <c:pt idx="49">
                  <c:v>3823.253968253969</c:v>
                </c:pt>
                <c:pt idx="50">
                  <c:v>3922.473015873016</c:v>
                </c:pt>
                <c:pt idx="51">
                  <c:v>4021.692063492064</c:v>
                </c:pt>
                <c:pt idx="52">
                  <c:v>4120.911111111111</c:v>
                </c:pt>
                <c:pt idx="53">
                  <c:v>4220.130158730159</c:v>
                </c:pt>
                <c:pt idx="54">
                  <c:v>4120.014697236919</c:v>
                </c:pt>
                <c:pt idx="55">
                  <c:v>3980.032333921223</c:v>
                </c:pt>
                <c:pt idx="56">
                  <c:v>3840.049970605526</c:v>
                </c:pt>
                <c:pt idx="57">
                  <c:v>3700.06760728983</c:v>
                </c:pt>
                <c:pt idx="58">
                  <c:v>3560.085243974132</c:v>
                </c:pt>
                <c:pt idx="59">
                  <c:v>3420.102880658436</c:v>
                </c:pt>
                <c:pt idx="60">
                  <c:v>3280.12051734274</c:v>
                </c:pt>
                <c:pt idx="61">
                  <c:v>3140.138154027043</c:v>
                </c:pt>
                <c:pt idx="62">
                  <c:v>3000.155790711346</c:v>
                </c:pt>
                <c:pt idx="63">
                  <c:v>2860.17342739565</c:v>
                </c:pt>
                <c:pt idx="64">
                  <c:v>2720.191064079952</c:v>
                </c:pt>
                <c:pt idx="65">
                  <c:v>2580.208700764256</c:v>
                </c:pt>
                <c:pt idx="66">
                  <c:v>2440.22633744856</c:v>
                </c:pt>
                <c:pt idx="67">
                  <c:v>2300.243974132863</c:v>
                </c:pt>
                <c:pt idx="68">
                  <c:v>2160.261610817166</c:v>
                </c:pt>
                <c:pt idx="69">
                  <c:v>2020.279247501469</c:v>
                </c:pt>
                <c:pt idx="70">
                  <c:v>1880.296884185772</c:v>
                </c:pt>
                <c:pt idx="71">
                  <c:v>1740.314520870076</c:v>
                </c:pt>
                <c:pt idx="72">
                  <c:v>1600.332157554379</c:v>
                </c:pt>
                <c:pt idx="73">
                  <c:v>1460.349794238683</c:v>
                </c:pt>
                <c:pt idx="74">
                  <c:v>1320.367430922985</c:v>
                </c:pt>
                <c:pt idx="75">
                  <c:v>1180.385067607289</c:v>
                </c:pt>
                <c:pt idx="76">
                  <c:v>1040.402704291592</c:v>
                </c:pt>
                <c:pt idx="77">
                  <c:v>900.4203409758956</c:v>
                </c:pt>
                <c:pt idx="78">
                  <c:v>760.437977660199</c:v>
                </c:pt>
                <c:pt idx="79">
                  <c:v>620.455614344502</c:v>
                </c:pt>
                <c:pt idx="80">
                  <c:v>480.4732510288054</c:v>
                </c:pt>
                <c:pt idx="81">
                  <c:v>431.7460317460315</c:v>
                </c:pt>
                <c:pt idx="82">
                  <c:v>401.269841269841</c:v>
                </c:pt>
                <c:pt idx="83">
                  <c:v>370.7936507936505</c:v>
                </c:pt>
                <c:pt idx="84">
                  <c:v>340.31746031746</c:v>
                </c:pt>
                <c:pt idx="85">
                  <c:v>309.8412698412695</c:v>
                </c:pt>
                <c:pt idx="86">
                  <c:v>279.3650793650791</c:v>
                </c:pt>
                <c:pt idx="87">
                  <c:v>248.8888888888886</c:v>
                </c:pt>
                <c:pt idx="88">
                  <c:v>218.4126984126981</c:v>
                </c:pt>
                <c:pt idx="89">
                  <c:v>187.9365079365077</c:v>
                </c:pt>
                <c:pt idx="90">
                  <c:v>157.4603174603172</c:v>
                </c:pt>
                <c:pt idx="91">
                  <c:v>126.9841269841267</c:v>
                </c:pt>
                <c:pt idx="92">
                  <c:v>96.50793650793622</c:v>
                </c:pt>
                <c:pt idx="93">
                  <c:v>66.03174603174574</c:v>
                </c:pt>
                <c:pt idx="94">
                  <c:v>35.55555555555526</c:v>
                </c:pt>
                <c:pt idx="95">
                  <c:v>5.079365079364777</c:v>
                </c:pt>
                <c:pt idx="96">
                  <c:v>691.2750000000078</c:v>
                </c:pt>
                <c:pt idx="97">
                  <c:v>1520.805000000008</c:v>
                </c:pt>
                <c:pt idx="98">
                  <c:v>2350.335000000008</c:v>
                </c:pt>
                <c:pt idx="99">
                  <c:v>3179.865000000008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22.85714285714293</c:v>
                </c:pt>
                <c:pt idx="20">
                  <c:v>50.28571428571436</c:v>
                </c:pt>
                <c:pt idx="21">
                  <c:v>77.71428571428577</c:v>
                </c:pt>
                <c:pt idx="22">
                  <c:v>105.1428571428572</c:v>
                </c:pt>
                <c:pt idx="23">
                  <c:v>132.5714285714286</c:v>
                </c:pt>
                <c:pt idx="24">
                  <c:v>160.0000000000001</c:v>
                </c:pt>
                <c:pt idx="25">
                  <c:v>187.4285714285715</c:v>
                </c:pt>
                <c:pt idx="26">
                  <c:v>214.857142857143</c:v>
                </c:pt>
                <c:pt idx="27">
                  <c:v>242.2857142857144</c:v>
                </c:pt>
                <c:pt idx="28">
                  <c:v>269.7142857142858</c:v>
                </c:pt>
                <c:pt idx="29">
                  <c:v>297.1428571428572</c:v>
                </c:pt>
                <c:pt idx="30">
                  <c:v>324.5714285714287</c:v>
                </c:pt>
                <c:pt idx="31">
                  <c:v>352.0000000000001</c:v>
                </c:pt>
                <c:pt idx="32">
                  <c:v>379.4285714285715</c:v>
                </c:pt>
                <c:pt idx="33">
                  <c:v>406.8571428571429</c:v>
                </c:pt>
                <c:pt idx="34">
                  <c:v>434.2857142857144</c:v>
                </c:pt>
                <c:pt idx="35">
                  <c:v>461.7142857142858</c:v>
                </c:pt>
                <c:pt idx="36">
                  <c:v>489.1428571428572</c:v>
                </c:pt>
                <c:pt idx="37">
                  <c:v>516.5714285714287</c:v>
                </c:pt>
                <c:pt idx="38">
                  <c:v>544.0000000000001</c:v>
                </c:pt>
                <c:pt idx="39">
                  <c:v>571.4285714285715</c:v>
                </c:pt>
                <c:pt idx="40">
                  <c:v>598.857142857143</c:v>
                </c:pt>
                <c:pt idx="41">
                  <c:v>626.2857142857144</c:v>
                </c:pt>
                <c:pt idx="42">
                  <c:v>653.7142857142858</c:v>
                </c:pt>
                <c:pt idx="43">
                  <c:v>681.1428571428572</c:v>
                </c:pt>
                <c:pt idx="44">
                  <c:v>708.5714285714287</c:v>
                </c:pt>
                <c:pt idx="45">
                  <c:v>736.0000000000001</c:v>
                </c:pt>
                <c:pt idx="46">
                  <c:v>763.4285714285715</c:v>
                </c:pt>
                <c:pt idx="47">
                  <c:v>790.857142857143</c:v>
                </c:pt>
                <c:pt idx="48">
                  <c:v>818.2857142857144</c:v>
                </c:pt>
                <c:pt idx="49">
                  <c:v>845.7142857142859</c:v>
                </c:pt>
                <c:pt idx="50">
                  <c:v>873.1428571428572</c:v>
                </c:pt>
                <c:pt idx="51">
                  <c:v>900.5714285714287</c:v>
                </c:pt>
                <c:pt idx="52">
                  <c:v>928.0000000000001</c:v>
                </c:pt>
                <c:pt idx="53">
                  <c:v>955.4285714285715</c:v>
                </c:pt>
                <c:pt idx="54">
                  <c:v>2195.508524397417</c:v>
                </c:pt>
                <c:pt idx="55">
                  <c:v>3678.118753674313</c:v>
                </c:pt>
                <c:pt idx="56">
                  <c:v>5160.72898295121</c:v>
                </c:pt>
                <c:pt idx="57">
                  <c:v>6643.339212228106</c:v>
                </c:pt>
                <c:pt idx="58">
                  <c:v>8125.949441505002</c:v>
                </c:pt>
                <c:pt idx="59">
                  <c:v>9608.559670781899</c:v>
                </c:pt>
                <c:pt idx="60">
                  <c:v>11091.16990005879</c:v>
                </c:pt>
                <c:pt idx="61">
                  <c:v>12573.78012933569</c:v>
                </c:pt>
                <c:pt idx="62">
                  <c:v>14056.39035861259</c:v>
                </c:pt>
                <c:pt idx="63">
                  <c:v>15539.00058788948</c:v>
                </c:pt>
                <c:pt idx="64">
                  <c:v>17021.61081716638</c:v>
                </c:pt>
                <c:pt idx="65">
                  <c:v>18504.22104644328</c:v>
                </c:pt>
                <c:pt idx="66">
                  <c:v>19986.83127572017</c:v>
                </c:pt>
                <c:pt idx="67">
                  <c:v>21469.44150499707</c:v>
                </c:pt>
                <c:pt idx="68">
                  <c:v>22952.05173427397</c:v>
                </c:pt>
                <c:pt idx="69">
                  <c:v>24434.66196355086</c:v>
                </c:pt>
                <c:pt idx="70">
                  <c:v>25917.27219282776</c:v>
                </c:pt>
                <c:pt idx="71">
                  <c:v>27399.88242210465</c:v>
                </c:pt>
                <c:pt idx="72">
                  <c:v>28882.49265138155</c:v>
                </c:pt>
                <c:pt idx="73">
                  <c:v>30365.10288065845</c:v>
                </c:pt>
                <c:pt idx="74">
                  <c:v>31847.71310993534</c:v>
                </c:pt>
                <c:pt idx="75">
                  <c:v>33330.32333921224</c:v>
                </c:pt>
                <c:pt idx="76">
                  <c:v>34812.93356848913</c:v>
                </c:pt>
                <c:pt idx="77">
                  <c:v>36295.54379776603</c:v>
                </c:pt>
                <c:pt idx="78">
                  <c:v>37778.15402704292</c:v>
                </c:pt>
                <c:pt idx="79">
                  <c:v>39260.76425631982</c:v>
                </c:pt>
                <c:pt idx="80">
                  <c:v>40743.37448559672</c:v>
                </c:pt>
                <c:pt idx="81">
                  <c:v>40849.3544973545</c:v>
                </c:pt>
                <c:pt idx="82">
                  <c:v>40680.00846560847</c:v>
                </c:pt>
                <c:pt idx="83">
                  <c:v>40510.66243386243</c:v>
                </c:pt>
                <c:pt idx="84">
                  <c:v>40341.3164021164</c:v>
                </c:pt>
                <c:pt idx="85">
                  <c:v>40171.97037037037</c:v>
                </c:pt>
                <c:pt idx="86">
                  <c:v>40002.62433862434</c:v>
                </c:pt>
                <c:pt idx="87">
                  <c:v>39833.27830687831</c:v>
                </c:pt>
                <c:pt idx="88">
                  <c:v>39663.93227513227</c:v>
                </c:pt>
                <c:pt idx="89">
                  <c:v>39494.58624338624</c:v>
                </c:pt>
                <c:pt idx="90">
                  <c:v>39325.24021164022</c:v>
                </c:pt>
                <c:pt idx="91">
                  <c:v>39155.89417989418</c:v>
                </c:pt>
                <c:pt idx="92">
                  <c:v>38986.54814814814</c:v>
                </c:pt>
                <c:pt idx="93">
                  <c:v>38817.20211640212</c:v>
                </c:pt>
                <c:pt idx="94">
                  <c:v>38647.85608465608</c:v>
                </c:pt>
                <c:pt idx="95">
                  <c:v>38478.51005291005</c:v>
                </c:pt>
                <c:pt idx="96">
                  <c:v>43619.86904761911</c:v>
                </c:pt>
                <c:pt idx="97">
                  <c:v>49823.36904761911</c:v>
                </c:pt>
                <c:pt idx="98">
                  <c:v>56026.86904761911</c:v>
                </c:pt>
                <c:pt idx="99">
                  <c:v>62230.36904761911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1137.448734680805</c:v>
                </c:pt>
                <c:pt idx="1">
                  <c:v>1137.448734680805</c:v>
                </c:pt>
                <c:pt idx="2">
                  <c:v>1137.448734680805</c:v>
                </c:pt>
                <c:pt idx="3">
                  <c:v>1137.448734680805</c:v>
                </c:pt>
                <c:pt idx="4">
                  <c:v>1137.448734680805</c:v>
                </c:pt>
                <c:pt idx="5">
                  <c:v>1137.448734680805</c:v>
                </c:pt>
                <c:pt idx="6">
                  <c:v>1137.448734680805</c:v>
                </c:pt>
                <c:pt idx="7">
                  <c:v>1137.448734680805</c:v>
                </c:pt>
                <c:pt idx="8">
                  <c:v>1137.448734680805</c:v>
                </c:pt>
                <c:pt idx="9">
                  <c:v>1137.448734680805</c:v>
                </c:pt>
                <c:pt idx="10">
                  <c:v>1137.448734680805</c:v>
                </c:pt>
                <c:pt idx="11">
                  <c:v>1137.448734680805</c:v>
                </c:pt>
                <c:pt idx="12">
                  <c:v>1137.448734680805</c:v>
                </c:pt>
                <c:pt idx="13">
                  <c:v>1137.448734680805</c:v>
                </c:pt>
                <c:pt idx="14">
                  <c:v>1137.448734680805</c:v>
                </c:pt>
                <c:pt idx="15">
                  <c:v>1137.448734680805</c:v>
                </c:pt>
                <c:pt idx="16">
                  <c:v>1137.448734680805</c:v>
                </c:pt>
                <c:pt idx="17">
                  <c:v>1137.448734680805</c:v>
                </c:pt>
                <c:pt idx="18">
                  <c:v>1137.448734680805</c:v>
                </c:pt>
                <c:pt idx="19">
                  <c:v>1135.875642047938</c:v>
                </c:pt>
                <c:pt idx="20">
                  <c:v>1133.987930888497</c:v>
                </c:pt>
                <c:pt idx="21">
                  <c:v>1132.100219729057</c:v>
                </c:pt>
                <c:pt idx="22">
                  <c:v>1130.212508569617</c:v>
                </c:pt>
                <c:pt idx="23">
                  <c:v>1128.324797410176</c:v>
                </c:pt>
                <c:pt idx="24">
                  <c:v>1126.437086250736</c:v>
                </c:pt>
                <c:pt idx="25">
                  <c:v>1124.549375091295</c:v>
                </c:pt>
                <c:pt idx="26">
                  <c:v>1122.661663931855</c:v>
                </c:pt>
                <c:pt idx="27">
                  <c:v>1120.773952772415</c:v>
                </c:pt>
                <c:pt idx="28">
                  <c:v>1118.886241612974</c:v>
                </c:pt>
                <c:pt idx="29">
                  <c:v>1116.998530453534</c:v>
                </c:pt>
                <c:pt idx="30">
                  <c:v>1115.110819294094</c:v>
                </c:pt>
                <c:pt idx="31">
                  <c:v>1113.223108134653</c:v>
                </c:pt>
                <c:pt idx="32">
                  <c:v>1111.335396975213</c:v>
                </c:pt>
                <c:pt idx="33">
                  <c:v>1109.447685815772</c:v>
                </c:pt>
                <c:pt idx="34">
                  <c:v>1107.559974656332</c:v>
                </c:pt>
                <c:pt idx="35">
                  <c:v>1105.672263496891</c:v>
                </c:pt>
                <c:pt idx="36">
                  <c:v>1103.784552337451</c:v>
                </c:pt>
                <c:pt idx="37">
                  <c:v>1101.896841178011</c:v>
                </c:pt>
                <c:pt idx="38">
                  <c:v>1100.00913001857</c:v>
                </c:pt>
                <c:pt idx="39">
                  <c:v>1098.12141885913</c:v>
                </c:pt>
                <c:pt idx="40">
                  <c:v>1096.23370769969</c:v>
                </c:pt>
                <c:pt idx="41">
                  <c:v>1094.34599654025</c:v>
                </c:pt>
                <c:pt idx="42">
                  <c:v>1092.458285380809</c:v>
                </c:pt>
                <c:pt idx="43">
                  <c:v>1090.570574221368</c:v>
                </c:pt>
                <c:pt idx="44">
                  <c:v>1088.682863061928</c:v>
                </c:pt>
                <c:pt idx="45">
                  <c:v>1086.795151902488</c:v>
                </c:pt>
                <c:pt idx="46">
                  <c:v>1084.907440743047</c:v>
                </c:pt>
                <c:pt idx="47">
                  <c:v>1083.019729583607</c:v>
                </c:pt>
                <c:pt idx="48">
                  <c:v>1081.132018424166</c:v>
                </c:pt>
                <c:pt idx="49">
                  <c:v>1079.244307264726</c:v>
                </c:pt>
                <c:pt idx="50">
                  <c:v>1077.356596105286</c:v>
                </c:pt>
                <c:pt idx="51">
                  <c:v>1075.468884945845</c:v>
                </c:pt>
                <c:pt idx="52">
                  <c:v>1073.581173786405</c:v>
                </c:pt>
                <c:pt idx="53">
                  <c:v>1071.693462626964</c:v>
                </c:pt>
                <c:pt idx="54">
                  <c:v>1052.30970989875</c:v>
                </c:pt>
                <c:pt idx="55">
                  <c:v>1029.426748856782</c:v>
                </c:pt>
                <c:pt idx="56">
                  <c:v>1006.543787814813</c:v>
                </c:pt>
                <c:pt idx="57">
                  <c:v>983.6608267728448</c:v>
                </c:pt>
                <c:pt idx="58">
                  <c:v>960.7778657308762</c:v>
                </c:pt>
                <c:pt idx="59">
                  <c:v>937.8949046889077</c:v>
                </c:pt>
                <c:pt idx="60">
                  <c:v>915.0119436469391</c:v>
                </c:pt>
                <c:pt idx="61">
                  <c:v>892.1289826049706</c:v>
                </c:pt>
                <c:pt idx="62">
                  <c:v>869.246021563002</c:v>
                </c:pt>
                <c:pt idx="63">
                  <c:v>846.3630605210335</c:v>
                </c:pt>
                <c:pt idx="64">
                  <c:v>823.4800994790648</c:v>
                </c:pt>
                <c:pt idx="65">
                  <c:v>800.5971384370963</c:v>
                </c:pt>
                <c:pt idx="66">
                  <c:v>777.7141773951277</c:v>
                </c:pt>
                <c:pt idx="67">
                  <c:v>754.8312163531592</c:v>
                </c:pt>
                <c:pt idx="68">
                  <c:v>731.9482553111907</c:v>
                </c:pt>
                <c:pt idx="69">
                  <c:v>709.065294269222</c:v>
                </c:pt>
                <c:pt idx="70">
                  <c:v>686.1823332272535</c:v>
                </c:pt>
                <c:pt idx="71">
                  <c:v>663.299372185285</c:v>
                </c:pt>
                <c:pt idx="72">
                  <c:v>640.4164111433164</c:v>
                </c:pt>
                <c:pt idx="73">
                  <c:v>617.5334501013478</c:v>
                </c:pt>
                <c:pt idx="74">
                  <c:v>594.6504890593793</c:v>
                </c:pt>
                <c:pt idx="75">
                  <c:v>571.7675280174108</c:v>
                </c:pt>
                <c:pt idx="76">
                  <c:v>548.8845669754421</c:v>
                </c:pt>
                <c:pt idx="77">
                  <c:v>526.0016059334736</c:v>
                </c:pt>
                <c:pt idx="78">
                  <c:v>503.118644891505</c:v>
                </c:pt>
                <c:pt idx="79">
                  <c:v>480.2356838495365</c:v>
                </c:pt>
                <c:pt idx="80">
                  <c:v>457.352722807568</c:v>
                </c:pt>
                <c:pt idx="81">
                  <c:v>453.53889596724</c:v>
                </c:pt>
                <c:pt idx="82">
                  <c:v>453.53889596724</c:v>
                </c:pt>
                <c:pt idx="83">
                  <c:v>453.53889596724</c:v>
                </c:pt>
                <c:pt idx="84">
                  <c:v>453.53889596724</c:v>
                </c:pt>
                <c:pt idx="85">
                  <c:v>453.53889596724</c:v>
                </c:pt>
                <c:pt idx="86">
                  <c:v>453.53889596724</c:v>
                </c:pt>
                <c:pt idx="87">
                  <c:v>453.53889596724</c:v>
                </c:pt>
                <c:pt idx="88">
                  <c:v>453.53889596724</c:v>
                </c:pt>
                <c:pt idx="89">
                  <c:v>453.53889596724</c:v>
                </c:pt>
                <c:pt idx="90">
                  <c:v>453.53889596724</c:v>
                </c:pt>
                <c:pt idx="91">
                  <c:v>453.53889596724</c:v>
                </c:pt>
                <c:pt idx="92">
                  <c:v>453.53889596724</c:v>
                </c:pt>
                <c:pt idx="93">
                  <c:v>453.53889596724</c:v>
                </c:pt>
                <c:pt idx="94">
                  <c:v>453.53889596724</c:v>
                </c:pt>
                <c:pt idx="95">
                  <c:v>453.53889596724</c:v>
                </c:pt>
                <c:pt idx="96">
                  <c:v>465.8138959672401</c:v>
                </c:pt>
                <c:pt idx="97">
                  <c:v>480.5438959672401</c:v>
                </c:pt>
                <c:pt idx="98">
                  <c:v>495.2738959672401</c:v>
                </c:pt>
                <c:pt idx="99">
                  <c:v>510.0038959672401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21720.0</c:v>
                </c:pt>
                <c:pt idx="1">
                  <c:v>21720.0</c:v>
                </c:pt>
                <c:pt idx="2">
                  <c:v>21720.0</c:v>
                </c:pt>
                <c:pt idx="3">
                  <c:v>21720.0</c:v>
                </c:pt>
                <c:pt idx="4">
                  <c:v>21720.0</c:v>
                </c:pt>
                <c:pt idx="5">
                  <c:v>21720.0</c:v>
                </c:pt>
                <c:pt idx="6">
                  <c:v>21720.0</c:v>
                </c:pt>
                <c:pt idx="7">
                  <c:v>21720.0</c:v>
                </c:pt>
                <c:pt idx="8">
                  <c:v>21720.0</c:v>
                </c:pt>
                <c:pt idx="9">
                  <c:v>21720.0</c:v>
                </c:pt>
                <c:pt idx="10">
                  <c:v>21720.0</c:v>
                </c:pt>
                <c:pt idx="11">
                  <c:v>21720.0</c:v>
                </c:pt>
                <c:pt idx="12">
                  <c:v>21720.0</c:v>
                </c:pt>
                <c:pt idx="13">
                  <c:v>21720.0</c:v>
                </c:pt>
                <c:pt idx="14">
                  <c:v>21720.0</c:v>
                </c:pt>
                <c:pt idx="15">
                  <c:v>21720.0</c:v>
                </c:pt>
                <c:pt idx="16">
                  <c:v>21720.0</c:v>
                </c:pt>
                <c:pt idx="17">
                  <c:v>21720.0</c:v>
                </c:pt>
                <c:pt idx="18">
                  <c:v>21720.0</c:v>
                </c:pt>
                <c:pt idx="19">
                  <c:v>21720.0</c:v>
                </c:pt>
                <c:pt idx="20">
                  <c:v>21720.0</c:v>
                </c:pt>
                <c:pt idx="21">
                  <c:v>21720.0</c:v>
                </c:pt>
                <c:pt idx="22">
                  <c:v>21720.0</c:v>
                </c:pt>
                <c:pt idx="23">
                  <c:v>21720.0</c:v>
                </c:pt>
                <c:pt idx="24">
                  <c:v>21720.0</c:v>
                </c:pt>
                <c:pt idx="25">
                  <c:v>21720.0</c:v>
                </c:pt>
                <c:pt idx="26">
                  <c:v>21720.0</c:v>
                </c:pt>
                <c:pt idx="27">
                  <c:v>21720.0</c:v>
                </c:pt>
                <c:pt idx="28">
                  <c:v>21720.0</c:v>
                </c:pt>
                <c:pt idx="29">
                  <c:v>21720.0</c:v>
                </c:pt>
                <c:pt idx="30">
                  <c:v>21720.0</c:v>
                </c:pt>
                <c:pt idx="31">
                  <c:v>21720.0</c:v>
                </c:pt>
                <c:pt idx="32">
                  <c:v>21720.0</c:v>
                </c:pt>
                <c:pt idx="33">
                  <c:v>21720.0</c:v>
                </c:pt>
                <c:pt idx="34">
                  <c:v>21720.0</c:v>
                </c:pt>
                <c:pt idx="35">
                  <c:v>21720.0</c:v>
                </c:pt>
                <c:pt idx="36">
                  <c:v>21720.0</c:v>
                </c:pt>
                <c:pt idx="37">
                  <c:v>21720.0</c:v>
                </c:pt>
                <c:pt idx="38">
                  <c:v>21720.0</c:v>
                </c:pt>
                <c:pt idx="39">
                  <c:v>21720.0</c:v>
                </c:pt>
                <c:pt idx="40">
                  <c:v>21720.0</c:v>
                </c:pt>
                <c:pt idx="41">
                  <c:v>21720.0</c:v>
                </c:pt>
                <c:pt idx="42">
                  <c:v>21720.0</c:v>
                </c:pt>
                <c:pt idx="43">
                  <c:v>21720.0</c:v>
                </c:pt>
                <c:pt idx="44">
                  <c:v>21720.0</c:v>
                </c:pt>
                <c:pt idx="45">
                  <c:v>21720.0</c:v>
                </c:pt>
                <c:pt idx="46">
                  <c:v>21720.0</c:v>
                </c:pt>
                <c:pt idx="47">
                  <c:v>21720.0</c:v>
                </c:pt>
                <c:pt idx="48">
                  <c:v>21720.0</c:v>
                </c:pt>
                <c:pt idx="49">
                  <c:v>21720.0</c:v>
                </c:pt>
                <c:pt idx="50">
                  <c:v>21720.0</c:v>
                </c:pt>
                <c:pt idx="51">
                  <c:v>21720.0</c:v>
                </c:pt>
                <c:pt idx="52">
                  <c:v>21720.0</c:v>
                </c:pt>
                <c:pt idx="53">
                  <c:v>21720.0</c:v>
                </c:pt>
                <c:pt idx="54">
                  <c:v>21328.99470899471</c:v>
                </c:pt>
                <c:pt idx="55">
                  <c:v>20859.78835978836</c:v>
                </c:pt>
                <c:pt idx="56">
                  <c:v>20390.58201058201</c:v>
                </c:pt>
                <c:pt idx="57">
                  <c:v>19921.37566137566</c:v>
                </c:pt>
                <c:pt idx="58">
                  <c:v>19452.16931216931</c:v>
                </c:pt>
                <c:pt idx="59">
                  <c:v>18982.96296296296</c:v>
                </c:pt>
                <c:pt idx="60">
                  <c:v>18513.75661375661</c:v>
                </c:pt>
                <c:pt idx="61">
                  <c:v>18044.55026455026</c:v>
                </c:pt>
                <c:pt idx="62">
                  <c:v>17575.34391534391</c:v>
                </c:pt>
                <c:pt idx="63">
                  <c:v>17106.13756613756</c:v>
                </c:pt>
                <c:pt idx="64">
                  <c:v>16636.93121693121</c:v>
                </c:pt>
                <c:pt idx="65">
                  <c:v>16167.72486772486</c:v>
                </c:pt>
                <c:pt idx="66">
                  <c:v>15698.51851851851</c:v>
                </c:pt>
                <c:pt idx="67">
                  <c:v>15229.31216931216</c:v>
                </c:pt>
                <c:pt idx="68">
                  <c:v>14760.10582010582</c:v>
                </c:pt>
                <c:pt idx="69">
                  <c:v>14290.89947089947</c:v>
                </c:pt>
                <c:pt idx="70">
                  <c:v>13821.69312169312</c:v>
                </c:pt>
                <c:pt idx="71">
                  <c:v>13352.48677248677</c:v>
                </c:pt>
                <c:pt idx="72">
                  <c:v>12883.28042328042</c:v>
                </c:pt>
                <c:pt idx="73">
                  <c:v>12414.07407407407</c:v>
                </c:pt>
                <c:pt idx="74">
                  <c:v>11944.86772486772</c:v>
                </c:pt>
                <c:pt idx="75">
                  <c:v>11475.66137566137</c:v>
                </c:pt>
                <c:pt idx="76">
                  <c:v>11006.45502645502</c:v>
                </c:pt>
                <c:pt idx="77">
                  <c:v>10537.24867724867</c:v>
                </c:pt>
                <c:pt idx="78">
                  <c:v>10068.04232804232</c:v>
                </c:pt>
                <c:pt idx="79">
                  <c:v>9598.835978835973</c:v>
                </c:pt>
                <c:pt idx="80">
                  <c:v>9129.629629629624</c:v>
                </c:pt>
                <c:pt idx="81">
                  <c:v>9051.428571428571</c:v>
                </c:pt>
                <c:pt idx="82">
                  <c:v>9051.428571428571</c:v>
                </c:pt>
                <c:pt idx="83">
                  <c:v>9051.428571428571</c:v>
                </c:pt>
                <c:pt idx="84">
                  <c:v>9051.428571428571</c:v>
                </c:pt>
                <c:pt idx="85">
                  <c:v>9051.428571428571</c:v>
                </c:pt>
                <c:pt idx="86">
                  <c:v>9051.428571428571</c:v>
                </c:pt>
                <c:pt idx="87">
                  <c:v>9051.428571428571</c:v>
                </c:pt>
                <c:pt idx="88">
                  <c:v>9051.428571428571</c:v>
                </c:pt>
                <c:pt idx="89">
                  <c:v>9051.428571428571</c:v>
                </c:pt>
                <c:pt idx="90">
                  <c:v>9051.428571428571</c:v>
                </c:pt>
                <c:pt idx="91">
                  <c:v>9051.428571428571</c:v>
                </c:pt>
                <c:pt idx="92">
                  <c:v>9051.428571428571</c:v>
                </c:pt>
                <c:pt idx="93">
                  <c:v>9051.428571428571</c:v>
                </c:pt>
                <c:pt idx="94">
                  <c:v>9051.428571428571</c:v>
                </c:pt>
                <c:pt idx="95">
                  <c:v>9051.428571428571</c:v>
                </c:pt>
                <c:pt idx="96">
                  <c:v>8111.570238095227</c:v>
                </c:pt>
                <c:pt idx="97">
                  <c:v>6983.740238095226</c:v>
                </c:pt>
                <c:pt idx="98">
                  <c:v>5855.910238095226</c:v>
                </c:pt>
                <c:pt idx="99">
                  <c:v>4728.080238095227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50.00000000000014</c:v>
                </c:pt>
                <c:pt idx="20">
                  <c:v>110.0000000000001</c:v>
                </c:pt>
                <c:pt idx="21">
                  <c:v>170.0000000000001</c:v>
                </c:pt>
                <c:pt idx="22">
                  <c:v>230.0000000000001</c:v>
                </c:pt>
                <c:pt idx="23">
                  <c:v>290.0000000000001</c:v>
                </c:pt>
                <c:pt idx="24">
                  <c:v>350.0000000000001</c:v>
                </c:pt>
                <c:pt idx="25">
                  <c:v>410.0000000000001</c:v>
                </c:pt>
                <c:pt idx="26">
                  <c:v>470.0000000000001</c:v>
                </c:pt>
                <c:pt idx="27">
                  <c:v>530.0000000000001</c:v>
                </c:pt>
                <c:pt idx="28">
                  <c:v>590.0000000000001</c:v>
                </c:pt>
                <c:pt idx="29">
                  <c:v>650.0000000000001</c:v>
                </c:pt>
                <c:pt idx="30">
                  <c:v>710.0000000000001</c:v>
                </c:pt>
                <c:pt idx="31">
                  <c:v>770.0000000000001</c:v>
                </c:pt>
                <c:pt idx="32">
                  <c:v>830.0000000000001</c:v>
                </c:pt>
                <c:pt idx="33">
                  <c:v>890.0000000000001</c:v>
                </c:pt>
                <c:pt idx="34">
                  <c:v>950.0000000000001</c:v>
                </c:pt>
                <c:pt idx="35">
                  <c:v>1010.0</c:v>
                </c:pt>
                <c:pt idx="36">
                  <c:v>1070.0</c:v>
                </c:pt>
                <c:pt idx="37">
                  <c:v>1130.0</c:v>
                </c:pt>
                <c:pt idx="38">
                  <c:v>1190.0</c:v>
                </c:pt>
                <c:pt idx="39">
                  <c:v>1250.0</c:v>
                </c:pt>
                <c:pt idx="40">
                  <c:v>1310.0</c:v>
                </c:pt>
                <c:pt idx="41">
                  <c:v>1370.0</c:v>
                </c:pt>
                <c:pt idx="42">
                  <c:v>1430.0</c:v>
                </c:pt>
                <c:pt idx="43">
                  <c:v>1490.0</c:v>
                </c:pt>
                <c:pt idx="44">
                  <c:v>1550.0</c:v>
                </c:pt>
                <c:pt idx="45">
                  <c:v>1610.0</c:v>
                </c:pt>
                <c:pt idx="46">
                  <c:v>1670.0</c:v>
                </c:pt>
                <c:pt idx="47">
                  <c:v>1730.0</c:v>
                </c:pt>
                <c:pt idx="48">
                  <c:v>1790.0</c:v>
                </c:pt>
                <c:pt idx="49">
                  <c:v>1850.0</c:v>
                </c:pt>
                <c:pt idx="50">
                  <c:v>1910.0</c:v>
                </c:pt>
                <c:pt idx="51">
                  <c:v>1970.0</c:v>
                </c:pt>
                <c:pt idx="52">
                  <c:v>2030.0</c:v>
                </c:pt>
                <c:pt idx="53">
                  <c:v>2090.0</c:v>
                </c:pt>
                <c:pt idx="54">
                  <c:v>2086.919459141681</c:v>
                </c:pt>
                <c:pt idx="55">
                  <c:v>2071.222810111699</c:v>
                </c:pt>
                <c:pt idx="56">
                  <c:v>2055.526161081717</c:v>
                </c:pt>
                <c:pt idx="57">
                  <c:v>2039.829512051734</c:v>
                </c:pt>
                <c:pt idx="58">
                  <c:v>2024.132863021752</c:v>
                </c:pt>
                <c:pt idx="59">
                  <c:v>2008.43621399177</c:v>
                </c:pt>
                <c:pt idx="60">
                  <c:v>1992.739564961787</c:v>
                </c:pt>
                <c:pt idx="61">
                  <c:v>1977.042915931805</c:v>
                </c:pt>
                <c:pt idx="62">
                  <c:v>1961.346266901822</c:v>
                </c:pt>
                <c:pt idx="63">
                  <c:v>1945.64961787184</c:v>
                </c:pt>
                <c:pt idx="64">
                  <c:v>1929.952968841858</c:v>
                </c:pt>
                <c:pt idx="65">
                  <c:v>1914.256319811875</c:v>
                </c:pt>
                <c:pt idx="66">
                  <c:v>1898.559670781893</c:v>
                </c:pt>
                <c:pt idx="67">
                  <c:v>1882.863021751911</c:v>
                </c:pt>
                <c:pt idx="68">
                  <c:v>1867.166372721928</c:v>
                </c:pt>
                <c:pt idx="69">
                  <c:v>1851.469723691946</c:v>
                </c:pt>
                <c:pt idx="70">
                  <c:v>1835.773074661964</c:v>
                </c:pt>
                <c:pt idx="71">
                  <c:v>1820.076425631981</c:v>
                </c:pt>
                <c:pt idx="72">
                  <c:v>1804.379776601999</c:v>
                </c:pt>
                <c:pt idx="73">
                  <c:v>1788.683127572016</c:v>
                </c:pt>
                <c:pt idx="74">
                  <c:v>1772.986478542034</c:v>
                </c:pt>
                <c:pt idx="75">
                  <c:v>1757.289829512052</c:v>
                </c:pt>
                <c:pt idx="76">
                  <c:v>1741.593180482069</c:v>
                </c:pt>
                <c:pt idx="77">
                  <c:v>1725.896531452087</c:v>
                </c:pt>
                <c:pt idx="78">
                  <c:v>1710.199882422105</c:v>
                </c:pt>
                <c:pt idx="79">
                  <c:v>1694.503233392122</c:v>
                </c:pt>
                <c:pt idx="80">
                  <c:v>1678.80658436214</c:v>
                </c:pt>
                <c:pt idx="81">
                  <c:v>1837.037037037039</c:v>
                </c:pt>
                <c:pt idx="82">
                  <c:v>2030.052910052912</c:v>
                </c:pt>
                <c:pt idx="83">
                  <c:v>2223.068783068785</c:v>
                </c:pt>
                <c:pt idx="84">
                  <c:v>2416.084656084658</c:v>
                </c:pt>
                <c:pt idx="85">
                  <c:v>2609.100529100531</c:v>
                </c:pt>
                <c:pt idx="86">
                  <c:v>2802.116402116404</c:v>
                </c:pt>
                <c:pt idx="87">
                  <c:v>2995.132275132277</c:v>
                </c:pt>
                <c:pt idx="88">
                  <c:v>3188.148148148151</c:v>
                </c:pt>
                <c:pt idx="89">
                  <c:v>3381.164021164023</c:v>
                </c:pt>
                <c:pt idx="90">
                  <c:v>3574.179894179896</c:v>
                </c:pt>
                <c:pt idx="91">
                  <c:v>3767.19576719577</c:v>
                </c:pt>
                <c:pt idx="92">
                  <c:v>3960.211640211643</c:v>
                </c:pt>
                <c:pt idx="93">
                  <c:v>4153.227513227515</c:v>
                </c:pt>
                <c:pt idx="94">
                  <c:v>4346.243386243388</c:v>
                </c:pt>
                <c:pt idx="95">
                  <c:v>4539.259259259261</c:v>
                </c:pt>
                <c:pt idx="96">
                  <c:v>4818.37023809524</c:v>
                </c:pt>
                <c:pt idx="97">
                  <c:v>5114.70023809524</c:v>
                </c:pt>
                <c:pt idx="98">
                  <c:v>5411.03023809524</c:v>
                </c:pt>
                <c:pt idx="99">
                  <c:v>5707.36023809524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632008"/>
        <c:axId val="1561750040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27486.46738189508</c:v>
                </c:pt>
                <c:pt idx="1">
                  <c:v>27486.46738189508</c:v>
                </c:pt>
                <c:pt idx="2">
                  <c:v>27486.46738189508</c:v>
                </c:pt>
                <c:pt idx="3">
                  <c:v>27486.46738189508</c:v>
                </c:pt>
                <c:pt idx="4">
                  <c:v>27486.46738189508</c:v>
                </c:pt>
                <c:pt idx="5">
                  <c:v>27486.46738189508</c:v>
                </c:pt>
                <c:pt idx="6">
                  <c:v>27486.46738189508</c:v>
                </c:pt>
                <c:pt idx="7">
                  <c:v>27486.46738189508</c:v>
                </c:pt>
                <c:pt idx="8">
                  <c:v>27486.46738189508</c:v>
                </c:pt>
                <c:pt idx="9">
                  <c:v>27486.46738189508</c:v>
                </c:pt>
                <c:pt idx="10">
                  <c:v>27486.46738189508</c:v>
                </c:pt>
                <c:pt idx="11">
                  <c:v>27486.46738189508</c:v>
                </c:pt>
                <c:pt idx="12">
                  <c:v>27486.46738189508</c:v>
                </c:pt>
                <c:pt idx="13">
                  <c:v>27486.46738189508</c:v>
                </c:pt>
                <c:pt idx="14">
                  <c:v>27486.46738189508</c:v>
                </c:pt>
                <c:pt idx="15">
                  <c:v>27486.46738189508</c:v>
                </c:pt>
                <c:pt idx="16">
                  <c:v>27486.46738189508</c:v>
                </c:pt>
                <c:pt idx="17">
                  <c:v>27486.46738189508</c:v>
                </c:pt>
                <c:pt idx="18">
                  <c:v>27486.46738189508</c:v>
                </c:pt>
                <c:pt idx="19">
                  <c:v>27486.46738189508</c:v>
                </c:pt>
                <c:pt idx="20">
                  <c:v>27486.46738189508</c:v>
                </c:pt>
                <c:pt idx="21">
                  <c:v>27486.46738189508</c:v>
                </c:pt>
                <c:pt idx="22">
                  <c:v>27486.46738189508</c:v>
                </c:pt>
                <c:pt idx="23">
                  <c:v>27486.46738189508</c:v>
                </c:pt>
                <c:pt idx="24">
                  <c:v>27486.46738189508</c:v>
                </c:pt>
                <c:pt idx="25">
                  <c:v>27486.46738189508</c:v>
                </c:pt>
                <c:pt idx="26">
                  <c:v>27486.46738189508</c:v>
                </c:pt>
                <c:pt idx="27">
                  <c:v>27486.46738189508</c:v>
                </c:pt>
                <c:pt idx="28">
                  <c:v>27486.46738189508</c:v>
                </c:pt>
                <c:pt idx="29">
                  <c:v>27486.46738189508</c:v>
                </c:pt>
                <c:pt idx="30">
                  <c:v>27486.46738189508</c:v>
                </c:pt>
                <c:pt idx="31">
                  <c:v>27486.46738189508</c:v>
                </c:pt>
                <c:pt idx="32">
                  <c:v>27486.46738189508</c:v>
                </c:pt>
                <c:pt idx="33">
                  <c:v>27486.46738189508</c:v>
                </c:pt>
                <c:pt idx="34">
                  <c:v>27486.46738189508</c:v>
                </c:pt>
                <c:pt idx="35">
                  <c:v>27486.46738189508</c:v>
                </c:pt>
                <c:pt idx="36">
                  <c:v>27486.46738189508</c:v>
                </c:pt>
                <c:pt idx="37">
                  <c:v>27486.46738189508</c:v>
                </c:pt>
                <c:pt idx="38">
                  <c:v>27486.46738189508</c:v>
                </c:pt>
                <c:pt idx="39">
                  <c:v>27486.46738189508</c:v>
                </c:pt>
                <c:pt idx="40">
                  <c:v>27486.46738189508</c:v>
                </c:pt>
                <c:pt idx="41">
                  <c:v>27486.46738189508</c:v>
                </c:pt>
                <c:pt idx="42">
                  <c:v>27486.46738189508</c:v>
                </c:pt>
                <c:pt idx="43">
                  <c:v>27486.46738189508</c:v>
                </c:pt>
                <c:pt idx="44">
                  <c:v>27486.46738189508</c:v>
                </c:pt>
                <c:pt idx="45">
                  <c:v>27486.46738189508</c:v>
                </c:pt>
                <c:pt idx="46">
                  <c:v>27486.46738189508</c:v>
                </c:pt>
                <c:pt idx="47">
                  <c:v>27486.46738189508</c:v>
                </c:pt>
                <c:pt idx="48">
                  <c:v>27486.46738189508</c:v>
                </c:pt>
                <c:pt idx="49">
                  <c:v>27486.46738189508</c:v>
                </c:pt>
                <c:pt idx="50">
                  <c:v>27486.46738189508</c:v>
                </c:pt>
                <c:pt idx="51">
                  <c:v>27486.46738189508</c:v>
                </c:pt>
                <c:pt idx="52">
                  <c:v>27486.46738189508</c:v>
                </c:pt>
                <c:pt idx="53">
                  <c:v>27486.46738189508</c:v>
                </c:pt>
                <c:pt idx="54">
                  <c:v>27486.46738189508</c:v>
                </c:pt>
                <c:pt idx="55">
                  <c:v>27486.46738189508</c:v>
                </c:pt>
                <c:pt idx="56">
                  <c:v>27486.46738189508</c:v>
                </c:pt>
                <c:pt idx="57">
                  <c:v>27486.46738189508</c:v>
                </c:pt>
                <c:pt idx="58">
                  <c:v>27486.46738189508</c:v>
                </c:pt>
                <c:pt idx="59">
                  <c:v>27486.46738189508</c:v>
                </c:pt>
                <c:pt idx="60">
                  <c:v>27486.46738189508</c:v>
                </c:pt>
                <c:pt idx="61">
                  <c:v>27486.46738189508</c:v>
                </c:pt>
                <c:pt idx="62">
                  <c:v>27486.46738189508</c:v>
                </c:pt>
                <c:pt idx="63">
                  <c:v>27486.46738189508</c:v>
                </c:pt>
                <c:pt idx="64">
                  <c:v>27486.46738189508</c:v>
                </c:pt>
                <c:pt idx="65">
                  <c:v>27486.46738189508</c:v>
                </c:pt>
                <c:pt idx="66">
                  <c:v>27486.46738189508</c:v>
                </c:pt>
                <c:pt idx="67">
                  <c:v>27486.46738189508</c:v>
                </c:pt>
                <c:pt idx="68">
                  <c:v>27486.46738189508</c:v>
                </c:pt>
                <c:pt idx="69">
                  <c:v>27486.46738189508</c:v>
                </c:pt>
                <c:pt idx="70">
                  <c:v>27486.46738189504</c:v>
                </c:pt>
                <c:pt idx="71">
                  <c:v>27486.46738189504</c:v>
                </c:pt>
                <c:pt idx="72">
                  <c:v>27486.46738189504</c:v>
                </c:pt>
                <c:pt idx="73">
                  <c:v>27486.46738189504</c:v>
                </c:pt>
                <c:pt idx="74">
                  <c:v>27486.46738189504</c:v>
                </c:pt>
                <c:pt idx="75">
                  <c:v>27486.46738189504</c:v>
                </c:pt>
                <c:pt idx="76">
                  <c:v>27486.46738189504</c:v>
                </c:pt>
                <c:pt idx="77">
                  <c:v>27486.46738189504</c:v>
                </c:pt>
                <c:pt idx="78">
                  <c:v>27486.46738189504</c:v>
                </c:pt>
                <c:pt idx="79">
                  <c:v>27486.46738189504</c:v>
                </c:pt>
                <c:pt idx="80">
                  <c:v>27486.46738189504</c:v>
                </c:pt>
                <c:pt idx="81">
                  <c:v>27486.46738189504</c:v>
                </c:pt>
                <c:pt idx="82">
                  <c:v>27486.46738189504</c:v>
                </c:pt>
                <c:pt idx="83">
                  <c:v>27486.46738189504</c:v>
                </c:pt>
                <c:pt idx="84">
                  <c:v>27486.46738189504</c:v>
                </c:pt>
                <c:pt idx="85">
                  <c:v>27486.46738189504</c:v>
                </c:pt>
                <c:pt idx="86">
                  <c:v>27486.46738189504</c:v>
                </c:pt>
                <c:pt idx="87">
                  <c:v>27486.46738189504</c:v>
                </c:pt>
                <c:pt idx="88">
                  <c:v>27486.46738189504</c:v>
                </c:pt>
                <c:pt idx="89">
                  <c:v>27486.46738189504</c:v>
                </c:pt>
                <c:pt idx="90">
                  <c:v>27486.46738189504</c:v>
                </c:pt>
                <c:pt idx="91">
                  <c:v>27486.46738189504</c:v>
                </c:pt>
                <c:pt idx="92">
                  <c:v>27486.46738189504</c:v>
                </c:pt>
                <c:pt idx="93">
                  <c:v>27486.46738189504</c:v>
                </c:pt>
                <c:pt idx="94">
                  <c:v>27486.46738189504</c:v>
                </c:pt>
                <c:pt idx="95">
                  <c:v>27486.46738189504</c:v>
                </c:pt>
                <c:pt idx="96">
                  <c:v>27486.46738189504</c:v>
                </c:pt>
                <c:pt idx="97">
                  <c:v>27486.46738189504</c:v>
                </c:pt>
                <c:pt idx="98">
                  <c:v>27486.46738189504</c:v>
                </c:pt>
                <c:pt idx="99">
                  <c:v>27486.46738189504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39215.90056017764</c:v>
                </c:pt>
                <c:pt idx="1">
                  <c:v>38875.64056017764</c:v>
                </c:pt>
                <c:pt idx="2">
                  <c:v>38535.38056017764</c:v>
                </c:pt>
                <c:pt idx="3">
                  <c:v>38195.12056017765</c:v>
                </c:pt>
                <c:pt idx="4">
                  <c:v>37854.86056017764</c:v>
                </c:pt>
                <c:pt idx="5">
                  <c:v>37514.60056017764</c:v>
                </c:pt>
                <c:pt idx="6">
                  <c:v>37174.34056017765</c:v>
                </c:pt>
                <c:pt idx="7">
                  <c:v>36834.08056017764</c:v>
                </c:pt>
                <c:pt idx="8">
                  <c:v>36493.82056017764</c:v>
                </c:pt>
                <c:pt idx="9">
                  <c:v>36153.56056017765</c:v>
                </c:pt>
                <c:pt idx="10">
                  <c:v>35813.30056017765</c:v>
                </c:pt>
                <c:pt idx="11">
                  <c:v>35473.04056017764</c:v>
                </c:pt>
                <c:pt idx="12">
                  <c:v>35132.78056017765</c:v>
                </c:pt>
                <c:pt idx="13">
                  <c:v>34792.52056017765</c:v>
                </c:pt>
                <c:pt idx="14">
                  <c:v>34452.26056017764</c:v>
                </c:pt>
                <c:pt idx="15">
                  <c:v>34112.00056017764</c:v>
                </c:pt>
                <c:pt idx="16">
                  <c:v>33771.74056017764</c:v>
                </c:pt>
                <c:pt idx="17">
                  <c:v>33431.48056017765</c:v>
                </c:pt>
                <c:pt idx="18">
                  <c:v>33091.22056017764</c:v>
                </c:pt>
                <c:pt idx="19">
                  <c:v>33660.89464512844</c:v>
                </c:pt>
                <c:pt idx="20">
                  <c:v>34412.55554706939</c:v>
                </c:pt>
                <c:pt idx="21">
                  <c:v>35164.21644901035</c:v>
                </c:pt>
                <c:pt idx="22">
                  <c:v>35915.87735095131</c:v>
                </c:pt>
                <c:pt idx="23">
                  <c:v>36667.53825289226</c:v>
                </c:pt>
                <c:pt idx="24">
                  <c:v>37419.19915483322</c:v>
                </c:pt>
                <c:pt idx="25">
                  <c:v>38170.86005677417</c:v>
                </c:pt>
                <c:pt idx="26">
                  <c:v>38922.52095871513</c:v>
                </c:pt>
                <c:pt idx="27">
                  <c:v>39674.18186065608</c:v>
                </c:pt>
                <c:pt idx="28">
                  <c:v>40425.84276259704</c:v>
                </c:pt>
                <c:pt idx="29">
                  <c:v>41177.503664538</c:v>
                </c:pt>
                <c:pt idx="30">
                  <c:v>41929.16456647893</c:v>
                </c:pt>
                <c:pt idx="31">
                  <c:v>42680.82546841991</c:v>
                </c:pt>
                <c:pt idx="32">
                  <c:v>43432.48637036085</c:v>
                </c:pt>
                <c:pt idx="33">
                  <c:v>44184.14727230181</c:v>
                </c:pt>
                <c:pt idx="34">
                  <c:v>44935.80817424276</c:v>
                </c:pt>
                <c:pt idx="35">
                  <c:v>45687.46907618373</c:v>
                </c:pt>
                <c:pt idx="36">
                  <c:v>46439.12997812468</c:v>
                </c:pt>
                <c:pt idx="37">
                  <c:v>47190.79088006564</c:v>
                </c:pt>
                <c:pt idx="38">
                  <c:v>47942.4517820066</c:v>
                </c:pt>
                <c:pt idx="39">
                  <c:v>48694.11268394755</c:v>
                </c:pt>
                <c:pt idx="40">
                  <c:v>49445.7735858885</c:v>
                </c:pt>
                <c:pt idx="41">
                  <c:v>50197.43448782946</c:v>
                </c:pt>
                <c:pt idx="42">
                  <c:v>50949.09538977041</c:v>
                </c:pt>
                <c:pt idx="43">
                  <c:v>51700.75629171137</c:v>
                </c:pt>
                <c:pt idx="44">
                  <c:v>52452.41719365232</c:v>
                </c:pt>
                <c:pt idx="45">
                  <c:v>53204.07809559327</c:v>
                </c:pt>
                <c:pt idx="46">
                  <c:v>53955.73899753423</c:v>
                </c:pt>
                <c:pt idx="47">
                  <c:v>54707.39989947518</c:v>
                </c:pt>
                <c:pt idx="48">
                  <c:v>55459.06080141614</c:v>
                </c:pt>
                <c:pt idx="49">
                  <c:v>56210.72170335709</c:v>
                </c:pt>
                <c:pt idx="50">
                  <c:v>56962.38260529805</c:v>
                </c:pt>
                <c:pt idx="51">
                  <c:v>57714.04350723901</c:v>
                </c:pt>
                <c:pt idx="52">
                  <c:v>58465.70440917996</c:v>
                </c:pt>
                <c:pt idx="53">
                  <c:v>59217.36531112091</c:v>
                </c:pt>
                <c:pt idx="54">
                  <c:v>61067.60349476581</c:v>
                </c:pt>
                <c:pt idx="55">
                  <c:v>63137.55713475149</c:v>
                </c:pt>
                <c:pt idx="56">
                  <c:v>65207.51077473715</c:v>
                </c:pt>
                <c:pt idx="57">
                  <c:v>67277.46441472282</c:v>
                </c:pt>
                <c:pt idx="58">
                  <c:v>69347.41805470848</c:v>
                </c:pt>
                <c:pt idx="59">
                  <c:v>71417.37169469417</c:v>
                </c:pt>
                <c:pt idx="60">
                  <c:v>73487.32533467983</c:v>
                </c:pt>
                <c:pt idx="61">
                  <c:v>75557.27897466551</c:v>
                </c:pt>
                <c:pt idx="62">
                  <c:v>77627.23261465117</c:v>
                </c:pt>
                <c:pt idx="63">
                  <c:v>79697.18625463685</c:v>
                </c:pt>
                <c:pt idx="64">
                  <c:v>81767.13989462252</c:v>
                </c:pt>
                <c:pt idx="65">
                  <c:v>83837.09353460818</c:v>
                </c:pt>
                <c:pt idx="66">
                  <c:v>85907.04717459387</c:v>
                </c:pt>
                <c:pt idx="67">
                  <c:v>87977.00081457954</c:v>
                </c:pt>
                <c:pt idx="68">
                  <c:v>90046.9544545652</c:v>
                </c:pt>
                <c:pt idx="69">
                  <c:v>92116.9080945509</c:v>
                </c:pt>
                <c:pt idx="70">
                  <c:v>94186.86173453656</c:v>
                </c:pt>
                <c:pt idx="71">
                  <c:v>96256.81537452222</c:v>
                </c:pt>
                <c:pt idx="72">
                  <c:v>98326.7690145079</c:v>
                </c:pt>
                <c:pt idx="73">
                  <c:v>100396.7226544936</c:v>
                </c:pt>
                <c:pt idx="74">
                  <c:v>102466.6762944793</c:v>
                </c:pt>
                <c:pt idx="75">
                  <c:v>104536.629934465</c:v>
                </c:pt>
                <c:pt idx="76">
                  <c:v>106606.5835744506</c:v>
                </c:pt>
                <c:pt idx="77">
                  <c:v>108676.5372144363</c:v>
                </c:pt>
                <c:pt idx="78">
                  <c:v>110746.490854422</c:v>
                </c:pt>
                <c:pt idx="79">
                  <c:v>112816.4444944076</c:v>
                </c:pt>
                <c:pt idx="80">
                  <c:v>114886.3981343933</c:v>
                </c:pt>
                <c:pt idx="81">
                  <c:v>122595.8072433604</c:v>
                </c:pt>
                <c:pt idx="82">
                  <c:v>131433.1074461238</c:v>
                </c:pt>
                <c:pt idx="83">
                  <c:v>140270.4076488872</c:v>
                </c:pt>
                <c:pt idx="84">
                  <c:v>149107.7078516505</c:v>
                </c:pt>
                <c:pt idx="85">
                  <c:v>157945.0080544139</c:v>
                </c:pt>
                <c:pt idx="86">
                  <c:v>166782.3082571772</c:v>
                </c:pt>
                <c:pt idx="87">
                  <c:v>175619.6084599406</c:v>
                </c:pt>
                <c:pt idx="88">
                  <c:v>184456.9086627039</c:v>
                </c:pt>
                <c:pt idx="89">
                  <c:v>193294.2088654673</c:v>
                </c:pt>
                <c:pt idx="90">
                  <c:v>202131.5090682306</c:v>
                </c:pt>
                <c:pt idx="91">
                  <c:v>210968.809270994</c:v>
                </c:pt>
                <c:pt idx="92">
                  <c:v>219806.1094737573</c:v>
                </c:pt>
                <c:pt idx="93">
                  <c:v>228643.4096765207</c:v>
                </c:pt>
                <c:pt idx="94">
                  <c:v>237480.7098792841</c:v>
                </c:pt>
                <c:pt idx="95">
                  <c:v>246318.0100820474</c:v>
                </c:pt>
                <c:pt idx="96">
                  <c:v>255940.7276158412</c:v>
                </c:pt>
                <c:pt idx="97">
                  <c:v>265720.5286158413</c:v>
                </c:pt>
                <c:pt idx="98">
                  <c:v>275500.3296158413</c:v>
                </c:pt>
                <c:pt idx="99">
                  <c:v>285280.1306158413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2632008"/>
        <c:axId val="1561750040"/>
      </c:lineChart>
      <c:catAx>
        <c:axId val="1562632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Percentile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17500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5617500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Annual Total Income (ZAR)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6263200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4190384023226"/>
          <c:y val="0.042042042042042"/>
          <c:w val="0.233240333435974"/>
          <c:h val="0.92792863729871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0.0872367934531222</c:v>
                </c:pt>
                <c:pt idx="1">
                  <c:v>0.0872367934531222</c:v>
                </c:pt>
                <c:pt idx="2" formatCode="0.0%">
                  <c:v>0.0872367934531222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0.0214516705212596</c:v>
                </c:pt>
                <c:pt idx="1">
                  <c:v>0.0214516705212596</c:v>
                </c:pt>
                <c:pt idx="2" formatCode="0.0%">
                  <c:v>0.0214516705212596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0.0499890683745478</c:v>
                </c:pt>
                <c:pt idx="1">
                  <c:v>0.0499890683745478</c:v>
                </c:pt>
                <c:pt idx="2" formatCode="0.0%">
                  <c:v>0.0499890683745478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0.00388888888888889</c:v>
                </c:pt>
                <c:pt idx="1">
                  <c:v>0.00388888888888889</c:v>
                </c:pt>
                <c:pt idx="2" formatCode="0.0%">
                  <c:v>0.00388888888888889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0.00944444444444444</c:v>
                </c:pt>
                <c:pt idx="1">
                  <c:v>0.00944444444444444</c:v>
                </c:pt>
                <c:pt idx="2" formatCode="0.0%">
                  <c:v>0.00944444444444444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0.254758450097847</c:v>
                </c:pt>
                <c:pt idx="1">
                  <c:v>0.254758450097847</c:v>
                </c:pt>
                <c:pt idx="2" formatCode="0.0%">
                  <c:v>0.2173989308198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0.0168987769080235</c:v>
                </c:pt>
                <c:pt idx="1">
                  <c:v>0.0168987769080235</c:v>
                </c:pt>
                <c:pt idx="2" formatCode="0.0%">
                  <c:v>0.0163065520317532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0.031095404732254</c:v>
                </c:pt>
                <c:pt idx="1">
                  <c:v>0.031095404732254</c:v>
                </c:pt>
                <c:pt idx="2" formatCode="0.0%">
                  <c:v>0.0294361961946044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0.00949683330368262</c:v>
                </c:pt>
                <c:pt idx="1">
                  <c:v>0.00949683330368262</c:v>
                </c:pt>
                <c:pt idx="2" formatCode="0.0%">
                  <c:v>0.00949683330368262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0.00362068170287348</c:v>
                </c:pt>
                <c:pt idx="1">
                  <c:v>0.00362068170287348</c:v>
                </c:pt>
                <c:pt idx="2" formatCode="0.0%">
                  <c:v>0.00314485042263448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0.0279026626341695</c:v>
                </c:pt>
                <c:pt idx="1">
                  <c:v>0.0279026626341695</c:v>
                </c:pt>
                <c:pt idx="2" formatCode="0.0%">
                  <c:v>0.0246742638660048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0.00425449208325921</c:v>
                </c:pt>
                <c:pt idx="1">
                  <c:v>0.00425449208325921</c:v>
                </c:pt>
                <c:pt idx="2" formatCode="0.0%">
                  <c:v>0.00425449208325921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0.0171677637431062</c:v>
                </c:pt>
                <c:pt idx="1">
                  <c:v>0.0171677637431062</c:v>
                </c:pt>
                <c:pt idx="2" formatCode="0.0%">
                  <c:v>0.0166037153351614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0.00789672656111012</c:v>
                </c:pt>
                <c:pt idx="1">
                  <c:v>0.00789672656111012</c:v>
                </c:pt>
                <c:pt idx="2" formatCode="0.0%">
                  <c:v>0.00786245988969482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0.0440917107583774</c:v>
                </c:pt>
                <c:pt idx="1">
                  <c:v>0.0440917107583774</c:v>
                </c:pt>
                <c:pt idx="2" formatCode="0.0%">
                  <c:v>0.0440917107583774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0.0114890588863192</c:v>
                </c:pt>
                <c:pt idx="1">
                  <c:v>0.0114890588863192</c:v>
                </c:pt>
                <c:pt idx="2" formatCode="0.0%">
                  <c:v>0.0118665329400505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0.00688241095890411</c:v>
                </c:pt>
                <c:pt idx="1">
                  <c:v>0.00688241095890411</c:v>
                </c:pt>
                <c:pt idx="2" formatCode="0.0%">
                  <c:v>0.00710853318438911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0.267550001779043</c:v>
                </c:pt>
                <c:pt idx="1">
                  <c:v>0.267550001779043</c:v>
                </c:pt>
                <c:pt idx="2" formatCode="0.0%">
                  <c:v>0.268959919704491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0.65368818174702</c:v>
                </c:pt>
                <c:pt idx="1">
                  <c:v>0.65368818174702</c:v>
                </c:pt>
                <c:pt idx="2" formatCode="0.0%">
                  <c:v>0.166784143783834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2019128"/>
        <c:axId val="1572022424"/>
      </c:barChart>
      <c:catAx>
        <c:axId val="1572019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2022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2022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2019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0.0208557907845579</c:v>
                </c:pt>
                <c:pt idx="1">
                  <c:v>0.0208557907845579</c:v>
                </c:pt>
                <c:pt idx="2" formatCode="0.0%">
                  <c:v>0.0208557907845579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0.0170177459526775</c:v>
                </c:pt>
                <c:pt idx="1">
                  <c:v>0.0170177459526775</c:v>
                </c:pt>
                <c:pt idx="2" formatCode="0.0%">
                  <c:v>0.0170177459526775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0.0372222222222222</c:v>
                </c:pt>
                <c:pt idx="1">
                  <c:v>0.0372222222222222</c:v>
                </c:pt>
                <c:pt idx="2" formatCode="0.0%">
                  <c:v>0.0372222222222222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0.0208333333333333</c:v>
                </c:pt>
                <c:pt idx="1">
                  <c:v>0.0208333333333333</c:v>
                </c:pt>
                <c:pt idx="2" formatCode="0.0%">
                  <c:v>0.0208333333333333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0.125388924657534</c:v>
                </c:pt>
                <c:pt idx="1">
                  <c:v>0.125388924657534</c:v>
                </c:pt>
                <c:pt idx="2" formatCode="0.0%">
                  <c:v>0.125388924657534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0.00965594146948941</c:v>
                </c:pt>
                <c:pt idx="1">
                  <c:v>0.00965594146948941</c:v>
                </c:pt>
                <c:pt idx="2" formatCode="0.0%">
                  <c:v>0.00965594146948941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0.000553981942714819</c:v>
                </c:pt>
                <c:pt idx="1">
                  <c:v>0.000553981942714819</c:v>
                </c:pt>
                <c:pt idx="2" formatCode="0.0%">
                  <c:v>0.000553981942714819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0.00181034085143674</c:v>
                </c:pt>
                <c:pt idx="1">
                  <c:v>0.00181034085143674</c:v>
                </c:pt>
                <c:pt idx="2" formatCode="0.0%">
                  <c:v>0.00181034085143674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0.00398841635533416</c:v>
                </c:pt>
                <c:pt idx="1">
                  <c:v>0.00398841635533416</c:v>
                </c:pt>
                <c:pt idx="2" formatCode="0.0%">
                  <c:v>0.00613636891395217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0.0037226805728518</c:v>
                </c:pt>
                <c:pt idx="1">
                  <c:v>0.0037226805728518</c:v>
                </c:pt>
                <c:pt idx="2" formatCode="0.0%">
                  <c:v>0.0037226805728518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0.000126947460601659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0.00156444582814446</c:v>
                </c:pt>
                <c:pt idx="1">
                  <c:v>0.00156444582814446</c:v>
                </c:pt>
                <c:pt idx="2" formatCode="0.0%">
                  <c:v>0.00156444582814446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0.019552303860523</c:v>
                </c:pt>
                <c:pt idx="1">
                  <c:v>0.019552303860523</c:v>
                </c:pt>
                <c:pt idx="2" formatCode="0.0%">
                  <c:v>0.019552303860523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0.00386428497301785</c:v>
                </c:pt>
                <c:pt idx="1">
                  <c:v>0.00386428497301785</c:v>
                </c:pt>
                <c:pt idx="2" formatCode="0.0%">
                  <c:v>0.00358031426611218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Weeding, ploughing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0.0512596232876712</c:v>
                </c:pt>
                <c:pt idx="1">
                  <c:v>0.0512596232876712</c:v>
                </c:pt>
                <c:pt idx="2" formatCode="0.0%">
                  <c:v>0.0512596232876712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Labour: Weeding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0.0082575896637609</c:v>
                </c:pt>
                <c:pt idx="1">
                  <c:v>0.0082575896637609</c:v>
                </c:pt>
                <c:pt idx="2" formatCode="0.0%">
                  <c:v>0.0082575896637609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0.00173798256537983</c:v>
                </c:pt>
                <c:pt idx="1">
                  <c:v>0.00173798256537983</c:v>
                </c:pt>
                <c:pt idx="2" formatCode="0.0%">
                  <c:v>0.00173798256537983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0.110579403570385</c:v>
                </c:pt>
                <c:pt idx="1">
                  <c:v>0.110579403570385</c:v>
                </c:pt>
                <c:pt idx="2" formatCode="0.0%">
                  <c:v>0.110579403570385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0.00840492714819427</c:v>
                </c:pt>
                <c:pt idx="1">
                  <c:v>0.00840492714819427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0.00430150684931507</c:v>
                </c:pt>
                <c:pt idx="1">
                  <c:v>0.00430150684931507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0.103759429898298</c:v>
                </c:pt>
                <c:pt idx="1">
                  <c:v>0.103759429898298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0.611190535491905</c:v>
                </c:pt>
                <c:pt idx="1">
                  <c:v>0.611190535491905</c:v>
                </c:pt>
                <c:pt idx="2" formatCode="0.0%">
                  <c:v>0.335507284854654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4666008"/>
        <c:axId val="1574669304"/>
      </c:barChart>
      <c:catAx>
        <c:axId val="157466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669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746693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574666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0.0334457364881694</c:v>
                </c:pt>
                <c:pt idx="1">
                  <c:v>0.0334457364881694</c:v>
                </c:pt>
                <c:pt idx="2">
                  <c:v>0.0649240767123288</c:v>
                </c:pt>
                <c:pt idx="3">
                  <c:v>0.0649240767123287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0.0125134744707347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0.089071606475716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0.0711111111111111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0.0377777777777778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0.96533353676112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0.0419040793777053</c:v>
                </c:pt>
                <c:pt idx="3">
                  <c:v>0.0206393226785713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0.148685132627646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0.0029545703611457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0.076948775432414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0.0107340097674276</c:v>
                </c:pt>
                <c:pt idx="1">
                  <c:v>0.00644186577337969</c:v>
                </c:pt>
                <c:pt idx="2">
                  <c:v>0.00858793777040364</c:v>
                </c:pt>
                <c:pt idx="3">
                  <c:v>0.0107340097674276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0.00542646220409938</c:v>
                </c:pt>
                <c:pt idx="3">
                  <c:v>0.00542646220409938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0.134435949466492</c:v>
                </c:pt>
                <c:pt idx="1">
                  <c:v>0.134435949466492</c:v>
                </c:pt>
                <c:pt idx="2">
                  <c:v>0.134435949466492</c:v>
                </c:pt>
                <c:pt idx="3">
                  <c:v>0.134435949466492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-1.19844912468554</c:v>
                </c:pt>
                <c:pt idx="1">
                  <c:v>-1.006403349133368</c:v>
                </c:pt>
                <c:pt idx="2">
                  <c:v>-1.105415267221022</c:v>
                </c:pt>
                <c:pt idx="3">
                  <c:v>4.23596968067947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1101128"/>
        <c:axId val="1921104472"/>
      </c:barChart>
      <c:catAx>
        <c:axId val="192110112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10447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21104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101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0.0141819377334994</c:v>
                </c:pt>
                <c:pt idx="1">
                  <c:v>0.0141819377334994</c:v>
                </c:pt>
                <c:pt idx="2">
                  <c:v>0.0275296438356164</c:v>
                </c:pt>
                <c:pt idx="3">
                  <c:v>0.0275296438356164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0.0516251195271843</c:v>
                </c:pt>
                <c:pt idx="1">
                  <c:v>0.0164458642835256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0.11291752013652</c:v>
                </c:pt>
                <c:pt idx="1">
                  <c:v>0.035971368752369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0.0632001045540223</c:v>
                </c:pt>
                <c:pt idx="1">
                  <c:v>0.020133228779311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0.380380471117084</c:v>
                </c:pt>
                <c:pt idx="1">
                  <c:v>0.121175227513052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0.0386237658779576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0.00221592777085928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0.00181034085143674</c:v>
                </c:pt>
                <c:pt idx="1">
                  <c:v>0.00181034085143674</c:v>
                </c:pt>
                <c:pt idx="2">
                  <c:v>0.00181034085143674</c:v>
                </c:pt>
                <c:pt idx="3">
                  <c:v>0.00181034085143674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0.0330303586550436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  <c:pt idx="0">
                  <c:v>Gifts/remittances: sugar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0.00204456268991283</c:v>
                </c:pt>
                <c:pt idx="1">
                  <c:v>0.00122701569115816</c:v>
                </c:pt>
                <c:pt idx="2">
                  <c:v>0.00163578919053549</c:v>
                </c:pt>
                <c:pt idx="3">
                  <c:v>0.00204456268991283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0.451622911112406</c:v>
                </c:pt>
                <c:pt idx="2">
                  <c:v>0.633808048610029</c:v>
                </c:pt>
                <c:pt idx="3">
                  <c:v>0.600368916455608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4432152"/>
        <c:axId val="1554264408"/>
      </c:barChart>
      <c:catAx>
        <c:axId val="1554432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2644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54264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4432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0.0438221875965131</c:v>
                </c:pt>
                <c:pt idx="1">
                  <c:v>0.0438221875965131</c:v>
                </c:pt>
                <c:pt idx="2">
                  <c:v>0.0850665994520548</c:v>
                </c:pt>
                <c:pt idx="3">
                  <c:v>0.0850665994520548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0.0250269489414695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0.0478897044427284</c:v>
                </c:pt>
                <c:pt idx="1">
                  <c:v>0.0546573015763666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0.0072644827666571</c:v>
                </c:pt>
                <c:pt idx="1">
                  <c:v>0.00829107278889846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0.017642315290453</c:v>
                </c:pt>
                <c:pt idx="1">
                  <c:v>0.0201354624873248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0.450640375233501</c:v>
                </c:pt>
                <c:pt idx="1">
                  <c:v>0.514323217865764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0.0368966165459458</c:v>
                </c:pt>
                <c:pt idx="3">
                  <c:v>0.0181729603883017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0.141200406440834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0.0132955666251557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0.00126112794127237</c:v>
                </c:pt>
                <c:pt idx="1">
                  <c:v>0.00126112794127237</c:v>
                </c:pt>
                <c:pt idx="2">
                  <c:v>0.00126112794127237</c:v>
                </c:pt>
                <c:pt idx="3">
                  <c:v>0.00126112794127237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0.0579242883363961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0.00437936142590286</c:v>
                </c:pt>
                <c:pt idx="1">
                  <c:v>0.00262821248443337</c:v>
                </c:pt>
                <c:pt idx="2">
                  <c:v>0.00350378695516812</c:v>
                </c:pt>
                <c:pt idx="3">
                  <c:v>0.00437936142590286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0.00732708102186789</c:v>
                </c:pt>
                <c:pt idx="3">
                  <c:v>0.00732708102186789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0.223462744841335</c:v>
                </c:pt>
                <c:pt idx="1">
                  <c:v>0.223462744841335</c:v>
                </c:pt>
                <c:pt idx="2">
                  <c:v>0.223462744841335</c:v>
                </c:pt>
                <c:pt idx="3">
                  <c:v>0.223462744841335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0.055685811772133</c:v>
                </c:pt>
                <c:pt idx="2">
                  <c:v>0.580044749221552</c:v>
                </c:pt>
                <c:pt idx="3">
                  <c:v>0.514941593630596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42049768"/>
        <c:axId val="1556270760"/>
      </c:barChart>
      <c:catAx>
        <c:axId val="15420497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627076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55627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049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0.0593210195481231</c:v>
                </c:pt>
                <c:pt idx="1">
                  <c:v>0.0593210195481231</c:v>
                </c:pt>
                <c:pt idx="2">
                  <c:v>0.115152567358121</c:v>
                </c:pt>
                <c:pt idx="3">
                  <c:v>0.115152567358121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0.0858066820850382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0.0872322548976647</c:v>
                </c:pt>
                <c:pt idx="1">
                  <c:v>0.101791335388589</c:v>
                </c:pt>
                <c:pt idx="2">
                  <c:v>0.0109326832119371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0.0067862146236151</c:v>
                </c:pt>
                <c:pt idx="1">
                  <c:v>0.0079188351783607</c:v>
                </c:pt>
                <c:pt idx="2">
                  <c:v>0.00085050575357975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Green beans 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0.0164808069430653</c:v>
                </c:pt>
                <c:pt idx="1">
                  <c:v>0.0192314568617331</c:v>
                </c:pt>
                <c:pt idx="2">
                  <c:v>0.00206551397297939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0.379366920896815</c:v>
                </c:pt>
                <c:pt idx="1">
                  <c:v>0.442683334572129</c:v>
                </c:pt>
                <c:pt idx="2">
                  <c:v>0.0475454678102552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0.0437015594450987</c:v>
                </c:pt>
                <c:pt idx="3">
                  <c:v>0.0215246486819143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0.117744784778417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Cowpeas: kg produced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0.0379873332147305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0.00314485042263448</c:v>
                </c:pt>
                <c:pt idx="1">
                  <c:v>0.00314485042263448</c:v>
                </c:pt>
                <c:pt idx="2">
                  <c:v>0.00314485042263448</c:v>
                </c:pt>
                <c:pt idx="3">
                  <c:v>0.00314485042263448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0.0986970554640192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0.00500498448674613</c:v>
                </c:pt>
                <c:pt idx="1">
                  <c:v>0.003003671410781</c:v>
                </c:pt>
                <c:pt idx="2">
                  <c:v>0.00400432794876357</c:v>
                </c:pt>
                <c:pt idx="3">
                  <c:v>0.00500498448674613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0.0142170663687782</c:v>
                </c:pt>
                <c:pt idx="3">
                  <c:v>0.0142170663687782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0.268959919704491</c:v>
                </c:pt>
                <c:pt idx="1">
                  <c:v>0.268959919704491</c:v>
                </c:pt>
                <c:pt idx="2">
                  <c:v>0.268959919704491</c:v>
                </c:pt>
                <c:pt idx="3">
                  <c:v>0.268959919704491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0.433467294304934</c:v>
                </c:pt>
                <c:pt idx="3">
                  <c:v>0.331533981729829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73214760"/>
        <c:axId val="1805722104"/>
      </c:barChart>
      <c:catAx>
        <c:axId val="1573214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72210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805722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7321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Pig sales: no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0.0119509651898261</c:v>
                </c:pt>
                <c:pt idx="1">
                  <c:v>0.0119509651898261</c:v>
                </c:pt>
                <c:pt idx="2">
                  <c:v>0.0119509651898261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0.0354794279072964</c:v>
                </c:pt>
                <c:pt idx="1">
                  <c:v>0.0354794279072964</c:v>
                </c:pt>
                <c:pt idx="2">
                  <c:v>0.0354794279072964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0.0228860983385171</c:v>
                </c:pt>
                <c:pt idx="1">
                  <c:v>0.0228860983385171</c:v>
                </c:pt>
                <c:pt idx="2">
                  <c:v>0.0220896107913207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0.000131460617088088</c:v>
                </c:pt>
                <c:pt idx="1">
                  <c:v>0.000131460617088088</c:v>
                </c:pt>
                <c:pt idx="2">
                  <c:v>0.000131460617088088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Green maize sold: quantity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0.00179264477847392</c:v>
                </c:pt>
                <c:pt idx="1">
                  <c:v>0.00179264477847392</c:v>
                </c:pt>
                <c:pt idx="2">
                  <c:v>0.00169610083335921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Maize (irrigated):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0.00478038607593046</c:v>
                </c:pt>
                <c:pt idx="1">
                  <c:v>0.00478038607593046</c:v>
                </c:pt>
                <c:pt idx="2">
                  <c:v>0.00452293555562456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Potato: kg produced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Sweet potato: no. local meas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0.00597548259491307</c:v>
                </c:pt>
                <c:pt idx="2">
                  <c:v>0.0056536694445307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0.00537793433542176</c:v>
                </c:pt>
                <c:pt idx="1">
                  <c:v>0.00537793433542176</c:v>
                </c:pt>
                <c:pt idx="2">
                  <c:v>0.00508830250007763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Other crop: Rape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0.00104570945410979</c:v>
                </c:pt>
                <c:pt idx="1">
                  <c:v>0.00104570945410979</c:v>
                </c:pt>
                <c:pt idx="2">
                  <c:v>0.000989392152792872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Other cashcrop (cabbage):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0.00597548259491307</c:v>
                </c:pt>
                <c:pt idx="1">
                  <c:v>0.00597548259491307</c:v>
                </c:pt>
                <c:pt idx="2">
                  <c:v>0.0056536694445307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Other crop: Amadumbe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Water melon: no. local meas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0.00239019303796523</c:v>
                </c:pt>
                <c:pt idx="1">
                  <c:v>0.00239019303796523</c:v>
                </c:pt>
                <c:pt idx="2">
                  <c:v>0.00226146777781228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0.00746935324364134</c:v>
                </c:pt>
                <c:pt idx="1">
                  <c:v>0.00746935324364134</c:v>
                </c:pt>
                <c:pt idx="2">
                  <c:v>0.00809286622250718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0.00645352120250612</c:v>
                </c:pt>
                <c:pt idx="1">
                  <c:v>0.00645352120250612</c:v>
                </c:pt>
                <c:pt idx="2">
                  <c:v>0.00654041075310935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Agricultural casual work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0.0326560123811999</c:v>
                </c:pt>
                <c:pt idx="1">
                  <c:v>0.0326560123811999</c:v>
                </c:pt>
                <c:pt idx="2">
                  <c:v>0.0326560123811999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Construction casual work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0.039318675474528</c:v>
                </c:pt>
                <c:pt idx="1">
                  <c:v>0.039318675474528</c:v>
                </c:pt>
                <c:pt idx="2">
                  <c:v>0.039318675474528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Domestic casual work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0.0893932196198995</c:v>
                </c:pt>
                <c:pt idx="1">
                  <c:v>0.0893932196198995</c:v>
                </c:pt>
                <c:pt idx="2">
                  <c:v>0.0892323130447084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0.157752740505705</c:v>
                </c:pt>
                <c:pt idx="1">
                  <c:v>0.157752740505705</c:v>
                </c:pt>
                <c:pt idx="2">
                  <c:v>0.157752740505705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  <c:pt idx="0">
                  <c:v>Formal Employment (e.g. teachers, salaried staff, etc.)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0.0759483837813451</c:v>
                </c:pt>
                <c:pt idx="1">
                  <c:v>0.0759483837813451</c:v>
                </c:pt>
                <c:pt idx="2">
                  <c:v>0.0767664328096171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  <c:pt idx="0">
                  <c:v>Small business -- see Data2</c:v>
                </c:pt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0.0172093898733496</c:v>
                </c:pt>
                <c:pt idx="1">
                  <c:v>0.0172093898733496</c:v>
                </c:pt>
                <c:pt idx="2">
                  <c:v>0.0172093898733496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  <c:pt idx="0">
                  <c:v>Social development -- see Data2</c:v>
                </c:pt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0.389362445884536</c:v>
                </c:pt>
                <c:pt idx="1">
                  <c:v>0.389362445884536</c:v>
                </c:pt>
                <c:pt idx="2">
                  <c:v>0.389362445884536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  <c:pt idx="0">
                  <c:v>Public works -- see Data2</c:v>
                </c:pt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0.0490049327608821</c:v>
                </c:pt>
                <c:pt idx="1">
                  <c:v>0.0490049327608821</c:v>
                </c:pt>
                <c:pt idx="2">
                  <c:v>0.0490049327608821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  <c:pt idx="0">
                  <c:v>Other income: e.g. Credit (cotton loans)</c:v>
                </c:pt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  <c:pt idx="0">
                  <c:v>Remittances: no. times per year</c:v>
                </c:pt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0.0376455403479523</c:v>
                </c:pt>
                <c:pt idx="1">
                  <c:v>0.0376455403479523</c:v>
                </c:pt>
                <c:pt idx="2">
                  <c:v>0.0376455403479523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552458168"/>
        <c:axId val="1552461160"/>
      </c:barChart>
      <c:catAx>
        <c:axId val="1552458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461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2461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2458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activeCell="B1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v>2.0855790784557907E-2</v>
      </c>
      <c r="C6" s="215">
        <v>0</v>
      </c>
      <c r="D6" s="24">
        <f t="shared" ref="D6:D28" si="0">(B6+C6)</f>
        <v>2.0855790784557907E-2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2.0855790784557907E-2</v>
      </c>
      <c r="J6" s="24">
        <f t="shared" ref="J6:J13" si="3">IF(I$32&lt;=1+I$131,I6,B6*H6+J$33*(I6-B6*H6))</f>
        <v>2.0855790784557907E-2</v>
      </c>
      <c r="K6" s="22">
        <f t="shared" ref="K6:K31" si="4">B6</f>
        <v>2.0855790784557907E-2</v>
      </c>
      <c r="L6" s="22">
        <f t="shared" ref="L6:L29" si="5">IF(K6="","",K6*H6)</f>
        <v>2.0855790784557907E-2</v>
      </c>
      <c r="M6" s="177">
        <f t="shared" ref="M6:M31" si="6">J6</f>
        <v>2.0855790784557907E-2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8.3423163138231629E-2</v>
      </c>
      <c r="Z6" s="156">
        <f>Poor!Z6</f>
        <v>0.17</v>
      </c>
      <c r="AA6" s="121">
        <f>$M6*Z6*4</f>
        <v>1.4181937733499378E-2</v>
      </c>
      <c r="AB6" s="156">
        <f>Poor!AB6</f>
        <v>0.17</v>
      </c>
      <c r="AC6" s="121">
        <f t="shared" ref="AC6:AC29" si="7">$M6*AB6*4</f>
        <v>1.4181937733499378E-2</v>
      </c>
      <c r="AD6" s="156">
        <f>Poor!AD6</f>
        <v>0.33</v>
      </c>
      <c r="AE6" s="121">
        <f t="shared" ref="AE6:AE29" si="8">$M6*AD6*4</f>
        <v>2.752964383561644E-2</v>
      </c>
      <c r="AF6" s="122">
        <f>1-SUM(Z6,AB6,AD6)</f>
        <v>0.32999999999999996</v>
      </c>
      <c r="AG6" s="121">
        <f>$M6*AF6*4</f>
        <v>2.7529643835616433E-2</v>
      </c>
      <c r="AH6" s="123">
        <f>SUM(Z6,AB6,AD6,AF6)</f>
        <v>1</v>
      </c>
      <c r="AI6" s="183">
        <f>SUM(AA6,AC6,AE6,AG6)/4</f>
        <v>2.0855790784557907E-2</v>
      </c>
      <c r="AJ6" s="120">
        <f>(AA6+AC6)/2</f>
        <v>1.4181937733499378E-2</v>
      </c>
      <c r="AK6" s="119">
        <f>(AE6+AG6)/2</f>
        <v>2.7529643835616437E-2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v>0</v>
      </c>
      <c r="C7" s="215"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2346.8814409502197</v>
      </c>
      <c r="S7" s="222">
        <f>IF($B$81=0,0,(SUMIF($N$6:$N$28,$U7,L$6:L$28)+SUMIF($N$91:$N$118,$U7,L$91:L$118))*$I$83*Poor!$B$81/$B$81)</f>
        <v>2346.8814409502197</v>
      </c>
      <c r="T7" s="222">
        <f>IF($B$81=0,0,(SUMIF($N$6:$N$28,$U7,M$6:M$28)+SUMIF($N$91:$N$118,$U7,M$91:M$118))*$I$83*Poor!$B$81/$B$81)</f>
        <v>2367.3606617997789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v>1.7017745952677462E-2</v>
      </c>
      <c r="C8" s="215">
        <v>0</v>
      </c>
      <c r="D8" s="24">
        <f t="shared" si="0"/>
        <v>1.7017745952677462E-2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1.7017745952677462E-2</v>
      </c>
      <c r="J8" s="24">
        <f t="shared" si="3"/>
        <v>1.7017745952677462E-2</v>
      </c>
      <c r="K8" s="22">
        <f t="shared" si="4"/>
        <v>1.7017745952677462E-2</v>
      </c>
      <c r="L8" s="22">
        <f t="shared" si="5"/>
        <v>1.7017745952677462E-2</v>
      </c>
      <c r="M8" s="224">
        <f t="shared" si="6"/>
        <v>1.7017745952677462E-2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796</v>
      </c>
      <c r="S8" s="222">
        <f>IF($B$81=0,0,(SUMIF($N$6:$N$28,$U8,L$6:L$28)+SUMIF($N$91:$N$118,$U8,L$91:L$118))*$I$83*Poor!$B$81/$B$81)</f>
        <v>796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6.8070983810709848E-2</v>
      </c>
      <c r="Z8" s="125">
        <f>IF($Y8=0,0,AA8/$Y8)</f>
        <v>0.75840125464826802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5.1625119527184286E-2</v>
      </c>
      <c r="AB8" s="125">
        <f>IF($Y8=0,0,AC8/$Y8)</f>
        <v>0.24159874535173204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1.6445864283525562E-2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1.7017745952677462E-2</v>
      </c>
      <c r="AJ8" s="120">
        <f t="shared" si="14"/>
        <v>3.4035491905354924E-2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v>3.7222222222222219E-2</v>
      </c>
      <c r="C9" s="215">
        <v>0</v>
      </c>
      <c r="D9" s="24">
        <f t="shared" si="0"/>
        <v>3.7222222222222219E-2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3.7222222222222219E-2</v>
      </c>
      <c r="J9" s="24">
        <f t="shared" si="3"/>
        <v>3.7222222222222219E-2</v>
      </c>
      <c r="K9" s="22">
        <f t="shared" si="4"/>
        <v>3.7222222222222219E-2</v>
      </c>
      <c r="L9" s="22">
        <f t="shared" si="5"/>
        <v>3.7222222222222219E-2</v>
      </c>
      <c r="M9" s="224">
        <f t="shared" si="6"/>
        <v>3.7222222222222219E-2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389.57712782593222</v>
      </c>
      <c r="S9" s="222">
        <f>IF($B$81=0,0,(SUMIF($N$6:$N$28,$U9,L$6:L$28)+SUMIF($N$91:$N$118,$U9,L$91:L$118))*$I$83*Poor!$B$81/$B$81)</f>
        <v>389.57712782593222</v>
      </c>
      <c r="T9" s="222">
        <f>IF($B$81=0,0,(SUMIF($N$6:$N$28,$U9,M$6:M$28)+SUMIF($N$91:$N$118,$U9,M$91:M$118))*$I$83*Poor!$B$81/$B$81)</f>
        <v>389.57712782593222</v>
      </c>
      <c r="U9" s="223">
        <v>3</v>
      </c>
      <c r="V9" s="56"/>
      <c r="W9" s="115"/>
      <c r="X9" s="118">
        <f>Poor!X9</f>
        <v>1</v>
      </c>
      <c r="Y9" s="183">
        <f t="shared" si="9"/>
        <v>0.14888888888888888</v>
      </c>
      <c r="Z9" s="125">
        <f>IF($Y9=0,0,AA9/$Y9)</f>
        <v>0.75840125464826791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0.11291752013651989</v>
      </c>
      <c r="AB9" s="125">
        <f>IF($Y9=0,0,AC9/$Y9)</f>
        <v>0.24159874535173204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3.597136875236899E-2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3.7222222222222219E-2</v>
      </c>
      <c r="AJ9" s="120">
        <f t="shared" si="14"/>
        <v>7.4444444444444438E-2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215">
        <v>2.0833333333333332E-2</v>
      </c>
      <c r="C10" s="215">
        <v>0</v>
      </c>
      <c r="D10" s="24">
        <f t="shared" si="0"/>
        <v>2.0833333333333332E-2</v>
      </c>
      <c r="E10" s="75">
        <f>Poor!E10</f>
        <v>1</v>
      </c>
      <c r="H10" s="24">
        <f t="shared" si="1"/>
        <v>1</v>
      </c>
      <c r="I10" s="22">
        <f t="shared" si="2"/>
        <v>2.0833333333333332E-2</v>
      </c>
      <c r="J10" s="24">
        <f t="shared" si="3"/>
        <v>2.0833333333333332E-2</v>
      </c>
      <c r="K10" s="22">
        <f t="shared" si="4"/>
        <v>2.0833333333333332E-2</v>
      </c>
      <c r="L10" s="22">
        <f t="shared" si="5"/>
        <v>2.0833333333333332E-2</v>
      </c>
      <c r="M10" s="224">
        <f t="shared" si="6"/>
        <v>2.0833333333333332E-2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8.3333333333333329E-2</v>
      </c>
      <c r="Z10" s="125">
        <f>IF($Y10=0,0,AA10/$Y10)</f>
        <v>0.75840125464826791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6.3200104554022321E-2</v>
      </c>
      <c r="AB10" s="125">
        <f>IF($Y10=0,0,AC10/$Y10)</f>
        <v>0.24159874535173209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2.0133228779311008E-2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2.0833333333333332E-2</v>
      </c>
      <c r="AJ10" s="120">
        <f t="shared" si="14"/>
        <v>4.1666666666666664E-2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215">
        <v>0.12538892465753423</v>
      </c>
      <c r="C11" s="215">
        <v>0</v>
      </c>
      <c r="D11" s="24">
        <f t="shared" si="0"/>
        <v>0.12538892465753423</v>
      </c>
      <c r="E11" s="75">
        <f>Poor!E11</f>
        <v>1</v>
      </c>
      <c r="H11" s="24">
        <f t="shared" si="1"/>
        <v>1</v>
      </c>
      <c r="I11" s="22">
        <f t="shared" si="2"/>
        <v>0.12538892465753423</v>
      </c>
      <c r="J11" s="24">
        <f t="shared" si="3"/>
        <v>0.12538892465753423</v>
      </c>
      <c r="K11" s="22">
        <f t="shared" si="4"/>
        <v>0.12538892465753423</v>
      </c>
      <c r="L11" s="22">
        <f t="shared" si="5"/>
        <v>0.12538892465753423</v>
      </c>
      <c r="M11" s="224">
        <f t="shared" si="6"/>
        <v>0.12538892465753423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0.50155569863013694</v>
      </c>
      <c r="Z11" s="125">
        <f>IF($Y11=0,0,AA11/$Y11)</f>
        <v>0.75840125464826802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0.38038047111708445</v>
      </c>
      <c r="AB11" s="125">
        <f>IF($Y11=0,0,AC11/$Y11)</f>
        <v>0.24159874535173198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0.12117522751305249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0.12538892465753423</v>
      </c>
      <c r="AJ11" s="120">
        <f t="shared" si="14"/>
        <v>0.25077784931506847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215">
        <v>0</v>
      </c>
      <c r="C12" s="215"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4">
        <f t="shared" si="6"/>
        <v>0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446.66666666666663</v>
      </c>
      <c r="S12" s="222">
        <f>IF($B$81=0,0,(SUMIF($N$6:$N$28,$U12,L$6:L$28)+SUMIF($N$91:$N$118,$U12,L$91:L$118))*$I$83*Poor!$B$81/$B$81)</f>
        <v>446.66666666666663</v>
      </c>
      <c r="T12" s="222">
        <f>IF($B$81=0,0,(SUMIF($N$6:$N$28,$U12,M$6:M$28)+SUMIF($N$91:$N$118,$U12,M$91:M$118))*$I$83*Poor!$B$81/$B$81)</f>
        <v>467.1202600154906</v>
      </c>
      <c r="U12" s="223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215">
        <v>9.6559414694894138E-3</v>
      </c>
      <c r="C13" s="215">
        <v>0</v>
      </c>
      <c r="D13" s="24">
        <f t="shared" si="0"/>
        <v>9.6559414694894138E-3</v>
      </c>
      <c r="E13" s="75">
        <f>Poor!E13</f>
        <v>1</v>
      </c>
      <c r="H13" s="24">
        <f t="shared" si="1"/>
        <v>1</v>
      </c>
      <c r="I13" s="22">
        <f t="shared" si="2"/>
        <v>9.6559414694894138E-3</v>
      </c>
      <c r="J13" s="24">
        <f t="shared" si="3"/>
        <v>9.6559414694894138E-3</v>
      </c>
      <c r="K13" s="22">
        <f t="shared" si="4"/>
        <v>9.6559414694894138E-3</v>
      </c>
      <c r="L13" s="22">
        <f t="shared" si="5"/>
        <v>9.6559414694894138E-3</v>
      </c>
      <c r="M13" s="225">
        <f t="shared" si="6"/>
        <v>9.6559414694894138E-3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5433.9365900540206</v>
      </c>
      <c r="S13" s="222">
        <f>IF($B$81=0,0,(SUMIF($N$6:$N$28,$U13,L$6:L$28)+SUMIF($N$91:$N$118,$U13,L$91:L$118))*$I$83*Poor!$B$81/$B$81)</f>
        <v>5433.9365900540206</v>
      </c>
      <c r="T13" s="222">
        <f>IF($B$81=0,0,(SUMIF($N$6:$N$28,$U13,M$6:M$28)+SUMIF($N$91:$N$118,$U13,M$91:M$118))*$I$83*Poor!$B$81/$B$81)</f>
        <v>5433.9365900540206</v>
      </c>
      <c r="U13" s="223">
        <v>7</v>
      </c>
      <c r="V13" s="56"/>
      <c r="W13" s="110"/>
      <c r="X13" s="118"/>
      <c r="Y13" s="183">
        <f t="shared" si="9"/>
        <v>3.8623765877957655E-2</v>
      </c>
      <c r="Z13" s="156">
        <f>Poor!Z13</f>
        <v>1</v>
      </c>
      <c r="AA13" s="121">
        <f>$M13*Z13*4</f>
        <v>3.8623765877957655E-2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9.6559414694894138E-3</v>
      </c>
      <c r="AJ13" s="120">
        <f t="shared" si="14"/>
        <v>1.9311882938978828E-2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215">
        <v>5.5398194271481945E-4</v>
      </c>
      <c r="C14" s="215">
        <v>0</v>
      </c>
      <c r="D14" s="24">
        <f t="shared" si="0"/>
        <v>5.5398194271481945E-4</v>
      </c>
      <c r="E14" s="75">
        <f>Poor!E14</f>
        <v>1</v>
      </c>
      <c r="F14" s="22"/>
      <c r="H14" s="24">
        <f t="shared" si="1"/>
        <v>1</v>
      </c>
      <c r="I14" s="22">
        <f t="shared" si="2"/>
        <v>5.5398194271481945E-4</v>
      </c>
      <c r="J14" s="24">
        <f>IF(I$32&lt;=1+I131,I14,B14*H14+J$33*(I14-B14*H14))</f>
        <v>5.5398194271481945E-4</v>
      </c>
      <c r="K14" s="22">
        <f t="shared" si="4"/>
        <v>5.5398194271481945E-4</v>
      </c>
      <c r="L14" s="22">
        <f t="shared" si="5"/>
        <v>5.5398194271481945E-4</v>
      </c>
      <c r="M14" s="225">
        <f t="shared" si="6"/>
        <v>5.5398194271481945E-4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2.2159277708592778E-3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2.2159277708592778E-3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5.5398194271481945E-4</v>
      </c>
      <c r="AJ14" s="120">
        <f t="shared" si="14"/>
        <v>1.1079638854296389E-3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215">
        <v>1.8103408514367418E-3</v>
      </c>
      <c r="C15" s="215">
        <v>0</v>
      </c>
      <c r="D15" s="24">
        <f t="shared" si="0"/>
        <v>1.8103408514367418E-3</v>
      </c>
      <c r="E15" s="75">
        <f>Poor!E15</f>
        <v>1</v>
      </c>
      <c r="F15" s="22"/>
      <c r="H15" s="24">
        <f t="shared" si="1"/>
        <v>1</v>
      </c>
      <c r="I15" s="22">
        <f t="shared" si="2"/>
        <v>1.8103408514367418E-3</v>
      </c>
      <c r="J15" s="24">
        <f t="shared" ref="J15:J25" si="17"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3460</v>
      </c>
      <c r="S15" s="222">
        <f>IF($B$81=0,0,(SUMIF($N$6:$N$28,$U15,L$6:L$28)+SUMIF($N$91:$N$118,$U15,L$91:L$118))*$I$83*Poor!$B$81/$B$81)</f>
        <v>3460</v>
      </c>
      <c r="T15" s="222">
        <f>IF($B$81=0,0,(SUMIF($N$6:$N$28,$U15,M$6:M$28)+SUMIF($N$91:$N$118,$U15,M$91:M$118))*$I$83*Poor!$B$81/$B$81)</f>
        <v>3460</v>
      </c>
      <c r="U15" s="223">
        <v>9</v>
      </c>
      <c r="V15" s="56"/>
      <c r="W15" s="110"/>
      <c r="X15" s="118"/>
      <c r="Y15" s="183">
        <f t="shared" si="9"/>
        <v>7.2413634057469671E-3</v>
      </c>
      <c r="Z15" s="156">
        <f>Poor!Z15</f>
        <v>0.25</v>
      </c>
      <c r="AA15" s="121">
        <f t="shared" si="16"/>
        <v>1.8103408514367418E-3</v>
      </c>
      <c r="AB15" s="156">
        <f>Poor!AB15</f>
        <v>0.25</v>
      </c>
      <c r="AC15" s="121">
        <f t="shared" si="7"/>
        <v>1.8103408514367418E-3</v>
      </c>
      <c r="AD15" s="156">
        <f>Poor!AD15</f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215">
        <v>3.9884163553341638E-3</v>
      </c>
      <c r="C16" s="215">
        <v>2.922942611041926E-2</v>
      </c>
      <c r="D16" s="24">
        <f t="shared" ref="D16:D25" si="18">(B16+C16)</f>
        <v>3.3217842465753426E-2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3.3217842465753426E-2</v>
      </c>
      <c r="J16" s="24">
        <f t="shared" si="17"/>
        <v>6.1363689139521706E-3</v>
      </c>
      <c r="K16" s="22">
        <f t="shared" ref="K16:K25" si="21">B16</f>
        <v>3.9884163553341638E-3</v>
      </c>
      <c r="L16" s="22">
        <f t="shared" ref="L16:L25" si="22">IF(K16="","",K16*H16)</f>
        <v>3.9884163553341638E-3</v>
      </c>
      <c r="M16" s="226">
        <f t="shared" ref="M16:M25" si="23">J16</f>
        <v>6.1363689139521706E-3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764</v>
      </c>
      <c r="S16" s="222">
        <f>IF($B$81=0,0,(SUMIF($N$6:$N$28,$U16,L$6:L$28)+SUMIF($N$91:$N$118,$U16,L$91:L$118))*$I$83*Poor!$B$81/$B$81)</f>
        <v>764</v>
      </c>
      <c r="T16" s="222">
        <f>IF($B$81=0,0,(SUMIF($N$6:$N$28,$U16,M$6:M$28)+SUMIF($N$91:$N$118,$U16,M$91:M$118))*$I$83*Poor!$B$81/$B$81)</f>
        <v>775.22865531868365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215">
        <v>3.7226805728518054E-3</v>
      </c>
      <c r="C17" s="215">
        <v>0</v>
      </c>
      <c r="D17" s="24">
        <f t="shared" si="18"/>
        <v>3.7226805728518054E-3</v>
      </c>
      <c r="E17" s="75">
        <f>Poor!E17</f>
        <v>1</v>
      </c>
      <c r="F17" s="22"/>
      <c r="H17" s="24">
        <f t="shared" si="19"/>
        <v>1</v>
      </c>
      <c r="I17" s="22">
        <f t="shared" si="20"/>
        <v>3.7226805728518054E-3</v>
      </c>
      <c r="J17" s="24">
        <f t="shared" si="17"/>
        <v>3.7226805728518054E-3</v>
      </c>
      <c r="K17" s="22">
        <f t="shared" si="21"/>
        <v>3.7226805728518054E-3</v>
      </c>
      <c r="L17" s="22">
        <f t="shared" si="22"/>
        <v>3.7226805728518054E-3</v>
      </c>
      <c r="M17" s="226">
        <f t="shared" si="23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215">
        <v>0</v>
      </c>
      <c r="C18" s="215">
        <v>1.727506226650062E-3</v>
      </c>
      <c r="D18" s="24">
        <f t="shared" si="18"/>
        <v>1.727506226650062E-3</v>
      </c>
      <c r="E18" s="75">
        <f>Poor!E18</f>
        <v>1</v>
      </c>
      <c r="F18" s="22"/>
      <c r="H18" s="24">
        <f t="shared" si="19"/>
        <v>1</v>
      </c>
      <c r="I18" s="22">
        <f t="shared" si="20"/>
        <v>1.727506226650062E-3</v>
      </c>
      <c r="J18" s="24">
        <f t="shared" si="17"/>
        <v>1.2694746060165857E-4</v>
      </c>
      <c r="K18" s="22">
        <f t="shared" si="21"/>
        <v>0</v>
      </c>
      <c r="L18" s="22">
        <f t="shared" si="22"/>
        <v>0</v>
      </c>
      <c r="M18" s="226">
        <f t="shared" si="23"/>
        <v>1.2694746060165857E-4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1137.4487346808048</v>
      </c>
      <c r="S18" s="222">
        <f>IF($B$81=0,0,(SUMIF($N$6:$N$28,$U18,L$6:L$28)+SUMIF($N$91:$N$118,$U18,L$91:L$118))*$I$83*Poor!$B$81/$B$81)</f>
        <v>1137.4487346808048</v>
      </c>
      <c r="T18" s="222">
        <f>IF($B$81=0,0,(SUMIF($N$6:$N$28,$U18,M$6:M$28)+SUMIF($N$91:$N$118,$U18,M$91:M$118))*$I$83*Poor!$B$81/$B$81)</f>
        <v>1137.4487346808048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215">
        <v>1.5644458281444584E-3</v>
      </c>
      <c r="C19" s="215">
        <v>0</v>
      </c>
      <c r="D19" s="24">
        <f t="shared" si="18"/>
        <v>1.5644458281444584E-3</v>
      </c>
      <c r="E19" s="75">
        <f>Poor!E19</f>
        <v>1</v>
      </c>
      <c r="F19" s="22"/>
      <c r="H19" s="24">
        <f t="shared" si="19"/>
        <v>1</v>
      </c>
      <c r="I19" s="22">
        <f t="shared" si="20"/>
        <v>1.5644458281444584E-3</v>
      </c>
      <c r="J19" s="24">
        <f t="shared" si="17"/>
        <v>1.5644458281444584E-3</v>
      </c>
      <c r="K19" s="22">
        <f t="shared" si="21"/>
        <v>1.5644458281444584E-3</v>
      </c>
      <c r="L19" s="22">
        <f t="shared" si="22"/>
        <v>1.5644458281444584E-3</v>
      </c>
      <c r="M19" s="226">
        <f t="shared" si="23"/>
        <v>1.5644458281444584E-3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102.81707639352472</v>
      </c>
      <c r="S19" s="222">
        <f>IF($B$81=0,0,(SUMIF($N$6:$N$28,$U19,L$6:L$28)+SUMIF($N$91:$N$118,$U19,L$91:L$118))*$I$83*Poor!$B$81/$B$81)</f>
        <v>102.81707639352472</v>
      </c>
      <c r="T19" s="222">
        <f>IF($B$81=0,0,(SUMIF($N$6:$N$28,$U19,M$6:M$28)+SUMIF($N$91:$N$118,$U19,M$91:M$118))*$I$83*Poor!$B$81/$B$81)</f>
        <v>102.81707639352472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215">
        <v>1.9552303860523038E-2</v>
      </c>
      <c r="C20" s="215">
        <v>0</v>
      </c>
      <c r="D20" s="24">
        <f t="shared" si="18"/>
        <v>1.9552303860523038E-2</v>
      </c>
      <c r="E20" s="75">
        <f>Poor!E20</f>
        <v>1</v>
      </c>
      <c r="F20" s="22"/>
      <c r="H20" s="24">
        <f t="shared" si="19"/>
        <v>1</v>
      </c>
      <c r="I20" s="22">
        <f t="shared" si="20"/>
        <v>1.9552303860523038E-2</v>
      </c>
      <c r="J20" s="24">
        <f t="shared" si="17"/>
        <v>1.9552303860523038E-2</v>
      </c>
      <c r="K20" s="22">
        <f t="shared" si="21"/>
        <v>1.9552303860523038E-2</v>
      </c>
      <c r="L20" s="22">
        <f t="shared" si="22"/>
        <v>1.9552303860523038E-2</v>
      </c>
      <c r="M20" s="226">
        <f t="shared" si="23"/>
        <v>1.9552303860523038E-2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21720</v>
      </c>
      <c r="S20" s="222">
        <f>IF($B$81=0,0,(SUMIF($N$6:$N$28,$U20,L$6:L$28)+SUMIF($N$91:$N$118,$U20,L$91:L$118))*$I$83*Poor!$B$81/$B$81)</f>
        <v>21720</v>
      </c>
      <c r="T20" s="222">
        <f>IF($B$81=0,0,(SUMIF($N$6:$N$28,$U20,M$6:M$28)+SUMIF($N$91:$N$118,$U20,M$91:M$118))*$I$83*Poor!$B$81/$B$81)</f>
        <v>21720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215">
        <v>3.8642849730178498E-3</v>
      </c>
      <c r="C21" s="215">
        <v>-3.8642849730178498E-3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3.5803142661121798E-3</v>
      </c>
      <c r="K21" s="22">
        <f t="shared" si="21"/>
        <v>3.8642849730178498E-3</v>
      </c>
      <c r="L21" s="22">
        <f t="shared" si="22"/>
        <v>3.8642849730178498E-3</v>
      </c>
      <c r="M21" s="226">
        <f t="shared" si="23"/>
        <v>3.5803142661121798E-3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215">
        <v>5.1259623287671231E-2</v>
      </c>
      <c r="C22" s="215">
        <v>0</v>
      </c>
      <c r="D22" s="24">
        <f t="shared" si="18"/>
        <v>5.1259623287671231E-2</v>
      </c>
      <c r="E22" s="75">
        <f>Poor!E22</f>
        <v>1</v>
      </c>
      <c r="F22" s="22"/>
      <c r="H22" s="24">
        <f t="shared" si="19"/>
        <v>1</v>
      </c>
      <c r="I22" s="22">
        <f t="shared" si="20"/>
        <v>5.1259623287671231E-2</v>
      </c>
      <c r="J22" s="24">
        <f t="shared" si="17"/>
        <v>5.1259623287671231E-2</v>
      </c>
      <c r="K22" s="22">
        <f t="shared" si="21"/>
        <v>5.1259623287671231E-2</v>
      </c>
      <c r="L22" s="22">
        <f t="shared" si="22"/>
        <v>5.1259623287671231E-2</v>
      </c>
      <c r="M22" s="226">
        <f t="shared" si="23"/>
        <v>5.1259623287671231E-2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215">
        <v>0</v>
      </c>
      <c r="C23" s="215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36597.327636571172</v>
      </c>
      <c r="S23" s="179">
        <f>SUM(S7:S22)</f>
        <v>36597.327636571172</v>
      </c>
      <c r="T23" s="179">
        <f>SUM(T7:T22)</f>
        <v>35853.489106088236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215">
        <v>8.2575896637608979E-3</v>
      </c>
      <c r="C24" s="215">
        <v>0</v>
      </c>
      <c r="D24" s="24">
        <f t="shared" si="18"/>
        <v>8.2575896637608979E-3</v>
      </c>
      <c r="E24" s="75">
        <f>Poor!E24</f>
        <v>1</v>
      </c>
      <c r="F24" s="22"/>
      <c r="H24" s="24">
        <f t="shared" si="19"/>
        <v>1</v>
      </c>
      <c r="I24" s="22">
        <f t="shared" si="20"/>
        <v>8.2575896637608979E-3</v>
      </c>
      <c r="J24" s="24">
        <f t="shared" si="17"/>
        <v>8.2575896637608979E-3</v>
      </c>
      <c r="K24" s="22">
        <f t="shared" si="21"/>
        <v>8.2575896637608979E-3</v>
      </c>
      <c r="L24" s="22">
        <f t="shared" si="22"/>
        <v>8.2575896637608979E-3</v>
      </c>
      <c r="M24" s="226">
        <f t="shared" si="23"/>
        <v>8.2575896637608979E-3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27486.46738189508</v>
      </c>
      <c r="S24" s="41">
        <f>IF($B$81=0,0,(SUM(($B$70*$H$70))+((1-$D$29)*$I$83))*Poor!$B$81/$B$81)</f>
        <v>27486.46738189508</v>
      </c>
      <c r="T24" s="41">
        <f>IF($B$81=0,0,(SUM(($B$70*$H$70))+((1-$D$29)*$I$83))*Poor!$B$81/$B$81)</f>
        <v>27486.46738189508</v>
      </c>
      <c r="U24" s="56"/>
      <c r="V24" s="56"/>
      <c r="W24" s="110"/>
      <c r="X24" s="118"/>
      <c r="Y24" s="183">
        <f t="shared" si="9"/>
        <v>3.3030358655043592E-2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3.3030358655043592E-2</v>
      </c>
      <c r="AH24" s="123">
        <f t="shared" si="12"/>
        <v>1</v>
      </c>
      <c r="AI24" s="183">
        <f t="shared" si="13"/>
        <v>8.2575896637608979E-3</v>
      </c>
      <c r="AJ24" s="120">
        <f t="shared" si="14"/>
        <v>0</v>
      </c>
      <c r="AK24" s="119">
        <f t="shared" si="15"/>
        <v>1.6515179327521796E-2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215">
        <v>1.737982565379826E-3</v>
      </c>
      <c r="C25" s="215">
        <v>0</v>
      </c>
      <c r="D25" s="24">
        <f t="shared" si="18"/>
        <v>1.737982565379826E-3</v>
      </c>
      <c r="E25" s="75">
        <f>Poor!E25</f>
        <v>1</v>
      </c>
      <c r="F25" s="22"/>
      <c r="H25" s="24">
        <f t="shared" si="19"/>
        <v>1</v>
      </c>
      <c r="I25" s="22">
        <f t="shared" si="20"/>
        <v>1.737982565379826E-3</v>
      </c>
      <c r="J25" s="24">
        <f t="shared" si="17"/>
        <v>1.737982565379826E-3</v>
      </c>
      <c r="K25" s="22">
        <f t="shared" si="21"/>
        <v>1.737982565379826E-3</v>
      </c>
      <c r="L25" s="22">
        <f t="shared" si="22"/>
        <v>1.737982565379826E-3</v>
      </c>
      <c r="M25" s="226">
        <f t="shared" si="23"/>
        <v>1.737982565379826E-3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43959.356270783988</v>
      </c>
      <c r="S25" s="41">
        <f>IF($B$81=0,0,(SUM(($B$70*$H$70),($B$71*$H$71))+((1-$D$29)*$I$83))*Poor!$B$81/$B$81)</f>
        <v>43959.356270783988</v>
      </c>
      <c r="T25" s="41">
        <f>IF($B$81=0,0,(SUM(($B$70*$H$70),($B$71*$H$71))+((1-$D$29)*$I$83))*Poor!$B$81/$B$81)</f>
        <v>43959.356270783988</v>
      </c>
      <c r="U25" s="56"/>
      <c r="V25" s="56"/>
      <c r="W25" s="110"/>
      <c r="X25" s="118"/>
      <c r="Y25" s="183">
        <f t="shared" si="9"/>
        <v>6.9519302615193039E-3</v>
      </c>
      <c r="Z25" s="156">
        <f>Poor!Z17</f>
        <v>0.29409999999999997</v>
      </c>
      <c r="AA25" s="121">
        <f t="shared" si="16"/>
        <v>2.0445626899128272E-3</v>
      </c>
      <c r="AB25" s="156">
        <f>Poor!AB17</f>
        <v>0.17649999999999999</v>
      </c>
      <c r="AC25" s="121">
        <f t="shared" si="7"/>
        <v>1.2270156911581571E-3</v>
      </c>
      <c r="AD25" s="156">
        <f>Poor!AD17</f>
        <v>0.23530000000000001</v>
      </c>
      <c r="AE25" s="121">
        <f t="shared" si="8"/>
        <v>1.6357891905354922E-3</v>
      </c>
      <c r="AF25" s="122">
        <f t="shared" si="10"/>
        <v>0.29410000000000003</v>
      </c>
      <c r="AG25" s="121">
        <f t="shared" si="11"/>
        <v>2.0445626899128276E-3</v>
      </c>
      <c r="AH25" s="123">
        <f t="shared" si="12"/>
        <v>1</v>
      </c>
      <c r="AI25" s="183">
        <f t="shared" si="13"/>
        <v>1.7379825653798262E-3</v>
      </c>
      <c r="AJ25" s="120">
        <f t="shared" si="14"/>
        <v>1.6357891905354922E-3</v>
      </c>
      <c r="AK25" s="119">
        <f t="shared" si="15"/>
        <v>1.8401759402241599E-3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v>0.11057940357038532</v>
      </c>
      <c r="C26" s="215">
        <v>0</v>
      </c>
      <c r="D26" s="24">
        <f t="shared" si="0"/>
        <v>0.11057940357038532</v>
      </c>
      <c r="E26" s="75">
        <f>Poor!E26</f>
        <v>1</v>
      </c>
      <c r="F26" s="22"/>
      <c r="H26" s="24">
        <f t="shared" si="1"/>
        <v>1</v>
      </c>
      <c r="I26" s="22">
        <f t="shared" si="2"/>
        <v>0.11057940357038532</v>
      </c>
      <c r="J26" s="24">
        <f>IF(I$32&lt;=1+I131,I26,B26*H26+J$33*(I26-B26*H26))</f>
        <v>0.11057940357038532</v>
      </c>
      <c r="K26" s="22">
        <f t="shared" si="4"/>
        <v>0.11057940357038532</v>
      </c>
      <c r="L26" s="22">
        <f t="shared" si="5"/>
        <v>0.11057940357038532</v>
      </c>
      <c r="M26" s="224">
        <f t="shared" si="6"/>
        <v>0.11057940357038532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73024.499127926843</v>
      </c>
      <c r="S26" s="41">
        <f>IF($B$81=0,0,(SUM(($B$70*$H$70),($B$71*$H$71),($B$72*$H$72))+((1-$D$29)*$I$83))*Poor!$B$81/$B$81)</f>
        <v>73024.499127926843</v>
      </c>
      <c r="T26" s="41">
        <f>IF($B$81=0,0,(SUM(($B$70*$H$70),($B$71*$H$71),($B$72*$H$72))+((1-$D$29)*$I$83))*Poor!$B$81/$B$81)</f>
        <v>73024.499127926843</v>
      </c>
      <c r="U26" s="56"/>
      <c r="V26" s="56"/>
      <c r="W26" s="110"/>
      <c r="X26" s="118"/>
      <c r="Y26" s="183">
        <f t="shared" si="9"/>
        <v>0.44231761428154126</v>
      </c>
      <c r="Z26" s="156">
        <f>Poor!Z26</f>
        <v>0.25</v>
      </c>
      <c r="AA26" s="121">
        <f t="shared" si="16"/>
        <v>0.11057940357038532</v>
      </c>
      <c r="AB26" s="156">
        <f>Poor!AB26</f>
        <v>0.25</v>
      </c>
      <c r="AC26" s="121">
        <f t="shared" si="7"/>
        <v>0.11057940357038532</v>
      </c>
      <c r="AD26" s="156">
        <f>Poor!AD26</f>
        <v>0.25</v>
      </c>
      <c r="AE26" s="121">
        <f t="shared" si="8"/>
        <v>0.11057940357038532</v>
      </c>
      <c r="AF26" s="122">
        <f t="shared" si="10"/>
        <v>0.25</v>
      </c>
      <c r="AG26" s="121">
        <f t="shared" si="11"/>
        <v>0.11057940357038532</v>
      </c>
      <c r="AH26" s="123">
        <f t="shared" si="12"/>
        <v>1</v>
      </c>
      <c r="AI26" s="183">
        <f t="shared" si="13"/>
        <v>0.11057940357038532</v>
      </c>
      <c r="AJ26" s="120">
        <f t="shared" si="14"/>
        <v>0.11057940357038532</v>
      </c>
      <c r="AK26" s="119">
        <f t="shared" si="15"/>
        <v>0.11057940357038532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v>8.4049271481942724E-3</v>
      </c>
      <c r="C27" s="215">
        <v>-8.4049271481942724E-3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8.4049271481942724E-3</v>
      </c>
      <c r="L27" s="22">
        <f t="shared" si="5"/>
        <v>8.4049271481942724E-3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v>4.3015068493150689E-3</v>
      </c>
      <c r="C28" s="215">
        <v>-4.3015068493150689E-3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4.3015068493150689E-3</v>
      </c>
      <c r="L28" s="22">
        <f t="shared" si="5"/>
        <v>4.3015068493150689E-3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v>0.10375942989829805</v>
      </c>
      <c r="C29" s="215">
        <v>0.12087734404369906</v>
      </c>
      <c r="D29" s="24">
        <f>(B29+C29)</f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0.2246367739419971</v>
      </c>
      <c r="K29" s="22">
        <f t="shared" si="4"/>
        <v>0.10375942989829805</v>
      </c>
      <c r="L29" s="22">
        <f t="shared" si="5"/>
        <v>0.10375942989829805</v>
      </c>
      <c r="M29" s="224">
        <f t="shared" si="6"/>
        <v>0.2246367739419971</v>
      </c>
      <c r="N29" s="229"/>
      <c r="P29" s="22"/>
      <c r="V29" s="56"/>
      <c r="W29" s="110"/>
      <c r="X29" s="118"/>
      <c r="Y29" s="183">
        <f t="shared" si="9"/>
        <v>0.89854709576798841</v>
      </c>
      <c r="Z29" s="156">
        <f>Poor!Z29</f>
        <v>0.25</v>
      </c>
      <c r="AA29" s="121">
        <f t="shared" si="16"/>
        <v>0.2246367739419971</v>
      </c>
      <c r="AB29" s="156">
        <f>Poor!AB29</f>
        <v>0.25</v>
      </c>
      <c r="AC29" s="121">
        <f t="shared" si="7"/>
        <v>0.2246367739419971</v>
      </c>
      <c r="AD29" s="156">
        <f>Poor!AD29</f>
        <v>0.25</v>
      </c>
      <c r="AE29" s="121">
        <f t="shared" si="8"/>
        <v>0.2246367739419971</v>
      </c>
      <c r="AF29" s="122">
        <f t="shared" si="10"/>
        <v>0.25</v>
      </c>
      <c r="AG29" s="121">
        <f t="shared" si="11"/>
        <v>0.2246367739419971</v>
      </c>
      <c r="AH29" s="123">
        <f t="shared" si="12"/>
        <v>1</v>
      </c>
      <c r="AI29" s="183">
        <f t="shared" si="13"/>
        <v>0.2246367739419971</v>
      </c>
      <c r="AJ29" s="120">
        <f t="shared" si="14"/>
        <v>0.2246367739419971</v>
      </c>
      <c r="AK29" s="119">
        <f t="shared" si="15"/>
        <v>0.2246367739419971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v>0.6111905354919055</v>
      </c>
      <c r="C30" s="103"/>
      <c r="D30" s="24">
        <f>(D119-B124)</f>
        <v>1.1877578567379323</v>
      </c>
      <c r="E30" s="75">
        <f>Poor!E30</f>
        <v>1</v>
      </c>
      <c r="H30" s="96">
        <f>(E30*F$7/F$9)</f>
        <v>1</v>
      </c>
      <c r="I30" s="29">
        <f>IF(E30&gt;=1,I119-I124,MIN(I119-I124,B30*H30))</f>
        <v>1.1877578567379323</v>
      </c>
      <c r="J30" s="231">
        <f>IF(I$32&lt;=1,I30,1-SUM(J6:J29))</f>
        <v>0.33550728485465409</v>
      </c>
      <c r="K30" s="22">
        <f t="shared" si="4"/>
        <v>0.6111905354919055</v>
      </c>
      <c r="L30" s="22">
        <f>IF(L124=L119,0,IF(K30="",0,(L119-L124)/(B119-B124)*K30))</f>
        <v>0.6111905354919055</v>
      </c>
      <c r="M30" s="175">
        <f t="shared" si="6"/>
        <v>0.33550728485465409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1.3420291394186163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0.33652243296897011</v>
      </c>
      <c r="AC30" s="187">
        <f>IF(AC79*4/$I$83+SUM(AC6:AC29)&lt;1,AC79*4/$I$83,1-SUM(AC6:AC29))</f>
        <v>0.45162291111240593</v>
      </c>
      <c r="AD30" s="122">
        <f>IF($Y30=0,0,AE30/($Y$30))</f>
        <v>0.47227592158289677</v>
      </c>
      <c r="AE30" s="187">
        <f>IF(AE79*4/$I$83+SUM(AE6:AE29)&lt;1,AE79*4/$I$83,1-SUM(AE6:AE29))</f>
        <v>0.63380804861002893</v>
      </c>
      <c r="AF30" s="122">
        <f>IF($Y30=0,0,AG30/($Y$30))</f>
        <v>0.4473590765068598</v>
      </c>
      <c r="AG30" s="187">
        <f>IF(AG79*4/$I$83+SUM(AG6:AG29)&lt;1,AG79*4/$I$83,1-SUM(AG6:AG29))</f>
        <v>0.60036891645560797</v>
      </c>
      <c r="AH30" s="123">
        <f t="shared" si="12"/>
        <v>1.2561574310587267</v>
      </c>
      <c r="AI30" s="183">
        <f t="shared" si="13"/>
        <v>0.42144996904451071</v>
      </c>
      <c r="AJ30" s="120">
        <f t="shared" si="14"/>
        <v>0.22581145555620297</v>
      </c>
      <c r="AK30" s="119">
        <f t="shared" si="15"/>
        <v>0.61708848253281845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-0.16552141127874753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7362.0286342128165</v>
      </c>
      <c r="S31" s="234">
        <f t="shared" si="24"/>
        <v>7362.0286342128165</v>
      </c>
      <c r="T31" s="234">
        <f>IF(T25&gt;T$23,T25-T$23,0)</f>
        <v>8105.8671646957519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1.1655214112787475</v>
      </c>
      <c r="C32" s="77">
        <f>SUM(C6:C31)</f>
        <v>0.13526355741024118</v>
      </c>
      <c r="D32" s="24">
        <f>SUM(D6:D30)</f>
        <v>1.8773522899350157</v>
      </c>
      <c r="E32" s="2"/>
      <c r="F32" s="2"/>
      <c r="H32" s="17"/>
      <c r="I32" s="22">
        <f>SUM(I6:I30)</f>
        <v>1.8773522899350157</v>
      </c>
      <c r="J32" s="17"/>
      <c r="L32" s="22">
        <f>SUM(L6:L30)</f>
        <v>1.1655214112787475</v>
      </c>
      <c r="M32" s="23"/>
      <c r="N32" s="56"/>
      <c r="O32" s="2"/>
      <c r="P32" s="22"/>
      <c r="Q32" s="234" t="s">
        <v>143</v>
      </c>
      <c r="R32" s="234">
        <f t="shared" si="24"/>
        <v>36427.171491355672</v>
      </c>
      <c r="S32" s="234">
        <f t="shared" si="24"/>
        <v>36427.171491355672</v>
      </c>
      <c r="T32" s="234">
        <f t="shared" si="24"/>
        <v>37171.010021838607</v>
      </c>
      <c r="V32" s="56"/>
      <c r="W32" s="110"/>
      <c r="X32" s="118"/>
      <c r="Y32" s="115">
        <f>SUM(Y6:Y31)</f>
        <v>3.6562292632405735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7.3485964127511127E-2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8105.8671646957528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Pig sales: no sold</v>
      </c>
      <c r="B37" s="216">
        <v>0</v>
      </c>
      <c r="C37" s="216"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Cattle sales - local: no. sold</v>
      </c>
      <c r="B38" s="216">
        <v>0</v>
      </c>
      <c r="C38" s="216"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Goat sales - local: no. sold</v>
      </c>
      <c r="B39" s="216">
        <v>0</v>
      </c>
      <c r="C39" s="216"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0.75840125464826802</v>
      </c>
      <c r="AA39" s="147">
        <f t="shared" ref="AA39:AA64" si="40">$J39*Z39</f>
        <v>0</v>
      </c>
      <c r="AB39" s="122">
        <f>AB8</f>
        <v>0.24159874535173204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v>0</v>
      </c>
      <c r="C40" s="216"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0.75840125464826791</v>
      </c>
      <c r="AA40" s="147">
        <f t="shared" si="40"/>
        <v>0</v>
      </c>
      <c r="AB40" s="122">
        <f>AB9</f>
        <v>0.24159874535173204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Green maize sold: quantity</v>
      </c>
      <c r="B41" s="216">
        <v>0</v>
      </c>
      <c r="C41" s="216"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0.75840125464826802</v>
      </c>
      <c r="AA41" s="147">
        <f t="shared" si="40"/>
        <v>0</v>
      </c>
      <c r="AB41" s="122">
        <f>AB11</f>
        <v>0.24159874535173198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Maize: kg produced</v>
      </c>
      <c r="B42" s="216">
        <v>0</v>
      </c>
      <c r="C42" s="216"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Maize (irrigated): kg produced</v>
      </c>
      <c r="B43" s="216">
        <v>0</v>
      </c>
      <c r="C43" s="216"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Beans: kg produced</v>
      </c>
      <c r="B44" s="216">
        <v>0</v>
      </c>
      <c r="C44" s="216"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Potato: kg produced</v>
      </c>
      <c r="B45" s="216">
        <v>0</v>
      </c>
      <c r="C45" s="216"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Sweet potato: no. local meas</v>
      </c>
      <c r="B46" s="216">
        <v>750</v>
      </c>
      <c r="C46" s="216">
        <v>-750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2.3369339426672204E-2</v>
      </c>
      <c r="L46" s="22">
        <f t="shared" si="34"/>
        <v>2.3369339426672204E-2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Groundnuts (dry): no. local meas</v>
      </c>
      <c r="B47" s="216">
        <v>46</v>
      </c>
      <c r="C47" s="216">
        <v>-46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1.4333194848358951E-3</v>
      </c>
      <c r="L47" s="22">
        <f t="shared" si="34"/>
        <v>1.4333194848358951E-3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Other crop: Rape</v>
      </c>
      <c r="B48" s="216">
        <v>0</v>
      </c>
      <c r="C48" s="216"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Other cashcrop (cabbage): kg produced</v>
      </c>
      <c r="B49" s="216">
        <v>0</v>
      </c>
      <c r="C49" s="216"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Other crop: Amadumbe</v>
      </c>
      <c r="B50" s="216">
        <v>0</v>
      </c>
      <c r="C50" s="216"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Water melon: no. local meas</v>
      </c>
      <c r="B51" s="216">
        <v>0</v>
      </c>
      <c r="C51" s="216"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FISHING -- see worksheet Data 3</v>
      </c>
      <c r="B52" s="216">
        <v>0</v>
      </c>
      <c r="C52" s="216"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WILD FOODS -- see worksheet Data 3</v>
      </c>
      <c r="B53" s="216">
        <v>446.66666666666669</v>
      </c>
      <c r="C53" s="216">
        <v>278.33333333333331</v>
      </c>
      <c r="D53" s="38">
        <f t="shared" si="25"/>
        <v>725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725</v>
      </c>
      <c r="J53" s="38">
        <f t="shared" si="32"/>
        <v>467.1202600154906</v>
      </c>
      <c r="K53" s="40">
        <f t="shared" si="33"/>
        <v>1.3917739925218114E-2</v>
      </c>
      <c r="L53" s="22">
        <f t="shared" si="34"/>
        <v>1.3917739925218114E-2</v>
      </c>
      <c r="M53" s="24">
        <f t="shared" si="35"/>
        <v>1.4555055879169835E-2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Agricultural casual work -- see Data2</v>
      </c>
      <c r="B54" s="216">
        <v>533.33333333333337</v>
      </c>
      <c r="C54" s="216">
        <v>0</v>
      </c>
      <c r="D54" s="38">
        <f t="shared" si="25"/>
        <v>533.33333333333337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533.33333333333337</v>
      </c>
      <c r="J54" s="38">
        <f t="shared" si="32"/>
        <v>533.33333333333337</v>
      </c>
      <c r="K54" s="40">
        <f t="shared" si="33"/>
        <v>1.6618196925633568E-2</v>
      </c>
      <c r="L54" s="22">
        <f t="shared" si="34"/>
        <v>1.6618196925633568E-2</v>
      </c>
      <c r="M54" s="24">
        <f t="shared" si="35"/>
        <v>1.6618196925633568E-2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Construction casual work -- see Data2</v>
      </c>
      <c r="B55" s="216">
        <v>773.33333333333337</v>
      </c>
      <c r="C55" s="216">
        <v>0</v>
      </c>
      <c r="D55" s="38">
        <f t="shared" si="25"/>
        <v>773.33333333333337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773.33333333333337</v>
      </c>
      <c r="J55" s="38">
        <f t="shared" si="32"/>
        <v>773.33333333333337</v>
      </c>
      <c r="K55" s="40">
        <f t="shared" si="33"/>
        <v>2.4096385542168672E-2</v>
      </c>
      <c r="L55" s="22">
        <f t="shared" si="34"/>
        <v>2.4096385542168672E-2</v>
      </c>
      <c r="M55" s="24">
        <f t="shared" si="35"/>
        <v>2.4096385542168672E-2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Domestic casual work -- see Data2</v>
      </c>
      <c r="B56" s="216">
        <v>3600</v>
      </c>
      <c r="C56" s="216">
        <v>0</v>
      </c>
      <c r="D56" s="38">
        <f t="shared" si="25"/>
        <v>3600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3600</v>
      </c>
      <c r="J56" s="38">
        <f t="shared" si="32"/>
        <v>3600</v>
      </c>
      <c r="K56" s="40">
        <f t="shared" si="33"/>
        <v>0.11217282924802659</v>
      </c>
      <c r="L56" s="22">
        <f t="shared" si="34"/>
        <v>0.11217282924802659</v>
      </c>
      <c r="M56" s="24">
        <f t="shared" si="35"/>
        <v>0.11217282924802659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Labour migration(formal employment): no. people per HH</v>
      </c>
      <c r="B57" s="216">
        <v>0</v>
      </c>
      <c r="C57" s="216"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>Formal Employment (e.g. teachers, salaried staff, etc.)</v>
      </c>
      <c r="B58" s="216">
        <v>0</v>
      </c>
      <c r="C58" s="216"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>Self-employment -- see Data2</v>
      </c>
      <c r="B59" s="216">
        <v>764</v>
      </c>
      <c r="C59" s="216">
        <v>152.80000000000004</v>
      </c>
      <c r="D59" s="38">
        <f t="shared" si="25"/>
        <v>916.80000000000007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916.80000000000007</v>
      </c>
      <c r="J59" s="38">
        <f t="shared" si="32"/>
        <v>775.22865531868365</v>
      </c>
      <c r="K59" s="40">
        <f t="shared" si="33"/>
        <v>2.3805567095970086E-2</v>
      </c>
      <c r="L59" s="22">
        <f t="shared" si="34"/>
        <v>2.3805567095970086E-2</v>
      </c>
      <c r="M59" s="24">
        <f t="shared" si="35"/>
        <v>2.4155442105899986E-2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193.80716382967091</v>
      </c>
      <c r="AB59" s="156">
        <f>Poor!AB59</f>
        <v>0.25</v>
      </c>
      <c r="AC59" s="147">
        <f t="shared" si="41"/>
        <v>193.80716382967091</v>
      </c>
      <c r="AD59" s="156">
        <f>Poor!AD59</f>
        <v>0.25</v>
      </c>
      <c r="AE59" s="147">
        <f t="shared" si="42"/>
        <v>193.80716382967091</v>
      </c>
      <c r="AF59" s="122">
        <f t="shared" si="29"/>
        <v>0.25</v>
      </c>
      <c r="AG59" s="147">
        <f t="shared" si="36"/>
        <v>193.80716382967091</v>
      </c>
      <c r="AH59" s="123">
        <f t="shared" ref="AH59:AI64" si="43">SUM(Z59,AB59,AD59,AF59)</f>
        <v>1</v>
      </c>
      <c r="AI59" s="112">
        <f t="shared" si="43"/>
        <v>775.22865531868365</v>
      </c>
      <c r="AJ59" s="148">
        <f t="shared" si="38"/>
        <v>387.61432765934182</v>
      </c>
      <c r="AK59" s="147">
        <f t="shared" si="39"/>
        <v>387.61432765934182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>Small business -- see Data2</v>
      </c>
      <c r="B60" s="216">
        <v>0</v>
      </c>
      <c r="C60" s="216"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>Social development -- see Data2</v>
      </c>
      <c r="B61" s="216">
        <v>21720</v>
      </c>
      <c r="C61" s="216">
        <v>0</v>
      </c>
      <c r="D61" s="38">
        <f t="shared" si="25"/>
        <v>21720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21720</v>
      </c>
      <c r="J61" s="38">
        <f t="shared" si="32"/>
        <v>21720</v>
      </c>
      <c r="K61" s="40">
        <f t="shared" si="33"/>
        <v>0.67677606979642702</v>
      </c>
      <c r="L61" s="22">
        <f t="shared" si="34"/>
        <v>0.67677606979642702</v>
      </c>
      <c r="M61" s="24">
        <f t="shared" si="35"/>
        <v>0.67677606979642702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5430</v>
      </c>
      <c r="AB61" s="156">
        <f>Poor!AB61</f>
        <v>0.25</v>
      </c>
      <c r="AC61" s="147">
        <f t="shared" si="41"/>
        <v>5430</v>
      </c>
      <c r="AD61" s="156">
        <f>Poor!AD61</f>
        <v>0.25</v>
      </c>
      <c r="AE61" s="147">
        <f t="shared" si="42"/>
        <v>5430</v>
      </c>
      <c r="AF61" s="122">
        <f t="shared" si="29"/>
        <v>0.25</v>
      </c>
      <c r="AG61" s="147">
        <f t="shared" si="36"/>
        <v>5430</v>
      </c>
      <c r="AH61" s="123">
        <f t="shared" si="43"/>
        <v>1</v>
      </c>
      <c r="AI61" s="112">
        <f t="shared" si="43"/>
        <v>21720</v>
      </c>
      <c r="AJ61" s="148">
        <f t="shared" si="38"/>
        <v>10860</v>
      </c>
      <c r="AK61" s="147">
        <f t="shared" si="39"/>
        <v>10860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>Public works -- see Data2</v>
      </c>
      <c r="B62" s="216">
        <v>3460</v>
      </c>
      <c r="C62" s="216">
        <v>0</v>
      </c>
      <c r="D62" s="38">
        <f t="shared" si="25"/>
        <v>3460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3460</v>
      </c>
      <c r="J62" s="38">
        <f t="shared" si="32"/>
        <v>3460</v>
      </c>
      <c r="K62" s="40">
        <f t="shared" si="33"/>
        <v>0.10781055255504778</v>
      </c>
      <c r="L62" s="22">
        <f t="shared" si="34"/>
        <v>0.10781055255504778</v>
      </c>
      <c r="M62" s="24">
        <f t="shared" si="35"/>
        <v>0.10781055255504778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865</v>
      </c>
      <c r="AB62" s="156">
        <f>Poor!AB62</f>
        <v>0.25</v>
      </c>
      <c r="AC62" s="147">
        <f t="shared" si="41"/>
        <v>865</v>
      </c>
      <c r="AD62" s="156">
        <f>Poor!AD62</f>
        <v>0.25</v>
      </c>
      <c r="AE62" s="147">
        <f t="shared" si="42"/>
        <v>865</v>
      </c>
      <c r="AF62" s="122">
        <f t="shared" si="29"/>
        <v>0.25</v>
      </c>
      <c r="AG62" s="147">
        <f t="shared" si="36"/>
        <v>865</v>
      </c>
      <c r="AH62" s="123">
        <f t="shared" si="43"/>
        <v>1</v>
      </c>
      <c r="AI62" s="112">
        <f t="shared" si="43"/>
        <v>3460</v>
      </c>
      <c r="AJ62" s="148">
        <f t="shared" si="38"/>
        <v>1730</v>
      </c>
      <c r="AK62" s="147">
        <f t="shared" si="39"/>
        <v>1730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>Other income: e.g. Credit (cotton loans)</v>
      </c>
      <c r="B63" s="216">
        <v>0</v>
      </c>
      <c r="C63" s="216"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>Remittances: no. times per year</v>
      </c>
      <c r="B64" s="216">
        <v>0</v>
      </c>
      <c r="C64" s="216"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32093.333333333336</v>
      </c>
      <c r="C65" s="39">
        <f>SUM(C37:C64)</f>
        <v>-364.86666666666667</v>
      </c>
      <c r="D65" s="42">
        <f>SUM(D37:D64)</f>
        <v>31728.466666666667</v>
      </c>
      <c r="E65" s="32"/>
      <c r="F65" s="32"/>
      <c r="G65" s="32"/>
      <c r="H65" s="31"/>
      <c r="I65" s="39">
        <f>SUM(I37:I64)</f>
        <v>31728.466666666667</v>
      </c>
      <c r="J65" s="39">
        <f>SUM(J37:J64)</f>
        <v>31329.01558200084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0.97618453205237343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6488.8071638296706</v>
      </c>
      <c r="AB65" s="137"/>
      <c r="AC65" s="153">
        <f>SUM(AC37:AC64)</f>
        <v>6488.8071638296706</v>
      </c>
      <c r="AD65" s="137"/>
      <c r="AE65" s="153">
        <f>SUM(AE37:AE64)</f>
        <v>6488.8071638296706</v>
      </c>
      <c r="AF65" s="137"/>
      <c r="AG65" s="153">
        <f>SUM(AG37:AG64)</f>
        <v>6488.8071638296706</v>
      </c>
      <c r="AH65" s="137"/>
      <c r="AI65" s="153">
        <f>SUM(AI37:AI64)</f>
        <v>25955.228655318682</v>
      </c>
      <c r="AJ65" s="153">
        <f>SUM(AJ37:AJ64)</f>
        <v>12977.614327659341</v>
      </c>
      <c r="AK65" s="153">
        <f>SUM(AK37:AK64)</f>
        <v>12977.614327659341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19510.877969022746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19510.877969022746</v>
      </c>
      <c r="J70" s="51">
        <f t="shared" ref="J70:J77" si="44">J124*I$83</f>
        <v>19510.877969022746</v>
      </c>
      <c r="K70" s="40">
        <f>B70/B$76</f>
        <v>0.60794177302729779</v>
      </c>
      <c r="L70" s="22">
        <f t="shared" ref="L70:L74" si="45">(L124*G$37*F$9/F$7)/B$130</f>
        <v>0.60794177302729779</v>
      </c>
      <c r="M70" s="24">
        <f>J70/B$76</f>
        <v>0.60794177302729779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4877.7194922556864</v>
      </c>
      <c r="AB70" s="156">
        <f>Poor!AB70</f>
        <v>0.25</v>
      </c>
      <c r="AC70" s="147">
        <f>$J70*AB70</f>
        <v>4877.7194922556864</v>
      </c>
      <c r="AD70" s="156">
        <f>Poor!AD70</f>
        <v>0.25</v>
      </c>
      <c r="AE70" s="147">
        <f>$J70*AD70</f>
        <v>4877.7194922556864</v>
      </c>
      <c r="AF70" s="156">
        <f>Poor!AF70</f>
        <v>0.25</v>
      </c>
      <c r="AG70" s="147">
        <f>$J70*AF70</f>
        <v>4877.7194922556864</v>
      </c>
      <c r="AH70" s="155">
        <f>SUM(Z70,AB70,AD70,AF70)</f>
        <v>1</v>
      </c>
      <c r="AI70" s="147">
        <f>SUM(AA70,AC70,AE70,AG70)</f>
        <v>19510.877969022746</v>
      </c>
      <c r="AJ70" s="148">
        <f>(AA70+AC70)</f>
        <v>9755.4389845113728</v>
      </c>
      <c r="AK70" s="147">
        <f>(AE70+AG70)</f>
        <v>9755.4389845113728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16472.888888888912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12217.588697643923</v>
      </c>
      <c r="J71" s="51">
        <f t="shared" si="44"/>
        <v>11818.137612978098</v>
      </c>
      <c r="K71" s="40">
        <f t="shared" ref="K71:K72" si="47">B71/B$76</f>
        <v>0.51328070904306955</v>
      </c>
      <c r="L71" s="22">
        <f t="shared" si="45"/>
        <v>0.39205822697270221</v>
      </c>
      <c r="M71" s="24">
        <f t="shared" ref="M71:M72" si="48">J71/B$76</f>
        <v>0.36824275902507575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29065.142857142859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0.9056442518843848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2240.6666666666665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6.9817199833818025E-2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201.65999999999997</v>
      </c>
      <c r="AB73" s="156">
        <f>Poor!AB73</f>
        <v>0.09</v>
      </c>
      <c r="AC73" s="147">
        <f>$H$73*$B$73*AB73</f>
        <v>201.65999999999997</v>
      </c>
      <c r="AD73" s="156">
        <f>Poor!AD73</f>
        <v>0.23</v>
      </c>
      <c r="AE73" s="147">
        <f>$H$73*$B$73*AD73</f>
        <v>515.35333333333335</v>
      </c>
      <c r="AF73" s="156">
        <f>Poor!AF73</f>
        <v>0.59</v>
      </c>
      <c r="AG73" s="147">
        <f>$H$73*$B$73*AF73</f>
        <v>1321.9933333333331</v>
      </c>
      <c r="AH73" s="155">
        <f>SUM(Z73,AB73,AD73,AF73)</f>
        <v>1</v>
      </c>
      <c r="AI73" s="147">
        <f>SUM(AA73,AC73,AE73,AG73)</f>
        <v>2240.6666666666665</v>
      </c>
      <c r="AJ73" s="148">
        <f>(AA73+AC73)</f>
        <v>403.31999999999994</v>
      </c>
      <c r="AK73" s="147">
        <f>(AE73+AG73)</f>
        <v>1837.3466666666664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6286.8660781087356</v>
      </c>
      <c r="C74" s="39"/>
      <c r="D74" s="38"/>
      <c r="E74" s="32"/>
      <c r="F74" s="32"/>
      <c r="G74" s="32"/>
      <c r="H74" s="31"/>
      <c r="I74" s="39">
        <f>I128*I$83</f>
        <v>12217.588697643923</v>
      </c>
      <c r="J74" s="51">
        <f t="shared" si="44"/>
        <v>3451.1158887849374</v>
      </c>
      <c r="K74" s="40">
        <f>B74/B$76</f>
        <v>0.19589320974580604</v>
      </c>
      <c r="L74" s="22">
        <f t="shared" si="45"/>
        <v>0.19589320974580601</v>
      </c>
      <c r="M74" s="24">
        <f>J74/B$76</f>
        <v>0.10753373147439563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1161.3779153517769</v>
      </c>
      <c r="AD74" s="156"/>
      <c r="AE74" s="147">
        <f>AE30*$I$83/4</f>
        <v>1629.8789368652845</v>
      </c>
      <c r="AF74" s="156"/>
      <c r="AG74" s="147">
        <f>AG30*$I$83/4</f>
        <v>1543.8880169249803</v>
      </c>
      <c r="AH74" s="155"/>
      <c r="AI74" s="147">
        <f>SUM(AA74,AC74,AE74,AG74)</f>
        <v>4335.1448691420419</v>
      </c>
      <c r="AJ74" s="148">
        <f>(AA74+AC74)</f>
        <v>1161.3779153517769</v>
      </c>
      <c r="AK74" s="147">
        <f>(AE74+AG74)</f>
        <v>3173.7669537902648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1678.287326222988</v>
      </c>
      <c r="AB75" s="158"/>
      <c r="AC75" s="149">
        <f>AA75+AC65-SUM(AC70,AC74)</f>
        <v>2127.9970824451948</v>
      </c>
      <c r="AD75" s="158"/>
      <c r="AE75" s="149">
        <f>AC75+AE65-SUM(AE70,AE74)</f>
        <v>2109.2058171538947</v>
      </c>
      <c r="AF75" s="158"/>
      <c r="AG75" s="149">
        <f>IF(SUM(AG6:AG29)+((AG65-AG70-$J$75)*4/I$83)&lt;1,0,AG65-AG70-$J$75-(1-SUM(AG6:AG29))*I$83/4)</f>
        <v>67.199654649003833</v>
      </c>
      <c r="AH75" s="134"/>
      <c r="AI75" s="149">
        <f>AI76-SUM(AI70,AI74)</f>
        <v>2109.2058171538956</v>
      </c>
      <c r="AJ75" s="151">
        <f>AJ76-SUM(AJ70,AJ74)</f>
        <v>2060.7974277961912</v>
      </c>
      <c r="AK75" s="149">
        <f>AJ75+AK76-SUM(AK70,AK74)</f>
        <v>2109.2058171538938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32093.333333333336</v>
      </c>
      <c r="C76" s="39"/>
      <c r="D76" s="38"/>
      <c r="E76" s="32"/>
      <c r="F76" s="32"/>
      <c r="G76" s="32"/>
      <c r="H76" s="31"/>
      <c r="I76" s="39">
        <f>I130*I$83</f>
        <v>31728.466666666667</v>
      </c>
      <c r="J76" s="51">
        <f t="shared" si="44"/>
        <v>31329.015582000844</v>
      </c>
      <c r="K76" s="40">
        <f>SUM(K70:K75)</f>
        <v>2.292577143534376</v>
      </c>
      <c r="L76" s="22">
        <f>SUM(L70:L75)</f>
        <v>1.1958932097458059</v>
      </c>
      <c r="M76" s="24">
        <f>SUM(M70:M75)</f>
        <v>1.0837182635267693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6488.8071638296706</v>
      </c>
      <c r="AB76" s="137"/>
      <c r="AC76" s="153">
        <f>AC65</f>
        <v>6488.8071638296706</v>
      </c>
      <c r="AD76" s="137"/>
      <c r="AE76" s="153">
        <f>AE65</f>
        <v>6488.8071638296706</v>
      </c>
      <c r="AF76" s="137"/>
      <c r="AG76" s="153">
        <f>AG65</f>
        <v>6488.8071638296706</v>
      </c>
      <c r="AH76" s="137"/>
      <c r="AI76" s="153">
        <f>SUM(AA76,AC76,AE76,AG76)</f>
        <v>25955.228655318682</v>
      </c>
      <c r="AJ76" s="154">
        <f>SUM(AA76,AC76)</f>
        <v>12977.614327659341</v>
      </c>
      <c r="AK76" s="154">
        <f>SUM(AE76,AG76)</f>
        <v>12977.614327659341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16472.888888888912</v>
      </c>
      <c r="J77" s="100">
        <f t="shared" si="44"/>
        <v>8105.8671646957537</v>
      </c>
      <c r="K77" s="40"/>
      <c r="L77" s="22">
        <f>-(L131*G$37*F$9/F$7)/B$130</f>
        <v>-0.51328070904306955</v>
      </c>
      <c r="M77" s="24">
        <f>-J77/B$76</f>
        <v>-0.25257168149238945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67.199654649003833</v>
      </c>
      <c r="AB78" s="112"/>
      <c r="AC78" s="112">
        <f>IF(AA75&lt;0,0,AA75)</f>
        <v>1678.287326222988</v>
      </c>
      <c r="AD78" s="112"/>
      <c r="AE78" s="112">
        <f>AC75</f>
        <v>2127.9970824451948</v>
      </c>
      <c r="AF78" s="112"/>
      <c r="AG78" s="112">
        <f>AE75</f>
        <v>2109.2058171538947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1678.287326222988</v>
      </c>
      <c r="AB79" s="112"/>
      <c r="AC79" s="112">
        <f>AA79-AA74+AC65-AC70</f>
        <v>3289.3749977969719</v>
      </c>
      <c r="AD79" s="112"/>
      <c r="AE79" s="112">
        <f>AC79-AC74+AE65-AE70</f>
        <v>3739.0847540191789</v>
      </c>
      <c r="AF79" s="112"/>
      <c r="AG79" s="112">
        <f>AE79-AE74+AG65-AG70</f>
        <v>3720.2934887278789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10286.262160537002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10286.262160537002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2571.5655401342506</v>
      </c>
      <c r="AB83" s="112"/>
      <c r="AC83" s="165">
        <f>$I$83*AB82/4</f>
        <v>2571.5655401342506</v>
      </c>
      <c r="AD83" s="112"/>
      <c r="AE83" s="165">
        <f>$I$83*AD82/4</f>
        <v>2571.5655401342506</v>
      </c>
      <c r="AF83" s="112"/>
      <c r="AG83" s="165">
        <f>$I$83*AF82/4</f>
        <v>2571.5655401342506</v>
      </c>
      <c r="AH83" s="165">
        <f>SUM(AA83,AC83,AE83,AG83)</f>
        <v>10286.262160537002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27486.46738189508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Pig sales: no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Cattle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Goat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Green maize sold: quantity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Maize: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Maize (irrigated):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Beans: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Potato: kg produced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Sweet potato: no. local meas</v>
      </c>
      <c r="B100" s="75">
        <f t="shared" si="51"/>
        <v>7.2912782922970501E-2</v>
      </c>
      <c r="C100" s="75">
        <f t="shared" si="51"/>
        <v>-7.2912782922970501E-2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7.2912782922970501E-2</v>
      </c>
      <c r="L100" s="22">
        <f t="shared" si="57"/>
        <v>7.2912782922970501E-2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Groundnuts (dry): no. local meas</v>
      </c>
      <c r="B101" s="75">
        <f t="shared" si="51"/>
        <v>4.4719840192755239E-3</v>
      </c>
      <c r="C101" s="75">
        <f t="shared" si="51"/>
        <v>-4.4719840192755239E-3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4.4719840192755239E-3</v>
      </c>
      <c r="L101" s="22">
        <f t="shared" si="57"/>
        <v>4.4719840192755239E-3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Other crop: Rape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Other cashcrop (cabbage):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Other crop: Amadumbe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Water melon: no. local meas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FISHING -- see worksheet Data 3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WILD FOODS -- see worksheet Data 3</v>
      </c>
      <c r="B107" s="75">
        <f t="shared" si="51"/>
        <v>4.342361294079132E-2</v>
      </c>
      <c r="C107" s="75">
        <f t="shared" si="51"/>
        <v>2.7058743884746828E-2</v>
      </c>
      <c r="D107" s="24">
        <f t="shared" ref="D107:D118" si="59">(B107+C107)</f>
        <v>7.0482356825538148E-2</v>
      </c>
      <c r="H107" s="24">
        <f t="shared" ref="H107:H118" si="60">(E53*F53/G53*F$7/F$9)</f>
        <v>1</v>
      </c>
      <c r="I107" s="22">
        <f t="shared" ref="I107:I118" si="61">(D107*H107)</f>
        <v>7.0482356825538148E-2</v>
      </c>
      <c r="J107" s="24">
        <f t="shared" ref="J107:J118" si="62">IF(I$32&lt;=1+I133,I107,L107+J$33*(I107-L107))</f>
        <v>4.5412050823241339E-2</v>
      </c>
      <c r="K107" s="22">
        <f t="shared" ref="K107:K118" si="63">(B107)</f>
        <v>4.342361294079132E-2</v>
      </c>
      <c r="L107" s="22">
        <f t="shared" ref="L107:L118" si="64">(K107*H107)</f>
        <v>4.342361294079132E-2</v>
      </c>
      <c r="M107" s="228">
        <f t="shared" ref="M107:M118" si="65">(J107)</f>
        <v>4.5412050823241339E-2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Agricultural casual work -- see Data2</v>
      </c>
      <c r="B108" s="75">
        <f t="shared" si="51"/>
        <v>5.1849090078556807E-2</v>
      </c>
      <c r="C108" s="75">
        <f t="shared" si="51"/>
        <v>0</v>
      </c>
      <c r="D108" s="24">
        <f t="shared" si="59"/>
        <v>5.1849090078556807E-2</v>
      </c>
      <c r="H108" s="24">
        <f t="shared" si="60"/>
        <v>1</v>
      </c>
      <c r="I108" s="22">
        <f t="shared" si="61"/>
        <v>5.1849090078556807E-2</v>
      </c>
      <c r="J108" s="24">
        <f t="shared" si="62"/>
        <v>5.1849090078556807E-2</v>
      </c>
      <c r="K108" s="22">
        <f t="shared" si="63"/>
        <v>5.1849090078556807E-2</v>
      </c>
      <c r="L108" s="22">
        <f t="shared" si="64"/>
        <v>5.1849090078556807E-2</v>
      </c>
      <c r="M108" s="228">
        <f t="shared" si="65"/>
        <v>5.1849090078556807E-2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Construction casual work -- see Data2</v>
      </c>
      <c r="B109" s="75">
        <f t="shared" si="51"/>
        <v>7.518118061390737E-2</v>
      </c>
      <c r="C109" s="75">
        <f t="shared" si="51"/>
        <v>0</v>
      </c>
      <c r="D109" s="24">
        <f t="shared" si="59"/>
        <v>7.518118061390737E-2</v>
      </c>
      <c r="H109" s="24">
        <f t="shared" si="60"/>
        <v>1</v>
      </c>
      <c r="I109" s="22">
        <f t="shared" si="61"/>
        <v>7.518118061390737E-2</v>
      </c>
      <c r="J109" s="24">
        <f t="shared" si="62"/>
        <v>7.518118061390737E-2</v>
      </c>
      <c r="K109" s="22">
        <f t="shared" si="63"/>
        <v>7.518118061390737E-2</v>
      </c>
      <c r="L109" s="22">
        <f t="shared" si="64"/>
        <v>7.518118061390737E-2</v>
      </c>
      <c r="M109" s="228">
        <f t="shared" si="65"/>
        <v>7.518118061390737E-2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Domestic casual work -- see Data2</v>
      </c>
      <c r="B110" s="75">
        <f t="shared" si="51"/>
        <v>0.34998135803025843</v>
      </c>
      <c r="C110" s="75">
        <f t="shared" si="51"/>
        <v>0</v>
      </c>
      <c r="D110" s="24">
        <f t="shared" si="59"/>
        <v>0.34998135803025843</v>
      </c>
      <c r="H110" s="24">
        <f t="shared" si="60"/>
        <v>1</v>
      </c>
      <c r="I110" s="22">
        <f t="shared" si="61"/>
        <v>0.34998135803025843</v>
      </c>
      <c r="J110" s="24">
        <f t="shared" si="62"/>
        <v>0.34998135803025843</v>
      </c>
      <c r="K110" s="22">
        <f t="shared" si="63"/>
        <v>0.34998135803025843</v>
      </c>
      <c r="L110" s="22">
        <f t="shared" si="64"/>
        <v>0.34998135803025843</v>
      </c>
      <c r="M110" s="228">
        <f t="shared" si="65"/>
        <v>0.34998135803025843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Labour migration(formal employment): no. people per HH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>Formal Employment (e.g. teachers, salaried staff, etc.)</v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>Self-employment -- see Data2</v>
      </c>
      <c r="B113" s="75">
        <f t="shared" si="51"/>
        <v>7.4273821537532619E-2</v>
      </c>
      <c r="C113" s="75">
        <f t="shared" si="51"/>
        <v>1.4854764307506527E-2</v>
      </c>
      <c r="D113" s="24">
        <f t="shared" si="59"/>
        <v>8.9128585845039146E-2</v>
      </c>
      <c r="H113" s="24">
        <f t="shared" si="60"/>
        <v>1</v>
      </c>
      <c r="I113" s="22">
        <f t="shared" si="61"/>
        <v>8.9128585845039146E-2</v>
      </c>
      <c r="J113" s="24">
        <f t="shared" si="62"/>
        <v>7.5365438214556671E-2</v>
      </c>
      <c r="K113" s="22">
        <f t="shared" si="63"/>
        <v>7.4273821537532619E-2</v>
      </c>
      <c r="L113" s="22">
        <f t="shared" si="64"/>
        <v>7.4273821537532619E-2</v>
      </c>
      <c r="M113" s="228">
        <f t="shared" si="65"/>
        <v>7.5365438214556671E-2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>Small business -- see Data2</v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>Social development -- see Data2</v>
      </c>
      <c r="B115" s="75">
        <f t="shared" si="51"/>
        <v>2.1115541934492259</v>
      </c>
      <c r="C115" s="75">
        <f t="shared" si="51"/>
        <v>0</v>
      </c>
      <c r="D115" s="24">
        <f t="shared" si="59"/>
        <v>2.1115541934492259</v>
      </c>
      <c r="H115" s="24">
        <f t="shared" si="60"/>
        <v>1</v>
      </c>
      <c r="I115" s="22">
        <f t="shared" si="61"/>
        <v>2.1115541934492259</v>
      </c>
      <c r="J115" s="24">
        <f t="shared" si="62"/>
        <v>2.1115541934492259</v>
      </c>
      <c r="K115" s="22">
        <f t="shared" si="63"/>
        <v>2.1115541934492259</v>
      </c>
      <c r="L115" s="22">
        <f t="shared" si="64"/>
        <v>2.1115541934492259</v>
      </c>
      <c r="M115" s="228">
        <f t="shared" si="65"/>
        <v>2.1115541934492259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>Public works -- see Data2</v>
      </c>
      <c r="B116" s="75">
        <f t="shared" si="51"/>
        <v>0.33637097188463727</v>
      </c>
      <c r="C116" s="75">
        <f t="shared" si="51"/>
        <v>0</v>
      </c>
      <c r="D116" s="24">
        <f t="shared" si="59"/>
        <v>0.33637097188463727</v>
      </c>
      <c r="H116" s="24">
        <f t="shared" si="60"/>
        <v>1</v>
      </c>
      <c r="I116" s="22">
        <f t="shared" si="61"/>
        <v>0.33637097188463727</v>
      </c>
      <c r="J116" s="24">
        <f t="shared" si="62"/>
        <v>0.33637097188463727</v>
      </c>
      <c r="K116" s="22">
        <f t="shared" si="63"/>
        <v>0.33637097188463727</v>
      </c>
      <c r="L116" s="22">
        <f t="shared" si="64"/>
        <v>0.33637097188463727</v>
      </c>
      <c r="M116" s="228">
        <f t="shared" si="65"/>
        <v>0.33637097188463727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>Other income: e.g. Credit (cotton loans)</v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>Remittances: no. times per year</v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3.1200189954771558</v>
      </c>
      <c r="C119" s="22">
        <f>SUM(C91:C118)</f>
        <v>-3.5471258749992671E-2</v>
      </c>
      <c r="D119" s="24">
        <f>SUM(D91:D118)</f>
        <v>3.084547736727163</v>
      </c>
      <c r="E119" s="22"/>
      <c r="F119" s="2"/>
      <c r="G119" s="2"/>
      <c r="H119" s="31"/>
      <c r="I119" s="22">
        <f>SUM(I91:I118)</f>
        <v>3.084547736727163</v>
      </c>
      <c r="J119" s="24">
        <f>SUM(J91:J118)</f>
        <v>3.0457142830943837</v>
      </c>
      <c r="K119" s="22">
        <f>SUM(K91:K118)</f>
        <v>3.1200189954771558</v>
      </c>
      <c r="L119" s="22">
        <f>SUM(L91:L118)</f>
        <v>3.1200189954771558</v>
      </c>
      <c r="M119" s="57">
        <f t="shared" si="49"/>
        <v>3.0457142830943837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1.8967898799892307</v>
      </c>
      <c r="J124" s="237">
        <f>IF(SUMPRODUCT($B$124:$B124,$H$124:$H124)&lt;J$119,($B124*$H124),J$119)</f>
        <v>1.8967898799892307</v>
      </c>
      <c r="K124" s="29">
        <f>(B124)</f>
        <v>1.8967898799892307</v>
      </c>
      <c r="L124" s="29">
        <f>IF(SUMPRODUCT($B$124:$B124,$H$124:$H124)&lt;L$119,($B124*$H124),L$119)</f>
        <v>1.8967898799892307</v>
      </c>
      <c r="M124" s="240">
        <f t="shared" si="66"/>
        <v>1.8967898799892307</v>
      </c>
      <c r="N124" s="58"/>
      <c r="O124" s="174">
        <f>B124*H124</f>
        <v>1.8967898799892307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1.1877578567379323</v>
      </c>
      <c r="J125" s="237">
        <f>IF(SUMPRODUCT($B$124:$B125,$H$124:$H125)&lt;J$119,($B125*$H125),IF(SUMPRODUCT($B$124:$B124,$H$124:$H124)&lt;J$119,J$119-SUMPRODUCT($B$124:$B124,$H$124:$H124),0))</f>
        <v>1.1489244031051531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1.2232291154879251</v>
      </c>
      <c r="M125" s="240">
        <f t="shared" si="66"/>
        <v>1.1489244031051531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0.21783098969253675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0.21783098969253675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0.21783098969253675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0.6111905354919055</v>
      </c>
      <c r="C128" s="2"/>
      <c r="D128" s="31"/>
      <c r="E128" s="2"/>
      <c r="F128" s="2"/>
      <c r="G128" s="2"/>
      <c r="H128" s="24"/>
      <c r="I128" s="29">
        <f>(I30)</f>
        <v>1.1877578567379323</v>
      </c>
      <c r="J128" s="228">
        <f>(J30)</f>
        <v>0.33550728485465409</v>
      </c>
      <c r="K128" s="29">
        <f>(B128)</f>
        <v>0.6111905354919055</v>
      </c>
      <c r="L128" s="29">
        <f>IF(L124=L119,0,(L119-L124)/(B119-B124)*K128)</f>
        <v>0.6111905354919055</v>
      </c>
      <c r="M128" s="240">
        <f t="shared" si="66"/>
        <v>0.33550728485465409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3.1200189954771558</v>
      </c>
      <c r="C130" s="2"/>
      <c r="D130" s="31"/>
      <c r="E130" s="2"/>
      <c r="F130" s="2"/>
      <c r="G130" s="2"/>
      <c r="H130" s="24"/>
      <c r="I130" s="29">
        <f>(I119)</f>
        <v>3.084547736727163</v>
      </c>
      <c r="J130" s="228">
        <f>(J119)</f>
        <v>3.0457142830943837</v>
      </c>
      <c r="K130" s="29">
        <f>(B130)</f>
        <v>3.1200189954771558</v>
      </c>
      <c r="L130" s="29">
        <f>(L119)</f>
        <v>3.1200189954771558</v>
      </c>
      <c r="M130" s="240">
        <f t="shared" si="66"/>
        <v>3.0457142830943837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1.6014455622263601</v>
      </c>
      <c r="J131" s="237">
        <f>IF(SUMPRODUCT($B124:$B125,$H124:$H125)&gt;(J119-J128),SUMPRODUCT($B124:$B125,$H124:$H125)+J128-J119,0)</f>
        <v>0.78802844397586114</v>
      </c>
      <c r="K131" s="29"/>
      <c r="L131" s="29">
        <f>IF(I131&lt;SUM(L126:L127),0,I131-(SUM(L126:L127)))</f>
        <v>1.6014455622263601</v>
      </c>
      <c r="M131" s="237">
        <f>IF(I131&lt;SUM(M126:M127),0,I131-(SUM(M126:M127)))</f>
        <v>1.6014455622263601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795" priority="196" operator="equal">
      <formula>16</formula>
    </cfRule>
    <cfRule type="cellIs" dxfId="794" priority="197" operator="equal">
      <formula>15</formula>
    </cfRule>
    <cfRule type="cellIs" dxfId="793" priority="198" operator="equal">
      <formula>14</formula>
    </cfRule>
    <cfRule type="cellIs" dxfId="792" priority="199" operator="equal">
      <formula>13</formula>
    </cfRule>
    <cfRule type="cellIs" dxfId="791" priority="200" operator="equal">
      <formula>12</formula>
    </cfRule>
    <cfRule type="cellIs" dxfId="790" priority="201" operator="equal">
      <formula>11</formula>
    </cfRule>
    <cfRule type="cellIs" dxfId="789" priority="202" operator="equal">
      <formula>10</formula>
    </cfRule>
    <cfRule type="cellIs" dxfId="788" priority="203" operator="equal">
      <formula>9</formula>
    </cfRule>
    <cfRule type="cellIs" dxfId="787" priority="204" operator="equal">
      <formula>8</formula>
    </cfRule>
    <cfRule type="cellIs" dxfId="786" priority="205" operator="equal">
      <formula>7</formula>
    </cfRule>
    <cfRule type="cellIs" dxfId="785" priority="206" operator="equal">
      <formula>6</formula>
    </cfRule>
    <cfRule type="cellIs" dxfId="784" priority="207" operator="equal">
      <formula>5</formula>
    </cfRule>
    <cfRule type="cellIs" dxfId="783" priority="208" operator="equal">
      <formula>4</formula>
    </cfRule>
    <cfRule type="cellIs" dxfId="782" priority="209" operator="equal">
      <formula>3</formula>
    </cfRule>
    <cfRule type="cellIs" dxfId="781" priority="210" operator="equal">
      <formula>2</formula>
    </cfRule>
    <cfRule type="cellIs" dxfId="780" priority="211" operator="equal">
      <formula>1</formula>
    </cfRule>
  </conditionalFormatting>
  <conditionalFormatting sqref="N29">
    <cfRule type="cellIs" dxfId="779" priority="180" operator="equal">
      <formula>16</formula>
    </cfRule>
    <cfRule type="cellIs" dxfId="778" priority="181" operator="equal">
      <formula>15</formula>
    </cfRule>
    <cfRule type="cellIs" dxfId="777" priority="182" operator="equal">
      <formula>14</formula>
    </cfRule>
    <cfRule type="cellIs" dxfId="776" priority="183" operator="equal">
      <formula>13</formula>
    </cfRule>
    <cfRule type="cellIs" dxfId="775" priority="184" operator="equal">
      <formula>12</formula>
    </cfRule>
    <cfRule type="cellIs" dxfId="774" priority="185" operator="equal">
      <formula>11</formula>
    </cfRule>
    <cfRule type="cellIs" dxfId="773" priority="186" operator="equal">
      <formula>10</formula>
    </cfRule>
    <cfRule type="cellIs" dxfId="772" priority="187" operator="equal">
      <formula>9</formula>
    </cfRule>
    <cfRule type="cellIs" dxfId="771" priority="188" operator="equal">
      <formula>8</formula>
    </cfRule>
    <cfRule type="cellIs" dxfId="770" priority="189" operator="equal">
      <formula>7</formula>
    </cfRule>
    <cfRule type="cellIs" dxfId="769" priority="190" operator="equal">
      <formula>6</formula>
    </cfRule>
    <cfRule type="cellIs" dxfId="768" priority="191" operator="equal">
      <formula>5</formula>
    </cfRule>
    <cfRule type="cellIs" dxfId="767" priority="192" operator="equal">
      <formula>4</formula>
    </cfRule>
    <cfRule type="cellIs" dxfId="766" priority="193" operator="equal">
      <formula>3</formula>
    </cfRule>
    <cfRule type="cellIs" dxfId="765" priority="194" operator="equal">
      <formula>2</formula>
    </cfRule>
    <cfRule type="cellIs" dxfId="764" priority="195" operator="equal">
      <formula>1</formula>
    </cfRule>
  </conditionalFormatting>
  <conditionalFormatting sqref="N119">
    <cfRule type="cellIs" dxfId="763" priority="164" operator="equal">
      <formula>16</formula>
    </cfRule>
    <cfRule type="cellIs" dxfId="762" priority="165" operator="equal">
      <formula>15</formula>
    </cfRule>
    <cfRule type="cellIs" dxfId="761" priority="166" operator="equal">
      <formula>14</formula>
    </cfRule>
    <cfRule type="cellIs" dxfId="760" priority="167" operator="equal">
      <formula>13</formula>
    </cfRule>
    <cfRule type="cellIs" dxfId="759" priority="168" operator="equal">
      <formula>12</formula>
    </cfRule>
    <cfRule type="cellIs" dxfId="758" priority="169" operator="equal">
      <formula>11</formula>
    </cfRule>
    <cfRule type="cellIs" dxfId="757" priority="170" operator="equal">
      <formula>10</formula>
    </cfRule>
    <cfRule type="cellIs" dxfId="756" priority="171" operator="equal">
      <formula>9</formula>
    </cfRule>
    <cfRule type="cellIs" dxfId="755" priority="172" operator="equal">
      <formula>8</formula>
    </cfRule>
    <cfRule type="cellIs" dxfId="754" priority="173" operator="equal">
      <formula>7</formula>
    </cfRule>
    <cfRule type="cellIs" dxfId="753" priority="174" operator="equal">
      <formula>6</formula>
    </cfRule>
    <cfRule type="cellIs" dxfId="752" priority="175" operator="equal">
      <formula>5</formula>
    </cfRule>
    <cfRule type="cellIs" dxfId="751" priority="176" operator="equal">
      <formula>4</formula>
    </cfRule>
    <cfRule type="cellIs" dxfId="750" priority="177" operator="equal">
      <formula>3</formula>
    </cfRule>
    <cfRule type="cellIs" dxfId="749" priority="178" operator="equal">
      <formula>2</formula>
    </cfRule>
    <cfRule type="cellIs" dxfId="748" priority="179" operator="equal">
      <formula>1</formula>
    </cfRule>
  </conditionalFormatting>
  <conditionalFormatting sqref="N27:N28">
    <cfRule type="cellIs" dxfId="715" priority="116" operator="equal">
      <formula>16</formula>
    </cfRule>
    <cfRule type="cellIs" dxfId="714" priority="117" operator="equal">
      <formula>15</formula>
    </cfRule>
    <cfRule type="cellIs" dxfId="713" priority="118" operator="equal">
      <formula>14</formula>
    </cfRule>
    <cfRule type="cellIs" dxfId="712" priority="119" operator="equal">
      <formula>13</formula>
    </cfRule>
    <cfRule type="cellIs" dxfId="711" priority="120" operator="equal">
      <formula>12</formula>
    </cfRule>
    <cfRule type="cellIs" dxfId="710" priority="121" operator="equal">
      <formula>11</formula>
    </cfRule>
    <cfRule type="cellIs" dxfId="709" priority="122" operator="equal">
      <formula>10</formula>
    </cfRule>
    <cfRule type="cellIs" dxfId="708" priority="123" operator="equal">
      <formula>9</formula>
    </cfRule>
    <cfRule type="cellIs" dxfId="707" priority="124" operator="equal">
      <formula>8</formula>
    </cfRule>
    <cfRule type="cellIs" dxfId="706" priority="125" operator="equal">
      <formula>7</formula>
    </cfRule>
    <cfRule type="cellIs" dxfId="705" priority="126" operator="equal">
      <formula>6</formula>
    </cfRule>
    <cfRule type="cellIs" dxfId="704" priority="127" operator="equal">
      <formula>5</formula>
    </cfRule>
    <cfRule type="cellIs" dxfId="703" priority="128" operator="equal">
      <formula>4</formula>
    </cfRule>
    <cfRule type="cellIs" dxfId="702" priority="129" operator="equal">
      <formula>3</formula>
    </cfRule>
    <cfRule type="cellIs" dxfId="701" priority="130" operator="equal">
      <formula>2</formula>
    </cfRule>
    <cfRule type="cellIs" dxfId="700" priority="131" operator="equal">
      <formula>1</formula>
    </cfRule>
  </conditionalFormatting>
  <conditionalFormatting sqref="R31:T31">
    <cfRule type="cellIs" dxfId="683" priority="99" operator="greaterThan">
      <formula>0</formula>
    </cfRule>
  </conditionalFormatting>
  <conditionalFormatting sqref="R32:T32">
    <cfRule type="cellIs" dxfId="682" priority="98" operator="greaterThan">
      <formula>0</formula>
    </cfRule>
  </conditionalFormatting>
  <conditionalFormatting sqref="R30:T30">
    <cfRule type="cellIs" dxfId="681" priority="97" operator="greaterThan">
      <formula>0</formula>
    </cfRule>
  </conditionalFormatting>
  <conditionalFormatting sqref="N6:N26">
    <cfRule type="cellIs" dxfId="255" priority="81" operator="equal">
      <formula>16</formula>
    </cfRule>
    <cfRule type="cellIs" dxfId="254" priority="82" operator="equal">
      <formula>15</formula>
    </cfRule>
    <cfRule type="cellIs" dxfId="253" priority="83" operator="equal">
      <formula>14</formula>
    </cfRule>
    <cfRule type="cellIs" dxfId="252" priority="84" operator="equal">
      <formula>13</formula>
    </cfRule>
    <cfRule type="cellIs" dxfId="251" priority="85" operator="equal">
      <formula>12</formula>
    </cfRule>
    <cfRule type="cellIs" dxfId="250" priority="86" operator="equal">
      <formula>11</formula>
    </cfRule>
    <cfRule type="cellIs" dxfId="249" priority="87" operator="equal">
      <formula>10</formula>
    </cfRule>
    <cfRule type="cellIs" dxfId="248" priority="88" operator="equal">
      <formula>9</formula>
    </cfRule>
    <cfRule type="cellIs" dxfId="247" priority="89" operator="equal">
      <formula>8</formula>
    </cfRule>
    <cfRule type="cellIs" dxfId="246" priority="90" operator="equal">
      <formula>7</formula>
    </cfRule>
    <cfRule type="cellIs" dxfId="245" priority="91" operator="equal">
      <formula>6</formula>
    </cfRule>
    <cfRule type="cellIs" dxfId="244" priority="92" operator="equal">
      <formula>5</formula>
    </cfRule>
    <cfRule type="cellIs" dxfId="243" priority="93" operator="equal">
      <formula>4</formula>
    </cfRule>
    <cfRule type="cellIs" dxfId="242" priority="94" operator="equal">
      <formula>3</formula>
    </cfRule>
    <cfRule type="cellIs" dxfId="241" priority="95" operator="equal">
      <formula>2</formula>
    </cfRule>
    <cfRule type="cellIs" dxfId="240" priority="96" operator="equal">
      <formula>1</formula>
    </cfRule>
  </conditionalFormatting>
  <conditionalFormatting sqref="N113:N118">
    <cfRule type="cellIs" dxfId="79" priority="65" operator="equal">
      <formula>16</formula>
    </cfRule>
    <cfRule type="cellIs" dxfId="78" priority="66" operator="equal">
      <formula>15</formula>
    </cfRule>
    <cfRule type="cellIs" dxfId="77" priority="67" operator="equal">
      <formula>14</formula>
    </cfRule>
    <cfRule type="cellIs" dxfId="76" priority="68" operator="equal">
      <formula>13</formula>
    </cfRule>
    <cfRule type="cellIs" dxfId="75" priority="69" operator="equal">
      <formula>12</formula>
    </cfRule>
    <cfRule type="cellIs" dxfId="74" priority="70" operator="equal">
      <formula>11</formula>
    </cfRule>
    <cfRule type="cellIs" dxfId="73" priority="71" operator="equal">
      <formula>10</formula>
    </cfRule>
    <cfRule type="cellIs" dxfId="72" priority="72" operator="equal">
      <formula>9</formula>
    </cfRule>
    <cfRule type="cellIs" dxfId="71" priority="73" operator="equal">
      <formula>8</formula>
    </cfRule>
    <cfRule type="cellIs" dxfId="70" priority="74" operator="equal">
      <formula>7</formula>
    </cfRule>
    <cfRule type="cellIs" dxfId="69" priority="75" operator="equal">
      <formula>6</formula>
    </cfRule>
    <cfRule type="cellIs" dxfId="68" priority="76" operator="equal">
      <formula>5</formula>
    </cfRule>
    <cfRule type="cellIs" dxfId="67" priority="77" operator="equal">
      <formula>4</formula>
    </cfRule>
    <cfRule type="cellIs" dxfId="66" priority="78" operator="equal">
      <formula>3</formula>
    </cfRule>
    <cfRule type="cellIs" dxfId="65" priority="79" operator="equal">
      <formula>2</formula>
    </cfRule>
    <cfRule type="cellIs" dxfId="64" priority="80" operator="equal">
      <formula>1</formula>
    </cfRule>
  </conditionalFormatting>
  <conditionalFormatting sqref="N112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111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0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">
        <v>145</v>
      </c>
      <c r="B1" s="244" t="s">
        <v>190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">
        <v>146</v>
      </c>
      <c r="B6" s="215">
        <v>4.9184906600249066E-2</v>
      </c>
      <c r="C6" s="215">
        <v>0</v>
      </c>
      <c r="D6" s="24">
        <f t="shared" ref="D6:D16" si="0">SUM(B6,C6)</f>
        <v>4.9184906600249066E-2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4.9184906600249066E-2</v>
      </c>
      <c r="J6" s="24">
        <f t="shared" ref="J6:J13" si="3">IF(I$32&lt;=1+I$131,I6,B6*H6+J$33*(I6-B6*H6))</f>
        <v>4.9184906600249066E-2</v>
      </c>
      <c r="K6" s="22">
        <f t="shared" ref="K6:K31" si="4">B6</f>
        <v>4.9184906600249066E-2</v>
      </c>
      <c r="L6" s="22">
        <f t="shared" ref="L6:L29" si="5">IF(K6="","",K6*H6)</f>
        <v>4.9184906600249066E-2</v>
      </c>
      <c r="M6" s="224">
        <f t="shared" ref="M6:M31" si="6">J6</f>
        <v>4.9184906600249066E-2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0.19673962640099626</v>
      </c>
      <c r="Z6" s="116">
        <v>0.17</v>
      </c>
      <c r="AA6" s="121">
        <f>$M6*Z6*4</f>
        <v>3.344573648816937E-2</v>
      </c>
      <c r="AB6" s="116">
        <v>0.17</v>
      </c>
      <c r="AC6" s="121">
        <f t="shared" ref="AC6:AC29" si="7">$M6*AB6*4</f>
        <v>3.344573648816937E-2</v>
      </c>
      <c r="AD6" s="116">
        <v>0.33</v>
      </c>
      <c r="AE6" s="121">
        <f t="shared" ref="AE6:AE29" si="8">$M6*AD6*4</f>
        <v>6.4924076712328777E-2</v>
      </c>
      <c r="AF6" s="122">
        <f>1-SUM(Z6,AB6,AD6)</f>
        <v>0.32999999999999996</v>
      </c>
      <c r="AG6" s="121">
        <f>$M6*AF6*4</f>
        <v>6.4924076712328763E-2</v>
      </c>
      <c r="AH6" s="123">
        <f>SUM(Z6,AB6,AD6,AF6)</f>
        <v>1</v>
      </c>
      <c r="AI6" s="183">
        <f>SUM(AA6,AC6,AE6,AG6)/4</f>
        <v>4.9184906600249073E-2</v>
      </c>
      <c r="AJ6" s="120">
        <f>(AA6+AC6)/2</f>
        <v>3.344573648816937E-2</v>
      </c>
      <c r="AK6" s="119">
        <f>(AE6+AG6)/2</f>
        <v>6.4924076712328777E-2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">
        <v>147</v>
      </c>
      <c r="B7" s="215">
        <v>3.1283686176836862E-3</v>
      </c>
      <c r="C7" s="215">
        <v>0</v>
      </c>
      <c r="D7" s="24">
        <f t="shared" si="0"/>
        <v>3.1283686176836862E-3</v>
      </c>
      <c r="E7" s="26">
        <v>1</v>
      </c>
      <c r="F7" s="27">
        <v>8800</v>
      </c>
      <c r="H7" s="24">
        <f t="shared" si="1"/>
        <v>1</v>
      </c>
      <c r="I7" s="22">
        <f t="shared" si="2"/>
        <v>3.1283686176836862E-3</v>
      </c>
      <c r="J7" s="24">
        <f t="shared" si="3"/>
        <v>3.1283686176836862E-3</v>
      </c>
      <c r="K7" s="22">
        <f t="shared" si="4"/>
        <v>3.1283686176836862E-3</v>
      </c>
      <c r="L7" s="22">
        <f t="shared" si="5"/>
        <v>3.1283686176836862E-3</v>
      </c>
      <c r="M7" s="224">
        <f t="shared" si="6"/>
        <v>3.1283686176836862E-3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3747.8619135692197</v>
      </c>
      <c r="S7" s="222">
        <f>IF($B$81=0,0,(SUMIF($N$6:$N$28,$U7,L$6:L$28)+SUMIF($N$91:$N$118,$U7,L$91:L$118))*$I$83*Poor!$B$81/$B$81)</f>
        <v>3747.8619135692197</v>
      </c>
      <c r="T7" s="222">
        <f>IF($B$81=0,0,(SUMIF($N$6:$N$28,$U7,M$6:M$28)+SUMIF($N$91:$N$118,$U7,M$91:M$118))*$I$83*Poor!$B$81/$B$81)</f>
        <v>3797.1986172001161</v>
      </c>
      <c r="U7" s="223">
        <v>1</v>
      </c>
      <c r="V7" s="56"/>
      <c r="W7" s="115"/>
      <c r="X7" s="124">
        <v>4</v>
      </c>
      <c r="Y7" s="183">
        <f t="shared" ref="Y7:Y29" si="9">M7*4</f>
        <v>1.2513474470734745E-2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1.2513474470734745E-2</v>
      </c>
      <c r="AH7" s="123">
        <f t="shared" ref="AH7:AH30" si="12">SUM(Z7,AB7,AD7,AF7)</f>
        <v>1</v>
      </c>
      <c r="AI7" s="183">
        <f t="shared" ref="AI7:AI30" si="13">SUM(AA7,AC7,AE7,AG7)/4</f>
        <v>3.1283686176836862E-3</v>
      </c>
      <c r="AJ7" s="120">
        <f t="shared" ref="AJ7:AJ31" si="14">(AA7+AC7)/2</f>
        <v>0</v>
      </c>
      <c r="AK7" s="119">
        <f t="shared" ref="AK7:AK31" si="15">(AE7+AG7)/2</f>
        <v>6.2567372353673724E-3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">
        <v>148</v>
      </c>
      <c r="B8" s="215">
        <v>2.2267901618929015E-2</v>
      </c>
      <c r="C8" s="215">
        <v>0</v>
      </c>
      <c r="D8" s="24">
        <f t="shared" si="0"/>
        <v>2.2267901618929015E-2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2.2267901618929015E-2</v>
      </c>
      <c r="J8" s="24">
        <f t="shared" si="3"/>
        <v>2.2267901618929015E-2</v>
      </c>
      <c r="K8" s="22">
        <f t="shared" si="4"/>
        <v>2.2267901618929015E-2</v>
      </c>
      <c r="L8" s="22">
        <f t="shared" si="5"/>
        <v>2.2267901618929015E-2</v>
      </c>
      <c r="M8" s="224">
        <f t="shared" si="6"/>
        <v>2.2267901618929015E-2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1524.9999999999998</v>
      </c>
      <c r="S8" s="222">
        <f>IF($B$81=0,0,(SUMIF($N$6:$N$28,$U8,L$6:L$28)+SUMIF($N$91:$N$118,$U8,L$91:L$118))*$I$83*Poor!$B$81/$B$81)</f>
        <v>1524.9999999999998</v>
      </c>
      <c r="T8" s="222">
        <f>IF($B$81=0,0,(SUMIF($N$6:$N$28,$U8,M$6:M$28)+SUMIF($N$91:$N$118,$U8,M$91:M$118))*$I$83*Poor!$B$81/$B$81)</f>
        <v>1442.8702227748258</v>
      </c>
      <c r="U8" s="223">
        <v>2</v>
      </c>
      <c r="V8" s="184"/>
      <c r="W8" s="115"/>
      <c r="X8" s="124">
        <v>1</v>
      </c>
      <c r="Y8" s="183">
        <f t="shared" si="9"/>
        <v>8.9071606475716061E-2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8.9071606475716061E-2</v>
      </c>
      <c r="AH8" s="123">
        <f t="shared" si="12"/>
        <v>1</v>
      </c>
      <c r="AI8" s="183">
        <f t="shared" si="13"/>
        <v>2.2267901618929015E-2</v>
      </c>
      <c r="AJ8" s="120">
        <f t="shared" si="14"/>
        <v>0</v>
      </c>
      <c r="AK8" s="119">
        <f t="shared" si="15"/>
        <v>4.4535803237858031E-2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">
        <v>149</v>
      </c>
      <c r="B9" s="215">
        <v>1.7777777777777778E-2</v>
      </c>
      <c r="C9" s="215">
        <v>0</v>
      </c>
      <c r="D9" s="24">
        <f t="shared" si="0"/>
        <v>1.7777777777777778E-2</v>
      </c>
      <c r="E9" s="26">
        <v>1</v>
      </c>
      <c r="F9" s="28">
        <v>8800</v>
      </c>
      <c r="H9" s="24">
        <f t="shared" si="1"/>
        <v>1</v>
      </c>
      <c r="I9" s="22">
        <f t="shared" si="2"/>
        <v>1.7777777777777778E-2</v>
      </c>
      <c r="J9" s="24">
        <f t="shared" si="3"/>
        <v>1.7777777777777778E-2</v>
      </c>
      <c r="K9" s="22">
        <f t="shared" si="4"/>
        <v>1.7777777777777778E-2</v>
      </c>
      <c r="L9" s="22">
        <f t="shared" si="5"/>
        <v>1.7777777777777778E-2</v>
      </c>
      <c r="M9" s="224">
        <f t="shared" si="6"/>
        <v>1.7777777777777778E-2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767.16153718532996</v>
      </c>
      <c r="S9" s="222">
        <f>IF($B$81=0,0,(SUMIF($N$6:$N$28,$U9,L$6:L$28)+SUMIF($N$91:$N$118,$U9,L$91:L$118))*$I$83*Poor!$B$81/$B$81)</f>
        <v>767.16153718532996</v>
      </c>
      <c r="T9" s="222">
        <f>IF($B$81=0,0,(SUMIF($N$6:$N$28,$U9,M$6:M$28)+SUMIF($N$91:$N$118,$U9,M$91:M$118))*$I$83*Poor!$B$81/$B$81)</f>
        <v>767.16153718532996</v>
      </c>
      <c r="U9" s="223">
        <v>3</v>
      </c>
      <c r="V9" s="56"/>
      <c r="W9" s="115"/>
      <c r="X9" s="124">
        <v>1</v>
      </c>
      <c r="Y9" s="183">
        <f t="shared" si="9"/>
        <v>7.1111111111111111E-2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7.1111111111111111E-2</v>
      </c>
      <c r="AH9" s="123">
        <f t="shared" si="12"/>
        <v>1</v>
      </c>
      <c r="AI9" s="183">
        <f t="shared" si="13"/>
        <v>1.7777777777777778E-2</v>
      </c>
      <c r="AJ9" s="120">
        <f t="shared" si="14"/>
        <v>0</v>
      </c>
      <c r="AK9" s="119">
        <f t="shared" si="15"/>
        <v>3.5555555555555556E-2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">
        <v>150</v>
      </c>
      <c r="B10" s="215">
        <v>9.4444444444444445E-3</v>
      </c>
      <c r="C10" s="215">
        <v>0</v>
      </c>
      <c r="D10" s="24">
        <f t="shared" si="0"/>
        <v>9.4444444444444445E-3</v>
      </c>
      <c r="E10" s="26"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3.7777777777777778E-2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3.7777777777777778E-2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0</v>
      </c>
      <c r="AK10" s="119">
        <f t="shared" si="15"/>
        <v>1.8888888888888889E-2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">
        <v>151</v>
      </c>
      <c r="B11" s="215">
        <v>0.23954016267123288</v>
      </c>
      <c r="C11" s="215">
        <v>3.3296849315068482E-2</v>
      </c>
      <c r="D11" s="24">
        <f t="shared" si="0"/>
        <v>0.27283701198630134</v>
      </c>
      <c r="E11" s="26">
        <v>1</v>
      </c>
      <c r="H11" s="24">
        <f t="shared" si="1"/>
        <v>1</v>
      </c>
      <c r="I11" s="22">
        <f t="shared" si="2"/>
        <v>0.27283701198630134</v>
      </c>
      <c r="J11" s="24">
        <f t="shared" si="3"/>
        <v>0.24133338419027994</v>
      </c>
      <c r="K11" s="22">
        <f t="shared" si="4"/>
        <v>0.23954016267123288</v>
      </c>
      <c r="L11" s="22">
        <f t="shared" si="5"/>
        <v>0.23954016267123288</v>
      </c>
      <c r="M11" s="224">
        <f t="shared" si="6"/>
        <v>0.24133338419027994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3929.8333333333339</v>
      </c>
      <c r="S11" s="222">
        <f>IF($B$81=0,0,(SUMIF($N$6:$N$28,$U11,L$6:L$28)+SUMIF($N$91:$N$118,$U11,L$91:L$118))*$I$83*Poor!$B$81/$B$81)</f>
        <v>3929.8333333333339</v>
      </c>
      <c r="T11" s="222">
        <f>IF($B$81=0,0,(SUMIF($N$6:$N$28,$U11,M$6:M$28)+SUMIF($N$91:$N$118,$U11,M$91:M$118))*$I$83*Poor!$B$81/$B$81)</f>
        <v>3885.4024702443053</v>
      </c>
      <c r="U11" s="223">
        <v>5</v>
      </c>
      <c r="V11" s="56"/>
      <c r="W11" s="115"/>
      <c r="X11" s="124">
        <v>1</v>
      </c>
      <c r="Y11" s="183">
        <f t="shared" si="9"/>
        <v>0.96533353676111977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0.96533353676111977</v>
      </c>
      <c r="AH11" s="123">
        <f t="shared" si="12"/>
        <v>1</v>
      </c>
      <c r="AI11" s="183">
        <f t="shared" si="13"/>
        <v>0.24133338419027994</v>
      </c>
      <c r="AJ11" s="120">
        <f t="shared" si="14"/>
        <v>0</v>
      </c>
      <c r="AK11" s="119">
        <f t="shared" si="15"/>
        <v>0.48266676838055989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">
        <v>152</v>
      </c>
      <c r="B12" s="215">
        <v>1.4786429794520545E-2</v>
      </c>
      <c r="C12" s="215">
        <v>1.5772191780821922E-2</v>
      </c>
      <c r="D12" s="24">
        <f t="shared" si="0"/>
        <v>3.0558621575342469E-2</v>
      </c>
      <c r="E12" s="26">
        <v>1</v>
      </c>
      <c r="H12" s="24">
        <f t="shared" si="1"/>
        <v>1</v>
      </c>
      <c r="I12" s="22">
        <f t="shared" si="2"/>
        <v>3.0558621575342469E-2</v>
      </c>
      <c r="J12" s="24">
        <f t="shared" si="3"/>
        <v>1.5635850514069155E-2</v>
      </c>
      <c r="K12" s="22">
        <f t="shared" si="4"/>
        <v>1.4786429794520545E-2</v>
      </c>
      <c r="L12" s="22">
        <f t="shared" si="5"/>
        <v>1.4786429794520545E-2</v>
      </c>
      <c r="M12" s="224">
        <f t="shared" si="6"/>
        <v>1.5635850514069155E-2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776.66666666666674</v>
      </c>
      <c r="S12" s="222">
        <f>IF($B$81=0,0,(SUMIF($N$6:$N$28,$U12,L$6:L$28)+SUMIF($N$91:$N$118,$U12,L$91:L$118))*$I$83*Poor!$B$81/$B$81)</f>
        <v>776.66666666666674</v>
      </c>
      <c r="T12" s="222">
        <f>IF($B$81=0,0,(SUMIF($N$6:$N$28,$U12,M$6:M$28)+SUMIF($N$91:$N$118,$U12,M$91:M$118))*$I$83*Poor!$B$81/$B$81)</f>
        <v>816.29540616930535</v>
      </c>
      <c r="U12" s="223">
        <v>6</v>
      </c>
      <c r="V12" s="56"/>
      <c r="W12" s="117"/>
      <c r="X12" s="118"/>
      <c r="Y12" s="183">
        <f t="shared" si="9"/>
        <v>6.254340205627662E-2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4.1904079377705336E-2</v>
      </c>
      <c r="AF12" s="122">
        <f>1-SUM(Z12,AB12,AD12)</f>
        <v>0.32999999999999996</v>
      </c>
      <c r="AG12" s="121">
        <f>$M12*AF12*4</f>
        <v>2.0639322678571281E-2</v>
      </c>
      <c r="AH12" s="123">
        <f t="shared" si="12"/>
        <v>1</v>
      </c>
      <c r="AI12" s="183">
        <f t="shared" si="13"/>
        <v>1.5635850514069155E-2</v>
      </c>
      <c r="AJ12" s="120">
        <f t="shared" si="14"/>
        <v>0</v>
      </c>
      <c r="AK12" s="119">
        <f t="shared" si="15"/>
        <v>3.127170102813831E-2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">
        <v>153</v>
      </c>
      <c r="B13" s="215">
        <v>3.7171283156911587E-2</v>
      </c>
      <c r="C13" s="215">
        <v>0</v>
      </c>
      <c r="D13" s="24">
        <f t="shared" si="0"/>
        <v>3.7171283156911587E-2</v>
      </c>
      <c r="E13" s="26">
        <v>1</v>
      </c>
      <c r="H13" s="24">
        <f t="shared" si="1"/>
        <v>1</v>
      </c>
      <c r="I13" s="22">
        <f t="shared" si="2"/>
        <v>3.7171283156911587E-2</v>
      </c>
      <c r="J13" s="24">
        <f t="shared" si="3"/>
        <v>3.7171283156911587E-2</v>
      </c>
      <c r="K13" s="22">
        <f t="shared" si="4"/>
        <v>3.7171283156911587E-2</v>
      </c>
      <c r="L13" s="22">
        <f t="shared" si="5"/>
        <v>3.7171283156911587E-2</v>
      </c>
      <c r="M13" s="225">
        <f t="shared" si="6"/>
        <v>3.7171283156911587E-2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9708.0731665894673</v>
      </c>
      <c r="S13" s="222">
        <f>IF($B$81=0,0,(SUMIF($N$6:$N$28,$U13,L$6:L$28)+SUMIF($N$91:$N$118,$U13,L$91:L$118))*$I$83*Poor!$B$81/$B$81)</f>
        <v>9708.0731665894673</v>
      </c>
      <c r="T13" s="222">
        <f>IF($B$81=0,0,(SUMIF($N$6:$N$28,$U13,M$6:M$28)+SUMIF($N$91:$N$118,$U13,M$91:M$118))*$I$83*Poor!$B$81/$B$81)</f>
        <v>9681.362619671072</v>
      </c>
      <c r="U13" s="223">
        <v>7</v>
      </c>
      <c r="V13" s="56"/>
      <c r="W13" s="110"/>
      <c r="X13" s="118"/>
      <c r="Y13" s="183">
        <f t="shared" si="9"/>
        <v>0.14868513262764635</v>
      </c>
      <c r="Z13" s="116">
        <v>1</v>
      </c>
      <c r="AA13" s="121">
        <f>$M13*Z13*4</f>
        <v>0.14868513262764635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3.7171283156911587E-2</v>
      </c>
      <c r="AJ13" s="120">
        <f t="shared" si="14"/>
        <v>7.4342566313823175E-2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">
        <v>154</v>
      </c>
      <c r="B14" s="215">
        <v>7.3864259028642582E-4</v>
      </c>
      <c r="C14" s="215">
        <v>0</v>
      </c>
      <c r="D14" s="24">
        <f t="shared" si="0"/>
        <v>7.3864259028642582E-4</v>
      </c>
      <c r="E14" s="26">
        <v>1</v>
      </c>
      <c r="F14" s="22"/>
      <c r="H14" s="24">
        <f t="shared" si="1"/>
        <v>1</v>
      </c>
      <c r="I14" s="22">
        <f t="shared" si="2"/>
        <v>7.3864259028642582E-4</v>
      </c>
      <c r="J14" s="24">
        <f>IF(I$32&lt;=1+I131,I14,B14*H14+J$33*(I14-B14*H14))</f>
        <v>7.3864259028642582E-4</v>
      </c>
      <c r="K14" s="22">
        <f t="shared" si="4"/>
        <v>7.3864259028642582E-4</v>
      </c>
      <c r="L14" s="22">
        <f t="shared" si="5"/>
        <v>7.3864259028642582E-4</v>
      </c>
      <c r="M14" s="225">
        <f t="shared" si="6"/>
        <v>7.3864259028642582E-4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8800</v>
      </c>
      <c r="S14" s="222">
        <f>IF($B$81=0,0,(SUMIF($N$6:$N$28,$U14,L$6:L$28)+SUMIF($N$91:$N$118,$U14,L$91:L$118))*$I$83*Poor!$B$81/$B$81)</f>
        <v>8800</v>
      </c>
      <c r="T14" s="222">
        <f>IF($B$81=0,0,(SUMIF($N$6:$N$28,$U14,M$6:M$28)+SUMIF($N$91:$N$118,$U14,M$91:M$118))*$I$83*Poor!$B$81/$B$81)</f>
        <v>8800</v>
      </c>
      <c r="U14" s="223">
        <v>8</v>
      </c>
      <c r="V14" s="56"/>
      <c r="W14" s="110"/>
      <c r="X14" s="118"/>
      <c r="Y14" s="183">
        <f>M14*4</f>
        <v>2.9545703611457033E-3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2.9545703611457033E-3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7.3864259028642582E-4</v>
      </c>
      <c r="AJ14" s="120">
        <f t="shared" si="14"/>
        <v>1.4772851805728516E-3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">
        <v>155</v>
      </c>
      <c r="B15" s="215">
        <v>1.8103408514367418E-3</v>
      </c>
      <c r="C15" s="215">
        <v>0</v>
      </c>
      <c r="D15" s="24">
        <f t="shared" si="0"/>
        <v>1.8103408514367418E-3</v>
      </c>
      <c r="E15" s="26">
        <v>1</v>
      </c>
      <c r="F15" s="22"/>
      <c r="H15" s="24">
        <f t="shared" si="1"/>
        <v>1</v>
      </c>
      <c r="I15" s="22">
        <f t="shared" si="2"/>
        <v>1.8103408514367418E-3</v>
      </c>
      <c r="J15" s="24">
        <f>IF(I$32&lt;=1+I131,I15,B15*H15+J$33*(I15-B15*H15))</f>
        <v>1.8103408514367418E-3</v>
      </c>
      <c r="K15" s="22">
        <f t="shared" si="4"/>
        <v>1.8103408514367418E-3</v>
      </c>
      <c r="L15" s="22">
        <f t="shared" si="5"/>
        <v>1.8103408514367418E-3</v>
      </c>
      <c r="M15" s="226">
        <f t="shared" si="6"/>
        <v>1.8103408514367418E-3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2733.6666666666665</v>
      </c>
      <c r="S15" s="222">
        <f>IF($B$81=0,0,(SUMIF($N$6:$N$28,$U15,L$6:L$28)+SUMIF($N$91:$N$118,$U15,L$91:L$118))*$I$83*Poor!$B$81/$B$81)</f>
        <v>2733.6666666666665</v>
      </c>
      <c r="T15" s="222">
        <f>IF($B$81=0,0,(SUMIF($N$6:$N$28,$U15,M$6:M$28)+SUMIF($N$91:$N$118,$U15,M$91:M$118))*$I$83*Poor!$B$81/$B$81)</f>
        <v>2733.6666666666665</v>
      </c>
      <c r="U15" s="223">
        <v>9</v>
      </c>
      <c r="V15" s="56"/>
      <c r="W15" s="110"/>
      <c r="X15" s="118"/>
      <c r="Y15" s="183">
        <f t="shared" si="9"/>
        <v>7.2413634057469671E-3</v>
      </c>
      <c r="Z15" s="116">
        <v>0.25</v>
      </c>
      <c r="AA15" s="121">
        <f t="shared" si="16"/>
        <v>1.8103408514367418E-3</v>
      </c>
      <c r="AB15" s="116">
        <v>0.25</v>
      </c>
      <c r="AC15" s="121">
        <f t="shared" si="7"/>
        <v>1.8103408514367418E-3</v>
      </c>
      <c r="AD15" s="116">
        <v>0.25</v>
      </c>
      <c r="AE15" s="121">
        <f t="shared" si="8"/>
        <v>1.8103408514367418E-3</v>
      </c>
      <c r="AF15" s="122">
        <f t="shared" si="10"/>
        <v>0.25</v>
      </c>
      <c r="AG15" s="121">
        <f t="shared" si="11"/>
        <v>1.8103408514367418E-3</v>
      </c>
      <c r="AH15" s="123">
        <f t="shared" si="12"/>
        <v>1</v>
      </c>
      <c r="AI15" s="183">
        <f t="shared" si="13"/>
        <v>1.8103408514367418E-3</v>
      </c>
      <c r="AJ15" s="120">
        <f t="shared" si="14"/>
        <v>1.8103408514367418E-3</v>
      </c>
      <c r="AK15" s="119">
        <f t="shared" si="15"/>
        <v>1.8103408514367418E-3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">
        <v>156</v>
      </c>
      <c r="B16" s="215">
        <v>1.7811134288086342E-2</v>
      </c>
      <c r="C16" s="215">
        <v>2.647932233291822E-2</v>
      </c>
      <c r="D16" s="24">
        <f t="shared" si="0"/>
        <v>4.4290456621004559E-2</v>
      </c>
      <c r="E16" s="26">
        <v>1</v>
      </c>
      <c r="F16" s="22"/>
      <c r="H16" s="24">
        <f t="shared" si="1"/>
        <v>1</v>
      </c>
      <c r="I16" s="22">
        <f t="shared" si="2"/>
        <v>4.4290456621004559E-2</v>
      </c>
      <c r="J16" s="24">
        <f>IF(I$32&lt;=1+I131,I16,B16*H16+J$33*(I16-B16*H16))</f>
        <v>1.9237193858103494E-2</v>
      </c>
      <c r="K16" s="22">
        <f t="shared" si="4"/>
        <v>1.7811134288086342E-2</v>
      </c>
      <c r="L16" s="22">
        <f t="shared" si="5"/>
        <v>1.7811134288086342E-2</v>
      </c>
      <c r="M16" s="224">
        <f t="shared" si="6"/>
        <v>1.9237193858103494E-2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4236.666666666667</v>
      </c>
      <c r="S16" s="222">
        <f>IF($B$81=0,0,(SUMIF($N$6:$N$28,$U16,L$6:L$28)+SUMIF($N$91:$N$118,$U16,L$91:L$118))*$I$83*Poor!$B$81/$B$81)</f>
        <v>4236.666666666667</v>
      </c>
      <c r="T16" s="222">
        <f>IF($B$81=0,0,(SUMIF($N$6:$N$28,$U16,M$6:M$28)+SUMIF($N$91:$N$118,$U16,M$91:M$118))*$I$83*Poor!$B$81/$B$81)</f>
        <v>4282.3003046352769</v>
      </c>
      <c r="U16" s="223">
        <v>10</v>
      </c>
      <c r="V16" s="56"/>
      <c r="W16" s="110"/>
      <c r="X16" s="118"/>
      <c r="Y16" s="183">
        <f t="shared" si="9"/>
        <v>7.6948775432413977E-2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7.6948775432413977E-2</v>
      </c>
      <c r="AH16" s="123">
        <f t="shared" si="12"/>
        <v>1</v>
      </c>
      <c r="AI16" s="183">
        <f t="shared" si="13"/>
        <v>1.9237193858103494E-2</v>
      </c>
      <c r="AJ16" s="120">
        <f t="shared" si="14"/>
        <v>0</v>
      </c>
      <c r="AK16" s="119">
        <f t="shared" si="15"/>
        <v>3.8474387716206988E-2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">
        <v>157</v>
      </c>
      <c r="B17" s="215">
        <v>9.0526930261519301E-3</v>
      </c>
      <c r="C17" s="215">
        <v>1.3325031133250311E-3</v>
      </c>
      <c r="D17" s="24">
        <f>SUM(B17,C17)</f>
        <v>1.0385196139476961E-2</v>
      </c>
      <c r="E17" s="26">
        <v>1</v>
      </c>
      <c r="F17" s="22"/>
      <c r="H17" s="24">
        <f t="shared" si="1"/>
        <v>1</v>
      </c>
      <c r="I17" s="22">
        <f t="shared" si="2"/>
        <v>1.0385196139476961E-2</v>
      </c>
      <c r="J17" s="24">
        <f t="shared" ref="J17:J25" si="17">IF(I$32&lt;=1+I131,I17,B17*H17+J$33*(I17-B17*H17))</f>
        <v>9.124455769659626E-3</v>
      </c>
      <c r="K17" s="22">
        <f t="shared" si="4"/>
        <v>9.0526930261519301E-3</v>
      </c>
      <c r="L17" s="22">
        <f t="shared" si="5"/>
        <v>9.0526930261519301E-3</v>
      </c>
      <c r="M17" s="225">
        <f t="shared" si="6"/>
        <v>9.124455769659626E-3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960.00000000000011</v>
      </c>
      <c r="S17" s="222">
        <f>IF($B$81=0,0,(SUMIF($N$6:$N$28,$U17,L$6:L$28)+SUMIF($N$91:$N$118,$U17,L$91:L$118))*$I$83*Poor!$B$81/$B$81)</f>
        <v>960.00000000000011</v>
      </c>
      <c r="T17" s="222">
        <f>IF($B$81=0,0,(SUMIF($N$6:$N$28,$U17,M$6:M$28)+SUMIF($N$91:$N$118,$U17,M$91:M$118))*$I$83*Poor!$B$81/$B$81)</f>
        <v>960.00000000000011</v>
      </c>
      <c r="U17" s="223">
        <v>11</v>
      </c>
      <c r="V17" s="56"/>
      <c r="W17" s="110"/>
      <c r="X17" s="118"/>
      <c r="Y17" s="183">
        <f t="shared" si="9"/>
        <v>3.6497823078638504E-2</v>
      </c>
      <c r="Z17" s="116">
        <v>0.29409999999999997</v>
      </c>
      <c r="AA17" s="121">
        <f t="shared" si="16"/>
        <v>1.0734009767427583E-2</v>
      </c>
      <c r="AB17" s="116">
        <v>0.17649999999999999</v>
      </c>
      <c r="AC17" s="121">
        <f t="shared" si="7"/>
        <v>6.441865773379696E-3</v>
      </c>
      <c r="AD17" s="116">
        <v>0.23530000000000001</v>
      </c>
      <c r="AE17" s="121">
        <f t="shared" si="8"/>
        <v>8.5879377704036405E-3</v>
      </c>
      <c r="AF17" s="122">
        <f t="shared" si="10"/>
        <v>0.29410000000000003</v>
      </c>
      <c r="AG17" s="121">
        <f t="shared" si="11"/>
        <v>1.0734009767427584E-2</v>
      </c>
      <c r="AH17" s="123">
        <f t="shared" si="12"/>
        <v>1</v>
      </c>
      <c r="AI17" s="183">
        <f t="shared" si="13"/>
        <v>9.124455769659626E-3</v>
      </c>
      <c r="AJ17" s="120">
        <f t="shared" si="14"/>
        <v>8.5879377704036388E-3</v>
      </c>
      <c r="AK17" s="119">
        <f t="shared" si="15"/>
        <v>9.6609737689156115E-3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">
        <v>158</v>
      </c>
      <c r="B18" s="215">
        <v>9.313511830635118E-3</v>
      </c>
      <c r="C18" s="215">
        <v>1.1266344956413448E-2</v>
      </c>
      <c r="D18" s="24">
        <f t="shared" ref="D18:D20" si="18">SUM(B18,C18)</f>
        <v>2.0579856787048566E-2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2.0579856787048566E-2</v>
      </c>
      <c r="J18" s="24">
        <f t="shared" si="17"/>
        <v>9.9202675036922996E-3</v>
      </c>
      <c r="K18" s="22">
        <f t="shared" ref="K18:K20" si="21">B18</f>
        <v>9.313511830635118E-3</v>
      </c>
      <c r="L18" s="22">
        <f t="shared" ref="L18:L20" si="22">IF(K18="","",K18*H18)</f>
        <v>9.313511830635118E-3</v>
      </c>
      <c r="M18" s="225">
        <f t="shared" ref="M18:M20" si="23">J18</f>
        <v>9.9202675036922996E-3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1071.378844100391</v>
      </c>
      <c r="S18" s="222">
        <f>IF($B$81=0,0,(SUMIF($N$6:$N$28,$U18,L$6:L$28)+SUMIF($N$91:$N$118,$U18,L$91:L$118))*$I$83*Poor!$B$81/$B$81)</f>
        <v>1071.378844100391</v>
      </c>
      <c r="T18" s="222">
        <f>IF($B$81=0,0,(SUMIF($N$6:$N$28,$U18,M$6:M$28)+SUMIF($N$91:$N$118,$U18,M$91:M$118))*$I$83*Poor!$B$81/$B$81)</f>
        <v>1071.378844100391</v>
      </c>
      <c r="U18" s="223">
        <v>12</v>
      </c>
      <c r="V18" s="56"/>
      <c r="W18" s="110"/>
      <c r="X18" s="118"/>
      <c r="Y18" s="183">
        <f t="shared" ref="Y18:Y20" si="24">M18*4</f>
        <v>3.9681070014769199E-2</v>
      </c>
      <c r="Z18" s="116">
        <v>1.2941</v>
      </c>
      <c r="AA18" s="121">
        <f t="shared" ref="AA18:AA20" si="25">$M18*Z18*4</f>
        <v>5.1351272706112824E-2</v>
      </c>
      <c r="AB18" s="116">
        <v>1.1765000000000001</v>
      </c>
      <c r="AC18" s="121">
        <f t="shared" ref="AC18:AC20" si="26">$M18*AB18*4</f>
        <v>4.6684778872375966E-2</v>
      </c>
      <c r="AD18" s="116">
        <v>1.2353000000000001</v>
      </c>
      <c r="AE18" s="121">
        <f t="shared" ref="AE18:AE20" si="27">$M18*AD18*4</f>
        <v>4.9018025789244392E-2</v>
      </c>
      <c r="AF18" s="122">
        <f t="shared" ref="AF18:AF20" si="28">1-SUM(Z18,AB18,AD18)</f>
        <v>-2.7059000000000002</v>
      </c>
      <c r="AG18" s="121">
        <f t="shared" ref="AG18:AG20" si="29">$M18*AF18*4</f>
        <v>-0.10737300735296398</v>
      </c>
      <c r="AH18" s="123">
        <f t="shared" ref="AH18:AH20" si="30">SUM(Z18,AB18,AD18,AF18)</f>
        <v>1</v>
      </c>
      <c r="AI18" s="183">
        <f t="shared" ref="AI18:AI20" si="31">SUM(AA18,AC18,AE18,AG18)/4</f>
        <v>9.9202675036922996E-3</v>
      </c>
      <c r="AJ18" s="120">
        <f t="shared" ref="AJ18:AJ20" si="32">(AA18+AC18)/2</f>
        <v>4.9018025789244399E-2</v>
      </c>
      <c r="AK18" s="119">
        <f t="shared" ref="AK18:AK20" si="33">(AE18+AG18)/2</f>
        <v>-2.9177490781859796E-2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">
        <v>159</v>
      </c>
      <c r="B19" s="215">
        <v>6.9096357409713571E-3</v>
      </c>
      <c r="C19" s="215">
        <v>9.1259339975093467E-4</v>
      </c>
      <c r="D19" s="24">
        <f t="shared" si="18"/>
        <v>7.8222291407222914E-3</v>
      </c>
      <c r="E19" s="26"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6.9587839984262484E-3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6.9587839984262484E-3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56.626488063723443</v>
      </c>
      <c r="S19" s="222">
        <f>IF($B$81=0,0,(SUMIF($N$6:$N$28,$U19,L$6:L$28)+SUMIF($N$91:$N$118,$U19,L$91:L$118))*$I$83*Poor!$B$81/$B$81)</f>
        <v>56.626488063723443</v>
      </c>
      <c r="T19" s="222">
        <f>IF($B$81=0,0,(SUMIF($N$6:$N$28,$U19,M$6:M$28)+SUMIF($N$91:$N$118,$U19,M$91:M$118))*$I$83*Poor!$B$81/$B$81)</f>
        <v>56.626488063723443</v>
      </c>
      <c r="U19" s="223">
        <v>13</v>
      </c>
      <c r="V19" s="56"/>
      <c r="W19" s="110"/>
      <c r="X19" s="118"/>
      <c r="Y19" s="183">
        <f t="shared" si="24"/>
        <v>2.7835135993704994E-2</v>
      </c>
      <c r="Z19" s="116">
        <v>2.2940999999999998</v>
      </c>
      <c r="AA19" s="121">
        <f t="shared" si="25"/>
        <v>6.3856585483158618E-2</v>
      </c>
      <c r="AB19" s="116">
        <v>2.1764999999999999</v>
      </c>
      <c r="AC19" s="121">
        <f t="shared" si="26"/>
        <v>6.0583173490298917E-2</v>
      </c>
      <c r="AD19" s="116">
        <v>2.2353000000000001</v>
      </c>
      <c r="AE19" s="121">
        <f t="shared" si="27"/>
        <v>6.2219879486728774E-2</v>
      </c>
      <c r="AF19" s="122">
        <f t="shared" si="28"/>
        <v>-5.7058999999999997</v>
      </c>
      <c r="AG19" s="121">
        <f t="shared" si="29"/>
        <v>-0.1588245024664813</v>
      </c>
      <c r="AH19" s="123">
        <f t="shared" si="30"/>
        <v>1</v>
      </c>
      <c r="AI19" s="183">
        <f t="shared" si="31"/>
        <v>6.9587839984262476E-3</v>
      </c>
      <c r="AJ19" s="120">
        <f t="shared" si="32"/>
        <v>6.2219879486728767E-2</v>
      </c>
      <c r="AK19" s="119">
        <f t="shared" si="33"/>
        <v>-4.8302311489876265E-2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">
        <v>160</v>
      </c>
      <c r="B20" s="215">
        <v>0</v>
      </c>
      <c r="C20" s="215"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21720</v>
      </c>
      <c r="S20" s="222">
        <f>IF($B$81=0,0,(SUMIF($N$6:$N$28,$U20,L$6:L$28)+SUMIF($N$91:$N$118,$U20,L$91:L$118))*$I$83*Poor!$B$81/$B$81)</f>
        <v>21720</v>
      </c>
      <c r="T20" s="222">
        <f>IF($B$81=0,0,(SUMIF($N$6:$N$28,$U20,M$6:M$28)+SUMIF($N$91:$N$118,$U20,M$91:M$118))*$I$83*Poor!$B$81/$B$81)</f>
        <v>21720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">
        <v>161</v>
      </c>
      <c r="B21" s="215">
        <v>0</v>
      </c>
      <c r="C21" s="215"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2100</v>
      </c>
      <c r="S21" s="222">
        <f>IF($B$81=0,0,(SUMIF($N$6:$N$28,$U21,L$6:L$28)+SUMIF($N$91:$N$118,$U21,L$91:L$118))*$I$83*Poor!$B$81/$B$81)</f>
        <v>2100</v>
      </c>
      <c r="T21" s="222">
        <f>IF($B$81=0,0,(SUMIF($N$6:$N$28,$U21,M$6:M$28)+SUMIF($N$91:$N$118,$U21,M$91:M$118))*$I$83*Poor!$B$81/$B$81)</f>
        <v>2100</v>
      </c>
      <c r="U21" s="223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">
        <v>162</v>
      </c>
      <c r="B22" s="215">
        <v>5.2902559931506853E-2</v>
      </c>
      <c r="C22" s="215">
        <v>-2.0008447488584474E-2</v>
      </c>
      <c r="D22" s="24">
        <f t="shared" si="34"/>
        <v>3.2894112442922382E-2</v>
      </c>
      <c r="E22" s="26">
        <v>1</v>
      </c>
      <c r="F22" s="22"/>
      <c r="H22" s="24">
        <f t="shared" si="35"/>
        <v>1</v>
      </c>
      <c r="I22" s="22">
        <f t="shared" si="36"/>
        <v>3.2894112442922382E-2</v>
      </c>
      <c r="J22" s="24">
        <f t="shared" si="17"/>
        <v>5.1824993154550102E-2</v>
      </c>
      <c r="K22" s="22">
        <f t="shared" si="37"/>
        <v>5.2902559931506853E-2</v>
      </c>
      <c r="L22" s="22">
        <f t="shared" si="38"/>
        <v>5.2902559931506853E-2</v>
      </c>
      <c r="M22" s="225">
        <f t="shared" si="39"/>
        <v>5.1824993154550102E-2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0.20729997261820041</v>
      </c>
      <c r="Z22" s="116">
        <v>5.2941000000000003</v>
      </c>
      <c r="AA22" s="121">
        <f t="shared" si="41"/>
        <v>1.0974667850380149</v>
      </c>
      <c r="AB22" s="116">
        <v>5.1764999999999999</v>
      </c>
      <c r="AC22" s="121">
        <f t="shared" si="42"/>
        <v>1.0730883082581144</v>
      </c>
      <c r="AD22" s="116">
        <v>5.2352999999999996</v>
      </c>
      <c r="AE22" s="121">
        <f t="shared" si="43"/>
        <v>1.0852775466480644</v>
      </c>
      <c r="AF22" s="122">
        <f t="shared" si="44"/>
        <v>-14.7059</v>
      </c>
      <c r="AG22" s="121">
        <f t="shared" si="45"/>
        <v>-3.0485326673259934</v>
      </c>
      <c r="AH22" s="123">
        <f t="shared" si="46"/>
        <v>1</v>
      </c>
      <c r="AI22" s="183">
        <f t="shared" si="47"/>
        <v>5.1824993154550025E-2</v>
      </c>
      <c r="AJ22" s="120">
        <f t="shared" si="48"/>
        <v>1.0852775466480646</v>
      </c>
      <c r="AK22" s="119">
        <f t="shared" si="49"/>
        <v>-0.98162756033896448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">
        <v>163</v>
      </c>
      <c r="B23" s="215">
        <v>1.5772191780821915E-2</v>
      </c>
      <c r="C23" s="215">
        <v>-1.2005068493150682E-2</v>
      </c>
      <c r="D23" s="24">
        <f t="shared" si="34"/>
        <v>3.767123287671233E-3</v>
      </c>
      <c r="E23" s="26">
        <v>1</v>
      </c>
      <c r="F23" s="22"/>
      <c r="H23" s="24">
        <f t="shared" si="35"/>
        <v>1</v>
      </c>
      <c r="I23" s="22">
        <f t="shared" si="36"/>
        <v>3.767123287671233E-3</v>
      </c>
      <c r="J23" s="24">
        <f t="shared" si="17"/>
        <v>1.5125651714647866E-2</v>
      </c>
      <c r="K23" s="22">
        <f t="shared" si="37"/>
        <v>1.5772191780821915E-2</v>
      </c>
      <c r="L23" s="22">
        <f t="shared" si="38"/>
        <v>1.5772191780821915E-2</v>
      </c>
      <c r="M23" s="225">
        <f t="shared" si="39"/>
        <v>1.5125651714647866E-2</v>
      </c>
      <c r="N23" s="229">
        <v>7</v>
      </c>
      <c r="O23" s="2"/>
      <c r="P23" s="22"/>
      <c r="Q23" s="171" t="s">
        <v>100</v>
      </c>
      <c r="R23" s="179">
        <f>SUM(R7:R22)</f>
        <v>62132.93528284147</v>
      </c>
      <c r="S23" s="179">
        <f>SUM(S7:S22)</f>
        <v>62132.93528284147</v>
      </c>
      <c r="T23" s="179">
        <f>SUM(T7:T22)</f>
        <v>62114.263176711014</v>
      </c>
      <c r="U23" s="56"/>
      <c r="V23" s="56"/>
      <c r="W23" s="110"/>
      <c r="X23" s="118"/>
      <c r="Y23" s="183">
        <f t="shared" si="40"/>
        <v>6.0502606858591462E-2</v>
      </c>
      <c r="Z23" s="116">
        <v>6.2941000000000003</v>
      </c>
      <c r="AA23" s="121">
        <f t="shared" si="41"/>
        <v>0.38080945782866055</v>
      </c>
      <c r="AB23" s="116">
        <v>6.1764999999999999</v>
      </c>
      <c r="AC23" s="121">
        <f t="shared" si="42"/>
        <v>0.37369435126209016</v>
      </c>
      <c r="AD23" s="116">
        <v>6.2352999999999996</v>
      </c>
      <c r="AE23" s="121">
        <f t="shared" si="43"/>
        <v>0.37725190454537533</v>
      </c>
      <c r="AF23" s="122">
        <f t="shared" si="44"/>
        <v>-17.7059</v>
      </c>
      <c r="AG23" s="121">
        <f t="shared" si="45"/>
        <v>-1.0712531067775346</v>
      </c>
      <c r="AH23" s="123">
        <f t="shared" si="46"/>
        <v>1</v>
      </c>
      <c r="AI23" s="183">
        <f t="shared" si="47"/>
        <v>1.5125651714647859E-2</v>
      </c>
      <c r="AJ23" s="120">
        <f t="shared" si="48"/>
        <v>0.37725190454537538</v>
      </c>
      <c r="AK23" s="119">
        <f t="shared" si="49"/>
        <v>-0.34700060111607967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">
        <v>164</v>
      </c>
      <c r="B24" s="215">
        <v>5.5050597758405971E-3</v>
      </c>
      <c r="C24" s="215">
        <v>0</v>
      </c>
      <c r="D24" s="24">
        <f t="shared" si="34"/>
        <v>5.5050597758405971E-3</v>
      </c>
      <c r="E24" s="26">
        <v>1</v>
      </c>
      <c r="F24" s="22"/>
      <c r="H24" s="24">
        <f t="shared" si="35"/>
        <v>1</v>
      </c>
      <c r="I24" s="22">
        <f t="shared" si="36"/>
        <v>5.5050597758405971E-3</v>
      </c>
      <c r="J24" s="24">
        <f t="shared" si="17"/>
        <v>5.5050597758405971E-3</v>
      </c>
      <c r="K24" s="22">
        <f t="shared" si="37"/>
        <v>5.5050597758405971E-3</v>
      </c>
      <c r="L24" s="22">
        <f t="shared" si="38"/>
        <v>5.5050597758405971E-3</v>
      </c>
      <c r="M24" s="225">
        <f t="shared" si="39"/>
        <v>5.5050597758405971E-3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27486.46738189508</v>
      </c>
      <c r="S24" s="41">
        <f>IF($B$81=0,0,(SUM(($B$70*$H$70))+((1-$D$29)*$I$83))*Poor!$B$81/$B$81)</f>
        <v>27486.46738189508</v>
      </c>
      <c r="T24" s="41">
        <f>IF($B$81=0,0,(SUM(($B$70*$H$70))+((1-$D$29)*$I$83))*Poor!$B$81/$B$81)</f>
        <v>27486.46738189508</v>
      </c>
      <c r="U24" s="56"/>
      <c r="V24" s="56"/>
      <c r="W24" s="110"/>
      <c r="X24" s="118"/>
      <c r="Y24" s="183">
        <f t="shared" si="40"/>
        <v>2.2020239103362389E-2</v>
      </c>
      <c r="Z24" s="116">
        <v>7.2941000000000003</v>
      </c>
      <c r="AA24" s="121">
        <f t="shared" si="41"/>
        <v>0.16061782604383559</v>
      </c>
      <c r="AB24" s="116">
        <v>7.1764999999999999</v>
      </c>
      <c r="AC24" s="121">
        <f t="shared" si="42"/>
        <v>0.15802824592528017</v>
      </c>
      <c r="AD24" s="116">
        <v>7.2352999999999996</v>
      </c>
      <c r="AE24" s="121">
        <f t="shared" si="43"/>
        <v>0.15932303598455788</v>
      </c>
      <c r="AF24" s="122">
        <f t="shared" si="44"/>
        <v>-20.7059</v>
      </c>
      <c r="AG24" s="121">
        <f t="shared" si="45"/>
        <v>-0.45594886885031127</v>
      </c>
      <c r="AH24" s="123">
        <f t="shared" si="46"/>
        <v>1</v>
      </c>
      <c r="AI24" s="183">
        <f t="shared" si="47"/>
        <v>5.5050597758405928E-3</v>
      </c>
      <c r="AJ24" s="120">
        <f t="shared" si="48"/>
        <v>0.15932303598455788</v>
      </c>
      <c r="AK24" s="119">
        <f t="shared" si="49"/>
        <v>-0.1483129164328767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">
        <v>165</v>
      </c>
      <c r="B25" s="215">
        <v>0</v>
      </c>
      <c r="C25" s="215"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43959.356270783988</v>
      </c>
      <c r="S25" s="41">
        <f>IF($B$81=0,0,(SUM(($B$70*$H$70),($B$71*$H$71))+((1-$D$29)*$I$83))*Poor!$B$81/$B$81)</f>
        <v>43959.356270783988</v>
      </c>
      <c r="T25" s="41">
        <f>IF($B$81=0,0,(SUM(($B$70*$H$70),($B$71*$H$71))+((1-$D$29)*$I$83))*Poor!$B$81/$B$81)</f>
        <v>43959.356270783988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">
        <v>166</v>
      </c>
      <c r="B26" s="215">
        <v>0.10415628411753981</v>
      </c>
      <c r="C26" s="215">
        <v>0</v>
      </c>
      <c r="D26" s="24">
        <f>SUM(B26,C26)</f>
        <v>0.10415628411753981</v>
      </c>
      <c r="E26" s="26">
        <v>1</v>
      </c>
      <c r="F26" s="22"/>
      <c r="H26" s="24">
        <f t="shared" si="1"/>
        <v>1</v>
      </c>
      <c r="I26" s="22">
        <f t="shared" si="2"/>
        <v>0.10415628411753981</v>
      </c>
      <c r="J26" s="24">
        <f>IF(I$32&lt;=1+I131,I26,B26*H26+J$33*(I26-B26*H26))</f>
        <v>0.10415628411753981</v>
      </c>
      <c r="K26" s="22">
        <f t="shared" si="4"/>
        <v>0.10415628411753981</v>
      </c>
      <c r="L26" s="22">
        <f t="shared" si="5"/>
        <v>0.10415628411753981</v>
      </c>
      <c r="M26" s="224">
        <f t="shared" si="6"/>
        <v>0.10415628411753981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73024.499127926843</v>
      </c>
      <c r="S26" s="41">
        <f>IF($B$81=0,0,(SUM(($B$70*$H$70),($B$71*$H$71),($B$72*$H$72))+((1-$D$29)*$I$83))*Poor!$B$81/$B$81)</f>
        <v>73024.499127926843</v>
      </c>
      <c r="T26" s="41">
        <f>IF($B$81=0,0,(SUM(($B$70*$H$70),($B$71*$H$71),($B$72*$H$72))+((1-$D$29)*$I$83))*Poor!$B$81/$B$81)</f>
        <v>73024.499127926843</v>
      </c>
      <c r="U26" s="56"/>
      <c r="V26" s="56"/>
      <c r="W26" s="110"/>
      <c r="X26" s="118"/>
      <c r="Y26" s="183">
        <f t="shared" si="9"/>
        <v>0.41662513647015925</v>
      </c>
      <c r="Z26" s="116">
        <v>0.25</v>
      </c>
      <c r="AA26" s="121">
        <f t="shared" si="16"/>
        <v>0.10415628411753981</v>
      </c>
      <c r="AB26" s="116">
        <v>0.25</v>
      </c>
      <c r="AC26" s="121">
        <f t="shared" si="7"/>
        <v>0.10415628411753981</v>
      </c>
      <c r="AD26" s="116">
        <v>0.25</v>
      </c>
      <c r="AE26" s="121">
        <f t="shared" si="8"/>
        <v>0.10415628411753981</v>
      </c>
      <c r="AF26" s="122">
        <f t="shared" si="10"/>
        <v>0.25</v>
      </c>
      <c r="AG26" s="121">
        <f t="shared" si="11"/>
        <v>0.10415628411753981</v>
      </c>
      <c r="AH26" s="123">
        <f t="shared" si="12"/>
        <v>1</v>
      </c>
      <c r="AI26" s="183">
        <f t="shared" si="13"/>
        <v>0.10415628411753981</v>
      </c>
      <c r="AJ26" s="120">
        <f t="shared" si="14"/>
        <v>0.10415628411753981</v>
      </c>
      <c r="AK26" s="119">
        <f t="shared" si="15"/>
        <v>0.10415628411753981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">
        <v>167</v>
      </c>
      <c r="B27" s="215">
        <v>1.1710415628891658E-2</v>
      </c>
      <c r="C27" s="215">
        <v>-1.1710415628891658E-2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1.1079744267045709E-2</v>
      </c>
      <c r="K27" s="22">
        <f t="shared" si="4"/>
        <v>1.1710415628891658E-2</v>
      </c>
      <c r="L27" s="22">
        <f t="shared" si="5"/>
        <v>1.1710415628891658E-2</v>
      </c>
      <c r="M27" s="226">
        <f t="shared" si="6"/>
        <v>1.1079744267045709E-2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4.4318977068182837E-2</v>
      </c>
      <c r="Z27" s="116">
        <v>0.25</v>
      </c>
      <c r="AA27" s="121">
        <f t="shared" si="16"/>
        <v>1.1079744267045709E-2</v>
      </c>
      <c r="AB27" s="116">
        <v>0.25</v>
      </c>
      <c r="AC27" s="121">
        <f t="shared" si="7"/>
        <v>1.1079744267045709E-2</v>
      </c>
      <c r="AD27" s="116">
        <v>0.25</v>
      </c>
      <c r="AE27" s="121">
        <f t="shared" si="8"/>
        <v>1.1079744267045709E-2</v>
      </c>
      <c r="AF27" s="122">
        <f t="shared" si="10"/>
        <v>0.25</v>
      </c>
      <c r="AG27" s="121">
        <f t="shared" si="11"/>
        <v>1.1079744267045709E-2</v>
      </c>
      <c r="AH27" s="123">
        <f t="shared" si="12"/>
        <v>1</v>
      </c>
      <c r="AI27" s="183">
        <f t="shared" si="13"/>
        <v>1.1079744267045709E-2</v>
      </c>
      <c r="AJ27" s="120">
        <f t="shared" si="14"/>
        <v>1.1079744267045709E-2</v>
      </c>
      <c r="AK27" s="119">
        <f t="shared" si="15"/>
        <v>1.1079744267045709E-2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">
        <v>168</v>
      </c>
      <c r="B28" s="215">
        <v>2.8676712328767119E-3</v>
      </c>
      <c r="C28" s="215">
        <v>-2.8676712328767119E-3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2.713231102049692E-3</v>
      </c>
      <c r="K28" s="22">
        <f t="shared" si="4"/>
        <v>2.8676712328767119E-3</v>
      </c>
      <c r="L28" s="22">
        <f t="shared" si="5"/>
        <v>2.8676712328767119E-3</v>
      </c>
      <c r="M28" s="224">
        <f t="shared" si="6"/>
        <v>2.713231102049692E-3</v>
      </c>
      <c r="N28" s="229"/>
      <c r="O28" s="2"/>
      <c r="P28" s="22"/>
      <c r="V28" s="56"/>
      <c r="W28" s="110"/>
      <c r="X28" s="118"/>
      <c r="Y28" s="183">
        <f t="shared" si="9"/>
        <v>1.0852924408198768E-2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5.426462204099384E-3</v>
      </c>
      <c r="AF28" s="122">
        <f t="shared" si="10"/>
        <v>0.5</v>
      </c>
      <c r="AG28" s="121">
        <f t="shared" si="11"/>
        <v>5.426462204099384E-3</v>
      </c>
      <c r="AH28" s="123">
        <f t="shared" si="12"/>
        <v>1</v>
      </c>
      <c r="AI28" s="183">
        <f t="shared" si="13"/>
        <v>2.713231102049692E-3</v>
      </c>
      <c r="AJ28" s="120">
        <f t="shared" si="14"/>
        <v>0</v>
      </c>
      <c r="AK28" s="119">
        <f t="shared" si="15"/>
        <v>5.426462204099384E-3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">
        <v>169</v>
      </c>
      <c r="B29" s="215">
        <v>0.12930161825446243</v>
      </c>
      <c r="C29" s="215">
        <v>9.5335155687534659E-2</v>
      </c>
      <c r="D29" s="24">
        <f>SUM(B29,C29)</f>
        <v>0.2246367739419971</v>
      </c>
      <c r="E29" s="26"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0.13443594946649162</v>
      </c>
      <c r="K29" s="22">
        <f t="shared" si="4"/>
        <v>0.12930161825446243</v>
      </c>
      <c r="L29" s="22">
        <f t="shared" si="5"/>
        <v>0.12930161825446243</v>
      </c>
      <c r="M29" s="224">
        <f t="shared" si="6"/>
        <v>0.13443594946649162</v>
      </c>
      <c r="N29" s="229"/>
      <c r="P29" s="22"/>
      <c r="V29" s="56"/>
      <c r="W29" s="110"/>
      <c r="X29" s="118"/>
      <c r="Y29" s="183">
        <f t="shared" si="9"/>
        <v>0.53774379786596649</v>
      </c>
      <c r="Z29" s="116">
        <v>0.25</v>
      </c>
      <c r="AA29" s="121">
        <f t="shared" si="16"/>
        <v>0.13443594946649162</v>
      </c>
      <c r="AB29" s="116">
        <v>0.25</v>
      </c>
      <c r="AC29" s="121">
        <f t="shared" si="7"/>
        <v>0.13443594946649162</v>
      </c>
      <c r="AD29" s="116">
        <v>0.25</v>
      </c>
      <c r="AE29" s="121">
        <f t="shared" si="8"/>
        <v>0.13443594946649162</v>
      </c>
      <c r="AF29" s="122">
        <f t="shared" si="10"/>
        <v>0.25</v>
      </c>
      <c r="AG29" s="121">
        <f t="shared" si="11"/>
        <v>0.13443594946649162</v>
      </c>
      <c r="AH29" s="123">
        <f t="shared" si="12"/>
        <v>1</v>
      </c>
      <c r="AI29" s="183">
        <f t="shared" si="13"/>
        <v>0.13443594946649162</v>
      </c>
      <c r="AJ29" s="120">
        <f t="shared" si="14"/>
        <v>0.13443594946649162</v>
      </c>
      <c r="AK29" s="119">
        <f t="shared" si="15"/>
        <v>0.13443594946649162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">
        <v>56</v>
      </c>
      <c r="B30" s="215">
        <v>0.4958710473225405</v>
      </c>
      <c r="C30" s="103"/>
      <c r="D30" s="24">
        <f>(D119-B124)</f>
        <v>3.4355649777773456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3.4355649777773456</v>
      </c>
      <c r="J30" s="231">
        <f>IF(I$32&lt;=1,I30,1-SUM(J6:J29))</f>
        <v>0.23142548490988502</v>
      </c>
      <c r="K30" s="22">
        <f t="shared" si="4"/>
        <v>0.4958710473225405</v>
      </c>
      <c r="L30" s="22">
        <f>IF(L124=L119,0,IF(K30="",0,(L119-L124)/(B119-B124)*K30))</f>
        <v>0.4958710473225405</v>
      </c>
      <c r="M30" s="175">
        <f t="shared" si="6"/>
        <v>0.23142548490988502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0.92570193963954006</v>
      </c>
      <c r="Z30" s="122">
        <f>IF($Y30=0,0,AA30/($Y$30))</f>
        <v>-1.294638234367538</v>
      </c>
      <c r="AA30" s="187">
        <f>IF(AA79*4/$I$83+SUM(AA6:AA29)&lt;1,AA79*4/$I$83,1-SUM(AA6:AA29))</f>
        <v>-1.1984491246855393</v>
      </c>
      <c r="AB30" s="122">
        <f>IF($Y30=0,0,AC30/($Y$30))</f>
        <v>-1.0871786112117821</v>
      </c>
      <c r="AC30" s="187">
        <f>IF(AC79*4/$I$83+SUM(AC6:AC29)&lt;1,AC79*4/$I$83,1-SUM(AC6:AC29))</f>
        <v>-1.0064033491333682</v>
      </c>
      <c r="AD30" s="122">
        <f>IF($Y30=0,0,AE30/($Y$30))</f>
        <v>-1.1941373566220033</v>
      </c>
      <c r="AE30" s="187">
        <f>IF(AE79*4/$I$83+SUM(AE6:AE29)&lt;1,AE79*4/$I$83,1-SUM(AE6:AE29))</f>
        <v>-1.1054152672210216</v>
      </c>
      <c r="AF30" s="122">
        <f>IF($Y30=0,0,AG30/($Y$30))</f>
        <v>4.5759542022013244</v>
      </c>
      <c r="AG30" s="187">
        <f>IF(AG79*4/$I$83+SUM(AG6:AG29)&lt;1,AG79*4/$I$83,1-SUM(AG6:AG29))</f>
        <v>4.23596968067947</v>
      </c>
      <c r="AH30" s="123">
        <f t="shared" si="12"/>
        <v>1.0000000000000009</v>
      </c>
      <c r="AI30" s="183">
        <f t="shared" si="13"/>
        <v>0.23142548490988524</v>
      </c>
      <c r="AJ30" s="120">
        <f t="shared" si="14"/>
        <v>-1.1024262369094537</v>
      </c>
      <c r="AK30" s="119">
        <f t="shared" si="15"/>
        <v>1.5652772067292242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-0.25702408105379737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1.2570240810537974</v>
      </c>
      <c r="C32" s="29">
        <f>SUM(C6:C31)</f>
        <v>0.13780335774232916</v>
      </c>
      <c r="D32" s="24">
        <f>SUM(D6:D30)</f>
        <v>4.3345213692509317</v>
      </c>
      <c r="E32" s="2"/>
      <c r="F32" s="2"/>
      <c r="H32" s="17"/>
      <c r="I32" s="22">
        <f>SUM(I6:I30)</f>
        <v>4.3345213692509317</v>
      </c>
      <c r="J32" s="17"/>
      <c r="L32" s="22">
        <f>SUM(L6:L30)</f>
        <v>1.2570240810537974</v>
      </c>
      <c r="M32" s="23"/>
      <c r="N32" s="56"/>
      <c r="O32" s="2"/>
      <c r="P32" s="22"/>
      <c r="Q32" s="234" t="s">
        <v>143</v>
      </c>
      <c r="R32" s="234">
        <f t="shared" si="50"/>
        <v>10891.563845085373</v>
      </c>
      <c r="S32" s="234">
        <f t="shared" si="50"/>
        <v>10891.563845085373</v>
      </c>
      <c r="T32" s="234">
        <f t="shared" si="50"/>
        <v>10910.235951215829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5.3855591623065135E-2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">
        <v>170</v>
      </c>
      <c r="B37" s="216">
        <v>666.66666666666663</v>
      </c>
      <c r="C37" s="216">
        <v>0</v>
      </c>
      <c r="D37" s="38">
        <f>SUM(B37,C37)</f>
        <v>666.66666666666663</v>
      </c>
      <c r="E37" s="233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666.66666666666663</v>
      </c>
      <c r="J37" s="38">
        <f t="shared" ref="J37:J49" si="53">J91*I$83</f>
        <v>666.66666666666674</v>
      </c>
      <c r="K37" s="40">
        <f t="shared" ref="K37:K49" si="54">(B37/B$65)</f>
        <v>1.1950965189826142E-2</v>
      </c>
      <c r="L37" s="22">
        <f t="shared" ref="L37:L49" si="55">(K37*H37)</f>
        <v>1.1950965189826142E-2</v>
      </c>
      <c r="M37" s="24">
        <f t="shared" ref="M37:M49" si="56">J37/B$65</f>
        <v>1.1950965189826145E-2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666.66666666666674</v>
      </c>
      <c r="AH37" s="123">
        <f>SUM(Z37,AB37,AD37,AF37)</f>
        <v>1</v>
      </c>
      <c r="AI37" s="112">
        <f>SUM(AA37,AC37,AE37,AG37)</f>
        <v>666.66666666666674</v>
      </c>
      <c r="AJ37" s="148">
        <f>(AA37+AC37)</f>
        <v>0</v>
      </c>
      <c r="AK37" s="147">
        <f>(AE37+AG37)</f>
        <v>666.66666666666674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">
        <v>171</v>
      </c>
      <c r="B38" s="216">
        <v>1979.1666666666667</v>
      </c>
      <c r="C38" s="216">
        <v>0</v>
      </c>
      <c r="D38" s="38">
        <f t="shared" ref="D38:D47" si="58">SUM(B38,C38)</f>
        <v>1979.1666666666667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1979.1666666666667</v>
      </c>
      <c r="J38" s="38">
        <f t="shared" si="53"/>
        <v>1979.1666666666667</v>
      </c>
      <c r="K38" s="40">
        <f t="shared" si="54"/>
        <v>3.5479427907296364E-2</v>
      </c>
      <c r="L38" s="22">
        <f t="shared" si="55"/>
        <v>3.5479427907296364E-2</v>
      </c>
      <c r="M38" s="24">
        <f t="shared" si="56"/>
        <v>3.5479427907296364E-2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1979.1666666666667</v>
      </c>
      <c r="AH38" s="123">
        <f t="shared" ref="AH38:AI58" si="61">SUM(Z38,AB38,AD38,AF38)</f>
        <v>1</v>
      </c>
      <c r="AI38" s="112">
        <f t="shared" si="61"/>
        <v>1979.1666666666667</v>
      </c>
      <c r="AJ38" s="148">
        <f t="shared" ref="AJ38:AJ64" si="62">(AA38+AC38)</f>
        <v>0</v>
      </c>
      <c r="AK38" s="147">
        <f t="shared" ref="AK38:AK64" si="63">(AE38+AG38)</f>
        <v>1979.1666666666667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">
        <v>172</v>
      </c>
      <c r="B39" s="216">
        <v>1276.6666666666667</v>
      </c>
      <c r="C39" s="216">
        <v>-825</v>
      </c>
      <c r="D39" s="38">
        <f t="shared" si="58"/>
        <v>451.66666666666674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451.66666666666674</v>
      </c>
      <c r="J39" s="38">
        <f t="shared" si="53"/>
        <v>1232.2358035776381</v>
      </c>
      <c r="K39" s="40">
        <f t="shared" si="54"/>
        <v>2.2886098338517066E-2</v>
      </c>
      <c r="L39" s="22">
        <f t="shared" si="55"/>
        <v>2.2886098338517066E-2</v>
      </c>
      <c r="M39" s="24">
        <f t="shared" si="56"/>
        <v>2.2089610791320696E-2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1232.2358035776381</v>
      </c>
      <c r="AH39" s="123">
        <f t="shared" si="61"/>
        <v>1</v>
      </c>
      <c r="AI39" s="112">
        <f t="shared" si="61"/>
        <v>1232.2358035776381</v>
      </c>
      <c r="AJ39" s="148">
        <f t="shared" si="62"/>
        <v>0</v>
      </c>
      <c r="AK39" s="147">
        <f t="shared" si="63"/>
        <v>1232.2358035776381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">
        <v>173</v>
      </c>
      <c r="B40" s="216">
        <v>7.333333333333333</v>
      </c>
      <c r="C40" s="216">
        <v>0</v>
      </c>
      <c r="D40" s="38">
        <f t="shared" si="58"/>
        <v>7.333333333333333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7.333333333333333</v>
      </c>
      <c r="J40" s="38">
        <f t="shared" si="53"/>
        <v>7.333333333333333</v>
      </c>
      <c r="K40" s="40">
        <f t="shared" si="54"/>
        <v>1.3146061708808757E-4</v>
      </c>
      <c r="L40" s="22">
        <f t="shared" si="55"/>
        <v>1.3146061708808757E-4</v>
      </c>
      <c r="M40" s="24">
        <f t="shared" si="56"/>
        <v>1.3146061708808757E-4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7.333333333333333</v>
      </c>
      <c r="AH40" s="123">
        <f t="shared" si="61"/>
        <v>1</v>
      </c>
      <c r="AI40" s="112">
        <f t="shared" si="61"/>
        <v>7.333333333333333</v>
      </c>
      <c r="AJ40" s="148">
        <f t="shared" si="62"/>
        <v>0</v>
      </c>
      <c r="AK40" s="147">
        <f t="shared" si="63"/>
        <v>7.333333333333333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">
        <v>174</v>
      </c>
      <c r="B41" s="216">
        <v>0</v>
      </c>
      <c r="C41" s="216"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">
        <v>151</v>
      </c>
      <c r="B42" s="216">
        <v>100</v>
      </c>
      <c r="C42" s="216">
        <v>-100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94.614440837693493</v>
      </c>
      <c r="K42" s="40">
        <f t="shared" si="54"/>
        <v>1.7926447784739215E-3</v>
      </c>
      <c r="L42" s="22">
        <f t="shared" si="55"/>
        <v>1.7926447784739215E-3</v>
      </c>
      <c r="M42" s="24">
        <f t="shared" si="56"/>
        <v>1.6961008333592101E-3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23.653610209423373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47.307220418846747</v>
      </c>
      <c r="AF42" s="122">
        <f t="shared" si="57"/>
        <v>0.25</v>
      </c>
      <c r="AG42" s="147">
        <f t="shared" si="60"/>
        <v>23.653610209423373</v>
      </c>
      <c r="AH42" s="123">
        <f t="shared" si="61"/>
        <v>1</v>
      </c>
      <c r="AI42" s="112">
        <f t="shared" si="61"/>
        <v>94.614440837693493</v>
      </c>
      <c r="AJ42" s="148">
        <f t="shared" si="62"/>
        <v>23.653610209423373</v>
      </c>
      <c r="AK42" s="147">
        <f t="shared" si="63"/>
        <v>70.960830628270116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">
        <v>152</v>
      </c>
      <c r="B43" s="216">
        <v>266.66666666666669</v>
      </c>
      <c r="C43" s="216">
        <v>-266.66666666666669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252.30517556718266</v>
      </c>
      <c r="K43" s="40">
        <f t="shared" si="54"/>
        <v>4.7803860759304574E-3</v>
      </c>
      <c r="L43" s="22">
        <f t="shared" si="55"/>
        <v>4.7803860759304574E-3</v>
      </c>
      <c r="M43" s="24">
        <f t="shared" si="56"/>
        <v>4.5229355556245599E-3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63.076293891795665</v>
      </c>
      <c r="AB43" s="116">
        <v>0.25</v>
      </c>
      <c r="AC43" s="147">
        <f t="shared" si="65"/>
        <v>63.076293891795665</v>
      </c>
      <c r="AD43" s="116">
        <v>0.25</v>
      </c>
      <c r="AE43" s="147">
        <f t="shared" si="66"/>
        <v>63.076293891795665</v>
      </c>
      <c r="AF43" s="122">
        <f t="shared" si="57"/>
        <v>0.25</v>
      </c>
      <c r="AG43" s="147">
        <f t="shared" si="60"/>
        <v>63.076293891795665</v>
      </c>
      <c r="AH43" s="123">
        <f t="shared" si="61"/>
        <v>1</v>
      </c>
      <c r="AI43" s="112">
        <f t="shared" si="61"/>
        <v>252.30517556718266</v>
      </c>
      <c r="AJ43" s="148">
        <f t="shared" si="62"/>
        <v>126.15258778359133</v>
      </c>
      <c r="AK43" s="147">
        <f t="shared" si="63"/>
        <v>126.15258778359133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">
        <v>153</v>
      </c>
      <c r="B44" s="216">
        <v>0</v>
      </c>
      <c r="C44" s="216">
        <v>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0</v>
      </c>
      <c r="L44" s="22">
        <f t="shared" si="55"/>
        <v>0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">
        <v>155</v>
      </c>
      <c r="B45" s="216">
        <v>0</v>
      </c>
      <c r="C45" s="216">
        <v>0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">
        <v>156</v>
      </c>
      <c r="B46" s="216">
        <v>333.33333333333331</v>
      </c>
      <c r="C46" s="216">
        <v>-333.33333333333331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315.3814694589783</v>
      </c>
      <c r="K46" s="40">
        <f t="shared" si="54"/>
        <v>5.9754825949130709E-3</v>
      </c>
      <c r="L46" s="22">
        <f t="shared" si="55"/>
        <v>5.9754825949130709E-3</v>
      </c>
      <c r="M46" s="24">
        <f t="shared" si="56"/>
        <v>5.6536694445306996E-3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78.845367364744575</v>
      </c>
      <c r="AB46" s="116">
        <v>0.25</v>
      </c>
      <c r="AC46" s="147">
        <f t="shared" si="65"/>
        <v>78.845367364744575</v>
      </c>
      <c r="AD46" s="116">
        <v>0.25</v>
      </c>
      <c r="AE46" s="147">
        <f t="shared" si="66"/>
        <v>78.845367364744575</v>
      </c>
      <c r="AF46" s="122">
        <f t="shared" si="57"/>
        <v>0.25</v>
      </c>
      <c r="AG46" s="147">
        <f t="shared" si="60"/>
        <v>78.845367364744575</v>
      </c>
      <c r="AH46" s="123">
        <f t="shared" si="61"/>
        <v>1</v>
      </c>
      <c r="AI46" s="112">
        <f t="shared" si="61"/>
        <v>315.3814694589783</v>
      </c>
      <c r="AJ46" s="148">
        <f t="shared" si="62"/>
        <v>157.69073472948915</v>
      </c>
      <c r="AK46" s="147">
        <f t="shared" si="63"/>
        <v>157.69073472948915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">
        <v>158</v>
      </c>
      <c r="B47" s="216">
        <v>300</v>
      </c>
      <c r="C47" s="216">
        <v>-300</v>
      </c>
      <c r="D47" s="38">
        <f t="shared" si="58"/>
        <v>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0</v>
      </c>
      <c r="J47" s="38">
        <f t="shared" si="53"/>
        <v>283.84332251308047</v>
      </c>
      <c r="K47" s="40">
        <f t="shared" si="54"/>
        <v>5.3779343354217642E-3</v>
      </c>
      <c r="L47" s="22">
        <f t="shared" si="55"/>
        <v>5.3779343354217642E-3</v>
      </c>
      <c r="M47" s="24">
        <f t="shared" si="56"/>
        <v>5.0883025000776298E-3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70.960830628270116</v>
      </c>
      <c r="AB47" s="116">
        <v>0.25</v>
      </c>
      <c r="AC47" s="147">
        <f t="shared" si="65"/>
        <v>70.960830628270116</v>
      </c>
      <c r="AD47" s="116">
        <v>0.25</v>
      </c>
      <c r="AE47" s="147">
        <f t="shared" si="66"/>
        <v>70.960830628270116</v>
      </c>
      <c r="AF47" s="122">
        <f t="shared" si="57"/>
        <v>0.25</v>
      </c>
      <c r="AG47" s="147">
        <f t="shared" si="60"/>
        <v>70.960830628270116</v>
      </c>
      <c r="AH47" s="123">
        <f t="shared" si="61"/>
        <v>1</v>
      </c>
      <c r="AI47" s="112">
        <f t="shared" si="61"/>
        <v>283.84332251308047</v>
      </c>
      <c r="AJ47" s="148">
        <f t="shared" si="62"/>
        <v>141.92166125654023</v>
      </c>
      <c r="AK47" s="147">
        <f t="shared" si="63"/>
        <v>141.92166125654023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">
        <v>159</v>
      </c>
      <c r="B48" s="216">
        <v>58.333333333333336</v>
      </c>
      <c r="C48" s="216">
        <v>-58.333333333333336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55.191757155321213</v>
      </c>
      <c r="K48" s="40">
        <f t="shared" si="54"/>
        <v>1.0457094541097877E-3</v>
      </c>
      <c r="L48" s="22">
        <f t="shared" si="55"/>
        <v>1.0457094541097877E-3</v>
      </c>
      <c r="M48" s="24">
        <f t="shared" si="56"/>
        <v>9.8939215279287272E-4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13.797939288830303</v>
      </c>
      <c r="AB48" s="116">
        <v>0.25</v>
      </c>
      <c r="AC48" s="147">
        <f t="shared" si="65"/>
        <v>13.797939288830303</v>
      </c>
      <c r="AD48" s="116">
        <v>0.25</v>
      </c>
      <c r="AE48" s="147">
        <f t="shared" si="66"/>
        <v>13.797939288830303</v>
      </c>
      <c r="AF48" s="122">
        <f t="shared" si="57"/>
        <v>0.25</v>
      </c>
      <c r="AG48" s="147">
        <f t="shared" si="60"/>
        <v>13.797939288830303</v>
      </c>
      <c r="AH48" s="123">
        <f t="shared" si="61"/>
        <v>1</v>
      </c>
      <c r="AI48" s="112">
        <f t="shared" si="61"/>
        <v>55.191757155321213</v>
      </c>
      <c r="AJ48" s="148">
        <f t="shared" si="62"/>
        <v>27.595878577660606</v>
      </c>
      <c r="AK48" s="147">
        <f t="shared" si="63"/>
        <v>27.595878577660606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">
        <v>175</v>
      </c>
      <c r="B49" s="216">
        <v>333.33333333333331</v>
      </c>
      <c r="C49" s="216">
        <v>-333.33333333333331</v>
      </c>
      <c r="D49" s="38">
        <f t="shared" ref="D49:D64" si="67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315.3814694589783</v>
      </c>
      <c r="K49" s="40">
        <f t="shared" si="54"/>
        <v>5.9754825949130709E-3</v>
      </c>
      <c r="L49" s="22">
        <f t="shared" si="55"/>
        <v>5.9754825949130709E-3</v>
      </c>
      <c r="M49" s="24">
        <f t="shared" si="56"/>
        <v>5.6536694445306996E-3</v>
      </c>
      <c r="N49" s="2"/>
      <c r="O49" s="2"/>
      <c r="P49" s="56"/>
      <c r="Q49" s="255"/>
      <c r="R49" s="252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78.845367364744575</v>
      </c>
      <c r="AB49" s="116">
        <v>0.25</v>
      </c>
      <c r="AC49" s="147">
        <f t="shared" si="65"/>
        <v>78.845367364744575</v>
      </c>
      <c r="AD49" s="116">
        <v>0.25</v>
      </c>
      <c r="AE49" s="147">
        <f t="shared" si="66"/>
        <v>78.845367364744575</v>
      </c>
      <c r="AF49" s="122">
        <f t="shared" si="57"/>
        <v>0.25</v>
      </c>
      <c r="AG49" s="147">
        <f t="shared" si="60"/>
        <v>78.845367364744575</v>
      </c>
      <c r="AH49" s="123">
        <f t="shared" si="61"/>
        <v>1</v>
      </c>
      <c r="AI49" s="112">
        <f t="shared" si="61"/>
        <v>315.3814694589783</v>
      </c>
      <c r="AJ49" s="148">
        <f t="shared" si="62"/>
        <v>157.69073472948915</v>
      </c>
      <c r="AK49" s="147">
        <f t="shared" si="63"/>
        <v>157.69073472948915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">
        <v>176</v>
      </c>
      <c r="B50" s="216">
        <v>0</v>
      </c>
      <c r="C50" s="216">
        <v>0</v>
      </c>
      <c r="D50" s="38">
        <f t="shared" si="67"/>
        <v>0</v>
      </c>
      <c r="E50" s="26">
        <v>1</v>
      </c>
      <c r="F50" s="26">
        <v>1</v>
      </c>
      <c r="G50" s="22">
        <f t="shared" si="59"/>
        <v>1</v>
      </c>
      <c r="H50" s="24">
        <f t="shared" ref="H50:H64" si="68">(E50*F50)</f>
        <v>1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5"/>
      <c r="R50" s="252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">
        <v>157</v>
      </c>
      <c r="B51" s="216">
        <v>133.33333333333334</v>
      </c>
      <c r="C51" s="216">
        <v>-133.33333333333334</v>
      </c>
      <c r="D51" s="38">
        <f t="shared" si="67"/>
        <v>0</v>
      </c>
      <c r="E51" s="26">
        <v>1</v>
      </c>
      <c r="F51" s="26">
        <v>1</v>
      </c>
      <c r="G51" s="22">
        <f t="shared" si="59"/>
        <v>1</v>
      </c>
      <c r="H51" s="24">
        <f t="shared" si="68"/>
        <v>1</v>
      </c>
      <c r="I51" s="39">
        <f t="shared" si="69"/>
        <v>0</v>
      </c>
      <c r="J51" s="38">
        <f t="shared" si="70"/>
        <v>126.15258778359133</v>
      </c>
      <c r="K51" s="40">
        <f t="shared" si="71"/>
        <v>2.3901930379652287E-3</v>
      </c>
      <c r="L51" s="22">
        <f t="shared" si="72"/>
        <v>2.3901930379652287E-3</v>
      </c>
      <c r="M51" s="24">
        <f t="shared" si="73"/>
        <v>2.2614677778122799E-3</v>
      </c>
      <c r="N51" s="2"/>
      <c r="O51" s="2"/>
      <c r="P51" s="59"/>
      <c r="Q51" s="255"/>
      <c r="R51" s="252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">
        <v>177</v>
      </c>
      <c r="B52" s="216">
        <v>416.66666666666669</v>
      </c>
      <c r="C52" s="216">
        <v>645.83333333333337</v>
      </c>
      <c r="D52" s="38">
        <f t="shared" si="67"/>
        <v>1062.5</v>
      </c>
      <c r="E52" s="26">
        <v>1</v>
      </c>
      <c r="F52" s="26">
        <v>1</v>
      </c>
      <c r="G52" s="22">
        <f t="shared" si="59"/>
        <v>1</v>
      </c>
      <c r="H52" s="24">
        <f t="shared" si="68"/>
        <v>1</v>
      </c>
      <c r="I52" s="39">
        <f t="shared" si="69"/>
        <v>1062.5</v>
      </c>
      <c r="J52" s="38">
        <f t="shared" si="70"/>
        <v>451.44840292322965</v>
      </c>
      <c r="K52" s="40">
        <f t="shared" si="71"/>
        <v>7.4693532436413395E-3</v>
      </c>
      <c r="L52" s="22">
        <f t="shared" si="72"/>
        <v>7.4693532436413395E-3</v>
      </c>
      <c r="M52" s="24">
        <f t="shared" si="73"/>
        <v>8.0928662225071869E-3</v>
      </c>
      <c r="N52" s="2"/>
      <c r="O52" s="2"/>
      <c r="P52" s="59"/>
      <c r="Q52" s="41"/>
      <c r="R52" s="242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">
        <v>161</v>
      </c>
      <c r="B53" s="216">
        <v>360</v>
      </c>
      <c r="C53" s="216">
        <v>90</v>
      </c>
      <c r="D53" s="38">
        <f t="shared" si="67"/>
        <v>450</v>
      </c>
      <c r="E53" s="26">
        <v>1</v>
      </c>
      <c r="F53" s="26">
        <v>1</v>
      </c>
      <c r="G53" s="22">
        <f t="shared" si="59"/>
        <v>1</v>
      </c>
      <c r="H53" s="24">
        <f t="shared" si="68"/>
        <v>1</v>
      </c>
      <c r="I53" s="39">
        <f t="shared" si="69"/>
        <v>450</v>
      </c>
      <c r="J53" s="38">
        <f t="shared" si="70"/>
        <v>364.84700324607581</v>
      </c>
      <c r="K53" s="40">
        <f t="shared" si="71"/>
        <v>6.4535212025061172E-3</v>
      </c>
      <c r="L53" s="22">
        <f t="shared" si="72"/>
        <v>6.4535212025061172E-3</v>
      </c>
      <c r="M53" s="24">
        <f t="shared" si="73"/>
        <v>6.540410753109357E-3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">
        <v>178</v>
      </c>
      <c r="B54" s="216">
        <v>1821.6666666666667</v>
      </c>
      <c r="C54" s="216">
        <v>0</v>
      </c>
      <c r="D54" s="38">
        <f t="shared" si="67"/>
        <v>1821.6666666666667</v>
      </c>
      <c r="E54" s="26">
        <v>1</v>
      </c>
      <c r="F54" s="26">
        <v>1</v>
      </c>
      <c r="G54" s="22">
        <f t="shared" si="59"/>
        <v>1</v>
      </c>
      <c r="H54" s="24">
        <f t="shared" si="68"/>
        <v>1</v>
      </c>
      <c r="I54" s="39">
        <f t="shared" si="69"/>
        <v>1821.6666666666667</v>
      </c>
      <c r="J54" s="38">
        <f t="shared" si="70"/>
        <v>1821.6666666666665</v>
      </c>
      <c r="K54" s="40">
        <f t="shared" si="71"/>
        <v>3.2656012381199938E-2</v>
      </c>
      <c r="L54" s="22">
        <f t="shared" si="72"/>
        <v>3.2656012381199938E-2</v>
      </c>
      <c r="M54" s="24">
        <f t="shared" si="73"/>
        <v>3.2656012381199931E-2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">
        <v>179</v>
      </c>
      <c r="B55" s="216">
        <v>2193.3333333333335</v>
      </c>
      <c r="C55" s="216">
        <v>0</v>
      </c>
      <c r="D55" s="38">
        <f t="shared" si="67"/>
        <v>2193.3333333333335</v>
      </c>
      <c r="E55" s="26">
        <v>1</v>
      </c>
      <c r="F55" s="26">
        <v>1</v>
      </c>
      <c r="G55" s="22">
        <f t="shared" si="59"/>
        <v>1</v>
      </c>
      <c r="H55" s="24">
        <f t="shared" si="68"/>
        <v>1</v>
      </c>
      <c r="I55" s="39">
        <f t="shared" si="69"/>
        <v>2193.3333333333335</v>
      </c>
      <c r="J55" s="38">
        <f t="shared" si="70"/>
        <v>2193.3333333333335</v>
      </c>
      <c r="K55" s="40">
        <f t="shared" si="71"/>
        <v>3.9318675474528011E-2</v>
      </c>
      <c r="L55" s="22">
        <f t="shared" si="72"/>
        <v>3.9318675474528011E-2</v>
      </c>
      <c r="M55" s="24">
        <f t="shared" si="73"/>
        <v>3.9318675474528011E-2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548.33333333333337</v>
      </c>
      <c r="AB55" s="116">
        <v>0.25</v>
      </c>
      <c r="AC55" s="147">
        <f t="shared" si="65"/>
        <v>548.33333333333337</v>
      </c>
      <c r="AD55" s="116">
        <v>0.25</v>
      </c>
      <c r="AE55" s="147">
        <f t="shared" si="66"/>
        <v>548.33333333333337</v>
      </c>
      <c r="AF55" s="122">
        <f t="shared" si="57"/>
        <v>0.25</v>
      </c>
      <c r="AG55" s="147">
        <f t="shared" si="60"/>
        <v>548.33333333333337</v>
      </c>
      <c r="AH55" s="123">
        <f t="shared" si="61"/>
        <v>1</v>
      </c>
      <c r="AI55" s="112">
        <f t="shared" si="61"/>
        <v>2193.3333333333335</v>
      </c>
      <c r="AJ55" s="148">
        <f t="shared" si="62"/>
        <v>1096.6666666666667</v>
      </c>
      <c r="AK55" s="147">
        <f t="shared" si="63"/>
        <v>1096.6666666666667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">
        <v>180</v>
      </c>
      <c r="B56" s="216">
        <v>4986.666666666667</v>
      </c>
      <c r="C56" s="216">
        <v>-166.66666666666666</v>
      </c>
      <c r="D56" s="38">
        <f t="shared" si="67"/>
        <v>4820</v>
      </c>
      <c r="E56" s="26">
        <v>1</v>
      </c>
      <c r="F56" s="26">
        <v>1</v>
      </c>
      <c r="G56" s="22">
        <f t="shared" si="59"/>
        <v>1</v>
      </c>
      <c r="H56" s="24">
        <f t="shared" si="68"/>
        <v>1</v>
      </c>
      <c r="I56" s="39">
        <f t="shared" si="69"/>
        <v>4820</v>
      </c>
      <c r="J56" s="38">
        <f t="shared" si="70"/>
        <v>4977.6907347294891</v>
      </c>
      <c r="K56" s="40">
        <f t="shared" si="71"/>
        <v>8.9393219619899558E-2</v>
      </c>
      <c r="L56" s="22">
        <f t="shared" si="72"/>
        <v>8.9393219619899558E-2</v>
      </c>
      <c r="M56" s="24">
        <f t="shared" si="73"/>
        <v>8.923231304470837E-2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1244.4226836823723</v>
      </c>
      <c r="AB56" s="116">
        <v>0.25</v>
      </c>
      <c r="AC56" s="147">
        <f t="shared" si="65"/>
        <v>1244.4226836823723</v>
      </c>
      <c r="AD56" s="116">
        <v>0.25</v>
      </c>
      <c r="AE56" s="147">
        <f t="shared" si="66"/>
        <v>1244.4226836823723</v>
      </c>
      <c r="AF56" s="122">
        <f t="shared" si="57"/>
        <v>0.25</v>
      </c>
      <c r="AG56" s="147">
        <f t="shared" si="60"/>
        <v>1244.4226836823723</v>
      </c>
      <c r="AH56" s="123">
        <f t="shared" si="61"/>
        <v>1</v>
      </c>
      <c r="AI56" s="112">
        <f t="shared" si="61"/>
        <v>4977.6907347294891</v>
      </c>
      <c r="AJ56" s="148">
        <f t="shared" si="62"/>
        <v>2488.8453673647446</v>
      </c>
      <c r="AK56" s="147">
        <f t="shared" si="63"/>
        <v>2488.8453673647446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">
        <v>181</v>
      </c>
      <c r="B57" s="216">
        <v>8800</v>
      </c>
      <c r="C57" s="216">
        <v>0</v>
      </c>
      <c r="D57" s="38">
        <f t="shared" si="67"/>
        <v>8800</v>
      </c>
      <c r="E57" s="26">
        <v>1</v>
      </c>
      <c r="F57" s="26">
        <v>1</v>
      </c>
      <c r="G57" s="22">
        <f t="shared" si="59"/>
        <v>1</v>
      </c>
      <c r="H57" s="24">
        <f t="shared" si="68"/>
        <v>1</v>
      </c>
      <c r="I57" s="39">
        <f t="shared" si="69"/>
        <v>8800</v>
      </c>
      <c r="J57" s="38">
        <f t="shared" si="70"/>
        <v>8800</v>
      </c>
      <c r="K57" s="40">
        <f t="shared" si="71"/>
        <v>0.15775274050570509</v>
      </c>
      <c r="L57" s="22">
        <f t="shared" si="72"/>
        <v>0.15775274050570509</v>
      </c>
      <c r="M57" s="24">
        <f t="shared" si="73"/>
        <v>0.15775274050570509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2200</v>
      </c>
      <c r="AB57" s="116">
        <v>0.25</v>
      </c>
      <c r="AC57" s="147">
        <f t="shared" si="65"/>
        <v>2200</v>
      </c>
      <c r="AD57" s="116">
        <v>0.25</v>
      </c>
      <c r="AE57" s="147">
        <f t="shared" si="66"/>
        <v>2200</v>
      </c>
      <c r="AF57" s="122">
        <f t="shared" si="57"/>
        <v>0.25</v>
      </c>
      <c r="AG57" s="147">
        <f t="shared" si="60"/>
        <v>2200</v>
      </c>
      <c r="AH57" s="123">
        <f t="shared" si="61"/>
        <v>1</v>
      </c>
      <c r="AI57" s="112">
        <f t="shared" si="61"/>
        <v>8800</v>
      </c>
      <c r="AJ57" s="148">
        <f t="shared" si="62"/>
        <v>4400</v>
      </c>
      <c r="AK57" s="147">
        <f t="shared" si="63"/>
        <v>4400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">
        <v>182</v>
      </c>
      <c r="B58" s="216">
        <v>0</v>
      </c>
      <c r="C58" s="216"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">
        <v>183</v>
      </c>
      <c r="B59" s="216">
        <v>4236.666666666667</v>
      </c>
      <c r="C59" s="216">
        <v>847.33333333333337</v>
      </c>
      <c r="D59" s="38">
        <f t="shared" si="67"/>
        <v>5084</v>
      </c>
      <c r="E59" s="26">
        <v>1</v>
      </c>
      <c r="F59" s="26">
        <v>1</v>
      </c>
      <c r="G59" s="22">
        <f t="shared" si="59"/>
        <v>1</v>
      </c>
      <c r="H59" s="24">
        <f t="shared" si="68"/>
        <v>1</v>
      </c>
      <c r="I59" s="39">
        <f t="shared" si="69"/>
        <v>5084</v>
      </c>
      <c r="J59" s="38">
        <f t="shared" si="70"/>
        <v>4282.3003046352769</v>
      </c>
      <c r="K59" s="40">
        <f t="shared" si="71"/>
        <v>7.594838378134515E-2</v>
      </c>
      <c r="L59" s="22">
        <f t="shared" si="72"/>
        <v>7.594838378134515E-2</v>
      </c>
      <c r="M59" s="24">
        <f t="shared" si="73"/>
        <v>7.6766432809617119E-2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1070.5750761588192</v>
      </c>
      <c r="AB59" s="116">
        <v>0.25</v>
      </c>
      <c r="AC59" s="147">
        <f t="shared" si="65"/>
        <v>1070.5750761588192</v>
      </c>
      <c r="AD59" s="116">
        <v>0.25</v>
      </c>
      <c r="AE59" s="147">
        <f t="shared" si="66"/>
        <v>1070.5750761588192</v>
      </c>
      <c r="AF59" s="122">
        <f t="shared" si="57"/>
        <v>0.25</v>
      </c>
      <c r="AG59" s="147">
        <f t="shared" si="60"/>
        <v>1070.5750761588192</v>
      </c>
      <c r="AH59" s="123">
        <f t="shared" ref="AH59:AI64" si="74">SUM(Z59,AB59,AD59,AF59)</f>
        <v>1</v>
      </c>
      <c r="AI59" s="112">
        <f t="shared" si="74"/>
        <v>4282.3003046352769</v>
      </c>
      <c r="AJ59" s="148">
        <f t="shared" si="62"/>
        <v>2141.1501523176385</v>
      </c>
      <c r="AK59" s="147">
        <f t="shared" si="63"/>
        <v>2141.1501523176385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">
        <v>184</v>
      </c>
      <c r="B60" s="216">
        <v>960</v>
      </c>
      <c r="C60" s="216">
        <v>0</v>
      </c>
      <c r="D60" s="38">
        <f t="shared" si="67"/>
        <v>960</v>
      </c>
      <c r="E60" s="26">
        <v>1</v>
      </c>
      <c r="F60" s="26">
        <v>1</v>
      </c>
      <c r="G60" s="22">
        <f t="shared" si="59"/>
        <v>1</v>
      </c>
      <c r="H60" s="24">
        <f t="shared" si="68"/>
        <v>1</v>
      </c>
      <c r="I60" s="39">
        <f t="shared" si="69"/>
        <v>960</v>
      </c>
      <c r="J60" s="38">
        <f t="shared" si="70"/>
        <v>960.00000000000011</v>
      </c>
      <c r="K60" s="40">
        <f t="shared" si="71"/>
        <v>1.7209389873349648E-2</v>
      </c>
      <c r="L60" s="22">
        <f t="shared" si="72"/>
        <v>1.7209389873349648E-2</v>
      </c>
      <c r="M60" s="24">
        <f t="shared" si="73"/>
        <v>1.7209389873349648E-2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240.00000000000003</v>
      </c>
      <c r="AB60" s="116">
        <v>0.25</v>
      </c>
      <c r="AC60" s="147">
        <f t="shared" si="65"/>
        <v>240.00000000000003</v>
      </c>
      <c r="AD60" s="116">
        <v>0.25</v>
      </c>
      <c r="AE60" s="147">
        <f t="shared" si="66"/>
        <v>240.00000000000003</v>
      </c>
      <c r="AF60" s="122">
        <f t="shared" si="57"/>
        <v>0.25</v>
      </c>
      <c r="AG60" s="147">
        <f t="shared" si="60"/>
        <v>240.00000000000003</v>
      </c>
      <c r="AH60" s="123">
        <f t="shared" si="74"/>
        <v>1</v>
      </c>
      <c r="AI60" s="112">
        <f t="shared" si="74"/>
        <v>960.00000000000011</v>
      </c>
      <c r="AJ60" s="148">
        <f t="shared" si="62"/>
        <v>480.00000000000006</v>
      </c>
      <c r="AK60" s="147">
        <f t="shared" si="63"/>
        <v>480.00000000000006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">
        <v>185</v>
      </c>
      <c r="B61" s="216">
        <v>21720</v>
      </c>
      <c r="C61" s="216">
        <v>0</v>
      </c>
      <c r="D61" s="38">
        <f t="shared" si="67"/>
        <v>21720</v>
      </c>
      <c r="E61" s="26">
        <v>1</v>
      </c>
      <c r="F61" s="26">
        <v>1</v>
      </c>
      <c r="G61" s="22">
        <f t="shared" si="59"/>
        <v>1</v>
      </c>
      <c r="H61" s="24">
        <f t="shared" si="68"/>
        <v>1</v>
      </c>
      <c r="I61" s="39">
        <f t="shared" si="69"/>
        <v>21720</v>
      </c>
      <c r="J61" s="38">
        <f t="shared" si="70"/>
        <v>21720</v>
      </c>
      <c r="K61" s="40">
        <f t="shared" si="71"/>
        <v>0.38936244588453572</v>
      </c>
      <c r="L61" s="22">
        <f t="shared" si="72"/>
        <v>0.38936244588453572</v>
      </c>
      <c r="M61" s="24">
        <f t="shared" si="73"/>
        <v>0.38936244588453572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5430</v>
      </c>
      <c r="AB61" s="116">
        <v>0.25</v>
      </c>
      <c r="AC61" s="147">
        <f t="shared" si="65"/>
        <v>5430</v>
      </c>
      <c r="AD61" s="116">
        <v>0.25</v>
      </c>
      <c r="AE61" s="147">
        <f t="shared" si="66"/>
        <v>5430</v>
      </c>
      <c r="AF61" s="122">
        <f t="shared" si="57"/>
        <v>0.25</v>
      </c>
      <c r="AG61" s="147">
        <f t="shared" si="60"/>
        <v>5430</v>
      </c>
      <c r="AH61" s="123">
        <f t="shared" si="74"/>
        <v>1</v>
      </c>
      <c r="AI61" s="112">
        <f t="shared" si="74"/>
        <v>21720</v>
      </c>
      <c r="AJ61" s="148">
        <f t="shared" si="62"/>
        <v>10860</v>
      </c>
      <c r="AK61" s="147">
        <f t="shared" si="63"/>
        <v>10860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">
        <v>186</v>
      </c>
      <c r="B62" s="216">
        <v>2733.6666666666665</v>
      </c>
      <c r="C62" s="216">
        <v>0</v>
      </c>
      <c r="D62" s="38">
        <f t="shared" si="67"/>
        <v>2733.6666666666665</v>
      </c>
      <c r="E62" s="26">
        <v>1</v>
      </c>
      <c r="F62" s="26">
        <v>1</v>
      </c>
      <c r="G62" s="22">
        <f t="shared" si="59"/>
        <v>1</v>
      </c>
      <c r="H62" s="24">
        <f t="shared" si="68"/>
        <v>1</v>
      </c>
      <c r="I62" s="39">
        <f t="shared" si="69"/>
        <v>2733.6666666666665</v>
      </c>
      <c r="J62" s="38">
        <f t="shared" si="70"/>
        <v>2733.6666666666665</v>
      </c>
      <c r="K62" s="40">
        <f t="shared" si="71"/>
        <v>4.9004932760882101E-2</v>
      </c>
      <c r="L62" s="22">
        <f t="shared" si="72"/>
        <v>4.9004932760882101E-2</v>
      </c>
      <c r="M62" s="24">
        <f t="shared" si="73"/>
        <v>4.9004932760882101E-2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683.41666666666663</v>
      </c>
      <c r="AB62" s="116">
        <v>0.25</v>
      </c>
      <c r="AC62" s="147">
        <f t="shared" si="65"/>
        <v>683.41666666666663</v>
      </c>
      <c r="AD62" s="116">
        <v>0.25</v>
      </c>
      <c r="AE62" s="147">
        <f t="shared" si="66"/>
        <v>683.41666666666663</v>
      </c>
      <c r="AF62" s="122">
        <f t="shared" si="57"/>
        <v>0.25</v>
      </c>
      <c r="AG62" s="147">
        <f t="shared" si="60"/>
        <v>683.41666666666663</v>
      </c>
      <c r="AH62" s="123">
        <f t="shared" si="74"/>
        <v>1</v>
      </c>
      <c r="AI62" s="112">
        <f t="shared" si="74"/>
        <v>2733.6666666666665</v>
      </c>
      <c r="AJ62" s="148">
        <f t="shared" si="62"/>
        <v>1366.8333333333333</v>
      </c>
      <c r="AK62" s="147">
        <f t="shared" si="63"/>
        <v>1366.8333333333333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">
        <v>187</v>
      </c>
      <c r="B63" s="216">
        <v>0</v>
      </c>
      <c r="C63" s="216"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">
        <v>188</v>
      </c>
      <c r="B64" s="216">
        <v>2100</v>
      </c>
      <c r="C64" s="216">
        <v>0</v>
      </c>
      <c r="D64" s="38">
        <f t="shared" si="67"/>
        <v>2100</v>
      </c>
      <c r="E64" s="26">
        <v>1</v>
      </c>
      <c r="F64" s="26">
        <v>1</v>
      </c>
      <c r="G64" s="22">
        <f t="shared" si="59"/>
        <v>1</v>
      </c>
      <c r="H64" s="24">
        <f t="shared" si="68"/>
        <v>1</v>
      </c>
      <c r="I64" s="39">
        <f t="shared" si="69"/>
        <v>2100</v>
      </c>
      <c r="J64" s="38">
        <f t="shared" si="70"/>
        <v>2100</v>
      </c>
      <c r="K64" s="40">
        <f t="shared" si="71"/>
        <v>3.7645540347952353E-2</v>
      </c>
      <c r="L64" s="22">
        <f t="shared" si="72"/>
        <v>3.7645540347952353E-2</v>
      </c>
      <c r="M64" s="24">
        <f t="shared" si="73"/>
        <v>3.7645540347952353E-2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525</v>
      </c>
      <c r="AB64" s="116">
        <v>0.25</v>
      </c>
      <c r="AC64" s="149">
        <f t="shared" si="65"/>
        <v>525</v>
      </c>
      <c r="AD64" s="116">
        <v>0.25</v>
      </c>
      <c r="AE64" s="149">
        <f t="shared" si="66"/>
        <v>525</v>
      </c>
      <c r="AF64" s="150">
        <f t="shared" si="57"/>
        <v>0.25</v>
      </c>
      <c r="AG64" s="149">
        <f t="shared" si="60"/>
        <v>525</v>
      </c>
      <c r="AH64" s="123">
        <f t="shared" si="74"/>
        <v>1</v>
      </c>
      <c r="AI64" s="112">
        <f t="shared" si="74"/>
        <v>2100</v>
      </c>
      <c r="AJ64" s="151">
        <f t="shared" si="62"/>
        <v>1050</v>
      </c>
      <c r="AK64" s="149">
        <f t="shared" si="63"/>
        <v>1050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55783.5</v>
      </c>
      <c r="C65" s="41">
        <f>SUM(C37:C64)</f>
        <v>-933.49999999999989</v>
      </c>
      <c r="D65" s="42">
        <f>SUM(D37:D64)</f>
        <v>54850</v>
      </c>
      <c r="E65" s="32"/>
      <c r="F65" s="32"/>
      <c r="G65" s="32"/>
      <c r="H65" s="31"/>
      <c r="I65" s="39">
        <f>SUM(I37:I64)</f>
        <v>54850</v>
      </c>
      <c r="J65" s="39">
        <f>SUM(J37:J64)</f>
        <v>55733.225805219867</v>
      </c>
      <c r="K65" s="40">
        <f>SUM(K37:K64)</f>
        <v>0.99999999999999989</v>
      </c>
      <c r="L65" s="22">
        <f>SUM(L37:L64)</f>
        <v>0.99999999999999989</v>
      </c>
      <c r="M65" s="24">
        <f>SUM(M37:M64)</f>
        <v>0.99909876227235406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12270.927168589</v>
      </c>
      <c r="AB65" s="137"/>
      <c r="AC65" s="153">
        <f>SUM(AC37:AC64)</f>
        <v>12247.273558379577</v>
      </c>
      <c r="AD65" s="137"/>
      <c r="AE65" s="153">
        <f>SUM(AE37:AE64)</f>
        <v>12294.580778798423</v>
      </c>
      <c r="AF65" s="137"/>
      <c r="AG65" s="153">
        <f>SUM(AG37:AG64)</f>
        <v>16156.329638833304</v>
      </c>
      <c r="AH65" s="137"/>
      <c r="AI65" s="153">
        <f>SUM(AI37:AI64)</f>
        <v>52969.111144600305</v>
      </c>
      <c r="AJ65" s="153">
        <f>SUM(AJ37:AJ64)</f>
        <v>24518.200726968575</v>
      </c>
      <c r="AK65" s="153">
        <f>SUM(AK37:AK64)</f>
        <v>28450.910417631727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17072.0182228949*8/7</f>
        <v>19510.877969022746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19510.877969022746</v>
      </c>
      <c r="J70" s="51">
        <f t="shared" ref="J70:J77" si="75">J124*I$83</f>
        <v>19510.877969022746</v>
      </c>
      <c r="K70" s="40">
        <f>B70/B$76</f>
        <v>0.34976073514610495</v>
      </c>
      <c r="L70" s="22">
        <f t="shared" ref="L70:L75" si="76">(L124*G$37*F$9/F$7)/B$130</f>
        <v>0.34976073514610495</v>
      </c>
      <c r="M70" s="24">
        <f>J70/B$76</f>
        <v>0.34976073514610495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4877.7194922556864</v>
      </c>
      <c r="AB70" s="116">
        <v>0.25</v>
      </c>
      <c r="AC70" s="147">
        <f>$J70*AB70</f>
        <v>4877.7194922556864</v>
      </c>
      <c r="AD70" s="116">
        <v>0.25</v>
      </c>
      <c r="AE70" s="147">
        <f>$J70*AD70</f>
        <v>4877.7194922556864</v>
      </c>
      <c r="AF70" s="122">
        <f>1-SUM(Z70,AB70,AD70)</f>
        <v>0.25</v>
      </c>
      <c r="AG70" s="147">
        <f>$J70*AF70</f>
        <v>4877.7194922556864</v>
      </c>
      <c r="AH70" s="155">
        <f>SUM(Z70,AB70,AD70,AF70)</f>
        <v>1</v>
      </c>
      <c r="AI70" s="147">
        <f>SUM(AA70,AC70,AE70,AG70)</f>
        <v>19510.877969022746</v>
      </c>
      <c r="AJ70" s="148">
        <f>(AA70+AC70)</f>
        <v>9755.4389845113728</v>
      </c>
      <c r="AK70" s="147">
        <f>(AE70+AG70)</f>
        <v>9755.4389845113728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14413.7777777778*8/7</f>
        <v>16472.888888888912</v>
      </c>
      <c r="C71" s="46"/>
      <c r="D71" s="38"/>
      <c r="E71" s="26">
        <v>1</v>
      </c>
      <c r="F71" s="26">
        <v>1</v>
      </c>
      <c r="G71" s="22"/>
      <c r="H71" s="24">
        <f t="shared" ref="H71:H72" si="77">(E71*F71)</f>
        <v>1</v>
      </c>
      <c r="I71" s="39">
        <f>I125*I$83</f>
        <v>16472.888888888912</v>
      </c>
      <c r="J71" s="51">
        <f t="shared" si="75"/>
        <v>16472.888888888912</v>
      </c>
      <c r="K71" s="40">
        <f t="shared" ref="K71:K72" si="78">B71/B$76</f>
        <v>0.29530038253047786</v>
      </c>
      <c r="L71" s="22">
        <f t="shared" si="76"/>
        <v>0.29530038253047786</v>
      </c>
      <c r="M71" s="24">
        <f t="shared" ref="M71:M72" si="79">J71/B$76</f>
        <v>0.29530038253047786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25432*8/7</f>
        <v>29065.142857142859</v>
      </c>
      <c r="C72" s="46"/>
      <c r="D72" s="38"/>
      <c r="E72" s="26">
        <v>1</v>
      </c>
      <c r="F72" s="26">
        <v>1</v>
      </c>
      <c r="G72" s="22"/>
      <c r="H72" s="24">
        <f t="shared" si="77"/>
        <v>1</v>
      </c>
      <c r="I72" s="39">
        <f>I126*I$83</f>
        <v>0</v>
      </c>
      <c r="J72" s="51">
        <f t="shared" si="75"/>
        <v>17368.95573889574</v>
      </c>
      <c r="K72" s="40">
        <f t="shared" si="78"/>
        <v>0.52103476578455743</v>
      </c>
      <c r="L72" s="22">
        <f t="shared" si="76"/>
        <v>0.26350217450516089</v>
      </c>
      <c r="M72" s="24">
        <f t="shared" si="79"/>
        <v>0.31136367812876103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4348.666666666667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5"/>
        <v>0</v>
      </c>
      <c r="K73" s="40">
        <f>B73/B$76</f>
        <v>7.7956145933235937E-2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391.38</v>
      </c>
      <c r="AB73" s="116">
        <v>0.09</v>
      </c>
      <c r="AC73" s="147">
        <f>$H$73*$B$73*AB73</f>
        <v>391.38</v>
      </c>
      <c r="AD73" s="116">
        <v>0.23</v>
      </c>
      <c r="AE73" s="147">
        <f>$H$73*$B$73*AD73</f>
        <v>1000.1933333333335</v>
      </c>
      <c r="AF73" s="122">
        <f>1-SUM(Z73,AB73,AD73)</f>
        <v>0.59</v>
      </c>
      <c r="AG73" s="147">
        <f>$H$73*$B$73*AF73</f>
        <v>2565.7133333333336</v>
      </c>
      <c r="AH73" s="155">
        <f>SUM(Z73,AB73,AD73,AF73)</f>
        <v>1</v>
      </c>
      <c r="AI73" s="147">
        <f>SUM(AA73,AC73,AE73,AG73)</f>
        <v>4348.666666666667</v>
      </c>
      <c r="AJ73" s="148">
        <f>(AA73+AC73)</f>
        <v>782.76</v>
      </c>
      <c r="AK73" s="147">
        <f>(AE73+AG73)</f>
        <v>3565.9066666666672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5100.6595905797012</v>
      </c>
      <c r="C74" s="46"/>
      <c r="D74" s="38"/>
      <c r="E74" s="32"/>
      <c r="F74" s="32"/>
      <c r="G74" s="32"/>
      <c r="H74" s="31"/>
      <c r="I74" s="39">
        <f>I128*I$83</f>
        <v>35339.122030977254</v>
      </c>
      <c r="J74" s="51">
        <f t="shared" si="75"/>
        <v>2380.5032084124773</v>
      </c>
      <c r="K74" s="40">
        <f>B74/B$76</f>
        <v>9.1436707818256316E-2</v>
      </c>
      <c r="L74" s="22">
        <f t="shared" si="76"/>
        <v>9.143670781825633E-2</v>
      </c>
      <c r="M74" s="24">
        <f>J74/B$76</f>
        <v>4.2673966467010445E-2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-3081.8904706453886</v>
      </c>
      <c r="AB74" s="156"/>
      <c r="AC74" s="147">
        <f>AC30*$I$83/4</f>
        <v>-2588.0321721070686</v>
      </c>
      <c r="AD74" s="156"/>
      <c r="AE74" s="147">
        <f>AE30*$I$83/4</f>
        <v>-2842.6478087238734</v>
      </c>
      <c r="AF74" s="156"/>
      <c r="AG74" s="147">
        <f>AG30*$I$83/4</f>
        <v>10893.073659888811</v>
      </c>
      <c r="AH74" s="155"/>
      <c r="AI74" s="147">
        <f>SUM(AA74,AC74,AE74,AG74)</f>
        <v>2380.5032084124796</v>
      </c>
      <c r="AJ74" s="148">
        <f>(AA74+AC74)</f>
        <v>-5669.9226427524573</v>
      </c>
      <c r="AK74" s="147">
        <f>(AE74+AG74)</f>
        <v>8050.4258511649368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10860.634633667509</v>
      </c>
      <c r="AB75" s="158"/>
      <c r="AC75" s="149">
        <f>AA75+AC65-SUM(AC70,AC74)</f>
        <v>20818.220871898469</v>
      </c>
      <c r="AD75" s="158"/>
      <c r="AE75" s="149">
        <f>AC75+AE65-SUM(AE70,AE74)</f>
        <v>31077.72996716508</v>
      </c>
      <c r="AF75" s="158"/>
      <c r="AG75" s="149">
        <f>IF(SUM(AG6:AG29)+((AG65-AG70-$J$75)*4/I$83)&lt;1,0,AG65-AG70-$J$75-(1-SUM(AG6:AG29))*I$83/4)</f>
        <v>385.53648668880669</v>
      </c>
      <c r="AH75" s="134"/>
      <c r="AI75" s="149">
        <f>AI76-SUM(AI70,AI74)</f>
        <v>31077.72996716508</v>
      </c>
      <c r="AJ75" s="151">
        <f>AJ76-SUM(AJ70,AJ74)</f>
        <v>20432.684385209664</v>
      </c>
      <c r="AK75" s="149">
        <f>AJ75+AK76-SUM(AK70,AK74)</f>
        <v>31077.729967165084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55783.5</v>
      </c>
      <c r="C76" s="46"/>
      <c r="D76" s="38"/>
      <c r="E76" s="32"/>
      <c r="F76" s="32"/>
      <c r="G76" s="32"/>
      <c r="H76" s="31"/>
      <c r="I76" s="39">
        <f>I130*I$83</f>
        <v>54850.000000000007</v>
      </c>
      <c r="J76" s="51">
        <f t="shared" si="75"/>
        <v>55733.225805219874</v>
      </c>
      <c r="K76" s="40">
        <f>SUM(K70:K75)</f>
        <v>1.3354887372126323</v>
      </c>
      <c r="L76" s="22">
        <f>SUM(L70:L75)</f>
        <v>1</v>
      </c>
      <c r="M76" s="24">
        <f>SUM(M70:M75)</f>
        <v>0.99909876227235428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12270.927168589</v>
      </c>
      <c r="AB76" s="137"/>
      <c r="AC76" s="153">
        <f>AC65</f>
        <v>12247.273558379577</v>
      </c>
      <c r="AD76" s="137"/>
      <c r="AE76" s="153">
        <f>AE65</f>
        <v>12294.580778798423</v>
      </c>
      <c r="AF76" s="137"/>
      <c r="AG76" s="153">
        <f>AG65</f>
        <v>16156.329638833304</v>
      </c>
      <c r="AH76" s="137"/>
      <c r="AI76" s="153">
        <f>SUM(AA76,AC76,AE76,AG76)</f>
        <v>52969.111144600305</v>
      </c>
      <c r="AJ76" s="154">
        <f>SUM(AA76,AC76)</f>
        <v>24518.200726968578</v>
      </c>
      <c r="AK76" s="154">
        <f>SUM(AE76,AG76)</f>
        <v>28450.910417631727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16472.888888888909</v>
      </c>
      <c r="J77" s="100">
        <f t="shared" si="75"/>
        <v>0</v>
      </c>
      <c r="K77" s="40"/>
      <c r="L77" s="22">
        <f>-(L131*G$37*F$9/F$7)/B$130</f>
        <v>-3.1798208025316937E-2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385.53648668880669</v>
      </c>
      <c r="AB78" s="112"/>
      <c r="AC78" s="112">
        <f>IF(AA75&lt;0,0,AA75)</f>
        <v>10860.634633667509</v>
      </c>
      <c r="AD78" s="112"/>
      <c r="AE78" s="112">
        <f>AC75</f>
        <v>20818.220871898469</v>
      </c>
      <c r="AF78" s="112"/>
      <c r="AG78" s="112">
        <f>AE75</f>
        <v>31077.72996716508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">
        <v>189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7778.7441630221201</v>
      </c>
      <c r="AB79" s="112"/>
      <c r="AC79" s="112">
        <f>AA79-AA74+AC65-AC70</f>
        <v>18230.188699791397</v>
      </c>
      <c r="AD79" s="112"/>
      <c r="AE79" s="112">
        <f>AC79-AC74+AE65-AE70</f>
        <v>28235.082158441197</v>
      </c>
      <c r="AF79" s="112"/>
      <c r="AG79" s="112">
        <f>AE79-AE74+AG65-AG70</f>
        <v>42356.340113742684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v>0.60121974522379507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v>5.8592428953253695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10286.262160537002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10286.262160537002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2571.5655401342506</v>
      </c>
      <c r="AB83" s="112"/>
      <c r="AC83" s="165">
        <f>$I$83*AB82/4</f>
        <v>2571.5655401342506</v>
      </c>
      <c r="AD83" s="112"/>
      <c r="AE83" s="165">
        <f>$I$83*AD82/4</f>
        <v>2571.5655401342506</v>
      </c>
      <c r="AF83" s="112"/>
      <c r="AG83" s="165">
        <f>$I$83*AF82/4</f>
        <v>2571.5655401342506</v>
      </c>
      <c r="AH83" s="165">
        <f>SUM(AA83,AC83,AE83,AG83)</f>
        <v>10286.262160537002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27486.46738189508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27486.46738189508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Pig sales: no sold</v>
      </c>
      <c r="B91" s="60">
        <f t="shared" ref="B91:C118" si="81">IF(B37="","",(B37/$B$83))</f>
        <v>6.4811362598196004E-2</v>
      </c>
      <c r="C91" s="60">
        <f t="shared" si="81"/>
        <v>0</v>
      </c>
      <c r="D91" s="24">
        <f>SUM(B91,C91)</f>
        <v>6.4811362598196004E-2</v>
      </c>
      <c r="H91" s="24">
        <f>(E37*F37/G37*F$7/F$9)</f>
        <v>1</v>
      </c>
      <c r="I91" s="22">
        <f t="shared" ref="I91" si="82">(D91*H91)</f>
        <v>6.4811362598196004E-2</v>
      </c>
      <c r="J91" s="24">
        <f>IF(I$32&lt;=1+I$131,I91,L91+J$33*(I91-L91))</f>
        <v>6.4811362598196004E-2</v>
      </c>
      <c r="K91" s="22">
        <f t="shared" ref="K91" si="83">IF(B91="",0,B91)</f>
        <v>6.4811362598196004E-2</v>
      </c>
      <c r="L91" s="22">
        <f t="shared" ref="L91" si="84">(K91*H91)</f>
        <v>6.4811362598196004E-2</v>
      </c>
      <c r="M91" s="227">
        <f t="shared" si="80"/>
        <v>6.4811362598196004E-2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Cattle sales - local: no. sold</v>
      </c>
      <c r="B92" s="60">
        <f t="shared" si="81"/>
        <v>0.1924087327133944</v>
      </c>
      <c r="C92" s="60">
        <f t="shared" si="81"/>
        <v>0</v>
      </c>
      <c r="D92" s="24">
        <f t="shared" ref="D92:D118" si="86">SUM(B92,C92)</f>
        <v>0.1924087327133944</v>
      </c>
      <c r="H92" s="24">
        <f t="shared" ref="H92:H118" si="87">(E38*F38/G38*F$7/F$9)</f>
        <v>1</v>
      </c>
      <c r="I92" s="22">
        <f t="shared" ref="I92:I118" si="88">(D92*H92)</f>
        <v>0.1924087327133944</v>
      </c>
      <c r="J92" s="24">
        <f t="shared" ref="J92:J118" si="89">IF(I$32&lt;=1+I$131,I92,L92+J$33*(I92-L92))</f>
        <v>0.1924087327133944</v>
      </c>
      <c r="K92" s="22">
        <f t="shared" ref="K92:K118" si="90">IF(B92="",0,B92)</f>
        <v>0.1924087327133944</v>
      </c>
      <c r="L92" s="22">
        <f t="shared" ref="L92:L118" si="91">(K92*H92)</f>
        <v>0.1924087327133944</v>
      </c>
      <c r="M92" s="227">
        <f t="shared" ref="M92:M118" si="92">(J92)</f>
        <v>0.1924087327133944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Goat sales - local: no. sold</v>
      </c>
      <c r="B93" s="60">
        <f t="shared" si="81"/>
        <v>0.12411375937554535</v>
      </c>
      <c r="C93" s="60">
        <f t="shared" si="81"/>
        <v>-8.0204061215267547E-2</v>
      </c>
      <c r="D93" s="24">
        <f t="shared" si="86"/>
        <v>4.3909698160277802E-2</v>
      </c>
      <c r="H93" s="24">
        <f t="shared" si="87"/>
        <v>1</v>
      </c>
      <c r="I93" s="22">
        <f t="shared" si="88"/>
        <v>4.3909698160277802E-2</v>
      </c>
      <c r="J93" s="24">
        <f t="shared" si="89"/>
        <v>0.11979432220822459</v>
      </c>
      <c r="K93" s="22">
        <f t="shared" si="90"/>
        <v>0.12411375937554535</v>
      </c>
      <c r="L93" s="22">
        <f t="shared" si="91"/>
        <v>0.12411375937554535</v>
      </c>
      <c r="M93" s="227">
        <f t="shared" si="92"/>
        <v>0.11979432220822459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7.1292498858015598E-4</v>
      </c>
      <c r="C94" s="60">
        <f t="shared" si="81"/>
        <v>0</v>
      </c>
      <c r="D94" s="24">
        <f t="shared" si="86"/>
        <v>7.1292498858015598E-4</v>
      </c>
      <c r="H94" s="24">
        <f t="shared" si="87"/>
        <v>1</v>
      </c>
      <c r="I94" s="22">
        <f t="shared" si="88"/>
        <v>7.1292498858015598E-4</v>
      </c>
      <c r="J94" s="24">
        <f t="shared" si="89"/>
        <v>7.1292498858015598E-4</v>
      </c>
      <c r="K94" s="22">
        <f t="shared" si="90"/>
        <v>7.1292498858015598E-4</v>
      </c>
      <c r="L94" s="22">
        <f t="shared" si="91"/>
        <v>7.1292498858015598E-4</v>
      </c>
      <c r="M94" s="227">
        <f t="shared" si="92"/>
        <v>7.1292498858015598E-4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Green maize sold: quantity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Maize: kg produced</v>
      </c>
      <c r="B96" s="60">
        <f t="shared" si="81"/>
        <v>9.7217043897294009E-3</v>
      </c>
      <c r="C96" s="60">
        <f t="shared" si="81"/>
        <v>-9.7217043897294009E-3</v>
      </c>
      <c r="D96" s="24">
        <f t="shared" si="86"/>
        <v>0</v>
      </c>
      <c r="H96" s="24">
        <f t="shared" si="87"/>
        <v>1</v>
      </c>
      <c r="I96" s="22">
        <f t="shared" si="88"/>
        <v>0</v>
      </c>
      <c r="J96" s="24">
        <f t="shared" si="89"/>
        <v>9.1981362482359743E-3</v>
      </c>
      <c r="K96" s="22">
        <f t="shared" si="90"/>
        <v>9.7217043897294009E-3</v>
      </c>
      <c r="L96" s="22">
        <f t="shared" si="91"/>
        <v>9.7217043897294009E-3</v>
      </c>
      <c r="M96" s="227">
        <f t="shared" si="92"/>
        <v>9.1981362482359743E-3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Maize (irrigated): kg produced</v>
      </c>
      <c r="B97" s="60">
        <f t="shared" si="81"/>
        <v>2.5924545039278404E-2</v>
      </c>
      <c r="C97" s="60">
        <f t="shared" si="81"/>
        <v>-2.5924545039278404E-2</v>
      </c>
      <c r="D97" s="24">
        <f t="shared" si="86"/>
        <v>0</v>
      </c>
      <c r="H97" s="24">
        <f t="shared" si="87"/>
        <v>1</v>
      </c>
      <c r="I97" s="22">
        <f t="shared" si="88"/>
        <v>0</v>
      </c>
      <c r="J97" s="24">
        <f t="shared" si="89"/>
        <v>2.4528363328629267E-2</v>
      </c>
      <c r="K97" s="22">
        <f t="shared" si="90"/>
        <v>2.5924545039278404E-2</v>
      </c>
      <c r="L97" s="22">
        <f t="shared" si="91"/>
        <v>2.5924545039278404E-2</v>
      </c>
      <c r="M97" s="227">
        <f t="shared" si="92"/>
        <v>2.4528363328629267E-2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Beans: kg produced</v>
      </c>
      <c r="B98" s="60">
        <f t="shared" si="81"/>
        <v>0</v>
      </c>
      <c r="C98" s="60">
        <f t="shared" si="81"/>
        <v>0</v>
      </c>
      <c r="D98" s="24">
        <f t="shared" si="86"/>
        <v>0</v>
      </c>
      <c r="H98" s="24">
        <f t="shared" si="87"/>
        <v>1</v>
      </c>
      <c r="I98" s="22">
        <f t="shared" si="88"/>
        <v>0</v>
      </c>
      <c r="J98" s="24">
        <f t="shared" si="89"/>
        <v>0</v>
      </c>
      <c r="K98" s="22">
        <f t="shared" si="90"/>
        <v>0</v>
      </c>
      <c r="L98" s="22">
        <f t="shared" si="91"/>
        <v>0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Potato: kg produced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1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Sweet potato: no. local meas</v>
      </c>
      <c r="B100" s="60">
        <f t="shared" si="81"/>
        <v>3.2405681299098002E-2</v>
      </c>
      <c r="C100" s="60">
        <f t="shared" si="81"/>
        <v>-3.2405681299098002E-2</v>
      </c>
      <c r="D100" s="24">
        <f t="shared" si="86"/>
        <v>0</v>
      </c>
      <c r="H100" s="24">
        <f t="shared" si="87"/>
        <v>1</v>
      </c>
      <c r="I100" s="22">
        <f t="shared" si="88"/>
        <v>0</v>
      </c>
      <c r="J100" s="24">
        <f t="shared" si="89"/>
        <v>3.0660454160786582E-2</v>
      </c>
      <c r="K100" s="22">
        <f t="shared" si="90"/>
        <v>3.2405681299098002E-2</v>
      </c>
      <c r="L100" s="22">
        <f t="shared" si="91"/>
        <v>3.2405681299098002E-2</v>
      </c>
      <c r="M100" s="227">
        <f t="shared" si="92"/>
        <v>3.0660454160786582E-2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Groundnuts (dry): no. local meas</v>
      </c>
      <c r="B101" s="60">
        <f t="shared" si="81"/>
        <v>2.9165113169188201E-2</v>
      </c>
      <c r="C101" s="60">
        <f t="shared" si="81"/>
        <v>-2.9165113169188201E-2</v>
      </c>
      <c r="D101" s="24">
        <f t="shared" si="86"/>
        <v>0</v>
      </c>
      <c r="H101" s="24">
        <f t="shared" si="87"/>
        <v>1</v>
      </c>
      <c r="I101" s="22">
        <f t="shared" si="88"/>
        <v>0</v>
      </c>
      <c r="J101" s="24">
        <f t="shared" si="89"/>
        <v>2.7594408744707921E-2</v>
      </c>
      <c r="K101" s="22">
        <f t="shared" si="90"/>
        <v>2.9165113169188201E-2</v>
      </c>
      <c r="L101" s="22">
        <f t="shared" si="91"/>
        <v>2.9165113169188201E-2</v>
      </c>
      <c r="M101" s="227">
        <f t="shared" si="92"/>
        <v>2.7594408744707921E-2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Other crop: Rape</v>
      </c>
      <c r="B102" s="60">
        <f t="shared" si="81"/>
        <v>5.6709942273421507E-3</v>
      </c>
      <c r="C102" s="60">
        <f t="shared" si="81"/>
        <v>-5.6709942273421507E-3</v>
      </c>
      <c r="D102" s="24">
        <f t="shared" si="86"/>
        <v>0</v>
      </c>
      <c r="H102" s="24">
        <f t="shared" si="87"/>
        <v>1</v>
      </c>
      <c r="I102" s="22">
        <f t="shared" si="88"/>
        <v>0</v>
      </c>
      <c r="J102" s="24">
        <f t="shared" si="89"/>
        <v>5.3655794781376524E-3</v>
      </c>
      <c r="K102" s="22">
        <f t="shared" si="90"/>
        <v>5.6709942273421507E-3</v>
      </c>
      <c r="L102" s="22">
        <f t="shared" si="91"/>
        <v>5.6709942273421507E-3</v>
      </c>
      <c r="M102" s="227">
        <f t="shared" si="92"/>
        <v>5.3655794781376524E-3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Other cashcrop (cabbage): kg produced</v>
      </c>
      <c r="B103" s="60">
        <f t="shared" si="81"/>
        <v>3.2405681299098002E-2</v>
      </c>
      <c r="C103" s="60">
        <f t="shared" si="81"/>
        <v>-3.2405681299098002E-2</v>
      </c>
      <c r="D103" s="24">
        <f t="shared" si="86"/>
        <v>0</v>
      </c>
      <c r="H103" s="24">
        <f t="shared" si="87"/>
        <v>1</v>
      </c>
      <c r="I103" s="22">
        <f t="shared" si="88"/>
        <v>0</v>
      </c>
      <c r="J103" s="24">
        <f t="shared" si="89"/>
        <v>3.0660454160786582E-2</v>
      </c>
      <c r="K103" s="22">
        <f t="shared" si="90"/>
        <v>3.2405681299098002E-2</v>
      </c>
      <c r="L103" s="22">
        <f t="shared" si="91"/>
        <v>3.2405681299098002E-2</v>
      </c>
      <c r="M103" s="227">
        <f t="shared" si="92"/>
        <v>3.0660454160786582E-2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Other crop: Amadumbe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1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Water melon: no. local meas</v>
      </c>
      <c r="B105" s="60">
        <f t="shared" si="81"/>
        <v>1.2962272519639202E-2</v>
      </c>
      <c r="C105" s="60">
        <f t="shared" si="81"/>
        <v>-1.2962272519639202E-2</v>
      </c>
      <c r="D105" s="24">
        <f t="shared" si="86"/>
        <v>0</v>
      </c>
      <c r="H105" s="24">
        <f t="shared" si="87"/>
        <v>1</v>
      </c>
      <c r="I105" s="22">
        <f t="shared" si="88"/>
        <v>0</v>
      </c>
      <c r="J105" s="24">
        <f t="shared" si="89"/>
        <v>1.2264181664314634E-2</v>
      </c>
      <c r="K105" s="22">
        <f t="shared" si="90"/>
        <v>1.2962272519639202E-2</v>
      </c>
      <c r="L105" s="22">
        <f t="shared" si="91"/>
        <v>1.2962272519639202E-2</v>
      </c>
      <c r="M105" s="227">
        <f t="shared" si="92"/>
        <v>1.2264181664314634E-2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FISHING -- see worksheet Data 3</v>
      </c>
      <c r="B106" s="60">
        <f t="shared" si="81"/>
        <v>4.0507101623872506E-2</v>
      </c>
      <c r="C106" s="60">
        <f t="shared" si="81"/>
        <v>6.2786007517002376E-2</v>
      </c>
      <c r="D106" s="24">
        <f t="shared" si="86"/>
        <v>0.10329310914087489</v>
      </c>
      <c r="H106" s="24">
        <f t="shared" si="87"/>
        <v>1</v>
      </c>
      <c r="I106" s="22">
        <f t="shared" si="88"/>
        <v>0.10329310914087489</v>
      </c>
      <c r="J106" s="24">
        <f t="shared" si="89"/>
        <v>4.3888479204350885E-2</v>
      </c>
      <c r="K106" s="22">
        <f t="shared" si="90"/>
        <v>4.0507101623872506E-2</v>
      </c>
      <c r="L106" s="22">
        <f t="shared" si="91"/>
        <v>4.0507101623872506E-2</v>
      </c>
      <c r="M106" s="227">
        <f t="shared" si="92"/>
        <v>4.3888479204350885E-2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WILD FOODS -- see worksheet Data 3</v>
      </c>
      <c r="B107" s="60">
        <f t="shared" si="81"/>
        <v>3.499813580302584E-2</v>
      </c>
      <c r="C107" s="60">
        <f t="shared" si="81"/>
        <v>8.74953395075646E-3</v>
      </c>
      <c r="D107" s="24">
        <f t="shared" si="86"/>
        <v>4.3747669753782303E-2</v>
      </c>
      <c r="H107" s="24">
        <f t="shared" si="87"/>
        <v>1</v>
      </c>
      <c r="I107" s="22">
        <f t="shared" si="88"/>
        <v>4.3747669753782303E-2</v>
      </c>
      <c r="J107" s="24">
        <f t="shared" si="89"/>
        <v>3.5469347130369921E-2</v>
      </c>
      <c r="K107" s="22">
        <f t="shared" si="90"/>
        <v>3.499813580302584E-2</v>
      </c>
      <c r="L107" s="22">
        <f t="shared" si="91"/>
        <v>3.499813580302584E-2</v>
      </c>
      <c r="M107" s="227">
        <f t="shared" si="92"/>
        <v>3.5469347130369921E-2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Agricultural casual work -- see Data2</v>
      </c>
      <c r="B108" s="60">
        <f t="shared" si="81"/>
        <v>0.17709704829957057</v>
      </c>
      <c r="C108" s="60">
        <f t="shared" si="81"/>
        <v>0</v>
      </c>
      <c r="D108" s="24">
        <f t="shared" si="86"/>
        <v>0.17709704829957057</v>
      </c>
      <c r="H108" s="24">
        <f t="shared" si="87"/>
        <v>1</v>
      </c>
      <c r="I108" s="22">
        <f t="shared" si="88"/>
        <v>0.17709704829957057</v>
      </c>
      <c r="J108" s="24">
        <f t="shared" si="89"/>
        <v>0.17709704829957057</v>
      </c>
      <c r="K108" s="22">
        <f t="shared" si="90"/>
        <v>0.17709704829957057</v>
      </c>
      <c r="L108" s="22">
        <f t="shared" si="91"/>
        <v>0.17709704829957057</v>
      </c>
      <c r="M108" s="227">
        <f t="shared" si="92"/>
        <v>0.17709704829957057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Construction casual work -- see Data2</v>
      </c>
      <c r="B109" s="60">
        <f t="shared" si="81"/>
        <v>0.21322938294806487</v>
      </c>
      <c r="C109" s="60">
        <f t="shared" si="81"/>
        <v>0</v>
      </c>
      <c r="D109" s="24">
        <f t="shared" si="86"/>
        <v>0.21322938294806487</v>
      </c>
      <c r="H109" s="24">
        <f t="shared" si="87"/>
        <v>1</v>
      </c>
      <c r="I109" s="22">
        <f t="shared" si="88"/>
        <v>0.21322938294806487</v>
      </c>
      <c r="J109" s="24">
        <f t="shared" si="89"/>
        <v>0.21322938294806487</v>
      </c>
      <c r="K109" s="22">
        <f t="shared" si="90"/>
        <v>0.21322938294806487</v>
      </c>
      <c r="L109" s="22">
        <f t="shared" si="91"/>
        <v>0.21322938294806487</v>
      </c>
      <c r="M109" s="227">
        <f t="shared" si="92"/>
        <v>0.21322938294806487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Domestic casual work -- see Data2</v>
      </c>
      <c r="B110" s="60">
        <f t="shared" si="81"/>
        <v>0.48478899223450611</v>
      </c>
      <c r="C110" s="60">
        <f t="shared" si="81"/>
        <v>-1.6202840649549001E-2</v>
      </c>
      <c r="D110" s="24">
        <f t="shared" si="86"/>
        <v>0.46858615158495709</v>
      </c>
      <c r="H110" s="24">
        <f t="shared" si="87"/>
        <v>1</v>
      </c>
      <c r="I110" s="22">
        <f t="shared" si="88"/>
        <v>0.46858615158495709</v>
      </c>
      <c r="J110" s="24">
        <f t="shared" si="89"/>
        <v>0.48391637866535042</v>
      </c>
      <c r="K110" s="22">
        <f t="shared" si="90"/>
        <v>0.48478899223450611</v>
      </c>
      <c r="L110" s="22">
        <f t="shared" si="91"/>
        <v>0.48478899223450611</v>
      </c>
      <c r="M110" s="227">
        <f t="shared" si="92"/>
        <v>0.48391637866535042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Labour migration(formal employment): no. people per HH</v>
      </c>
      <c r="B111" s="60">
        <f t="shared" si="81"/>
        <v>0.85550998629618724</v>
      </c>
      <c r="C111" s="60">
        <f t="shared" si="81"/>
        <v>0</v>
      </c>
      <c r="D111" s="24">
        <f t="shared" si="86"/>
        <v>0.85550998629618724</v>
      </c>
      <c r="H111" s="24">
        <f t="shared" si="87"/>
        <v>1</v>
      </c>
      <c r="I111" s="22">
        <f t="shared" si="88"/>
        <v>0.85550998629618724</v>
      </c>
      <c r="J111" s="24">
        <f t="shared" si="89"/>
        <v>0.85550998629618724</v>
      </c>
      <c r="K111" s="22">
        <f t="shared" si="90"/>
        <v>0.85550998629618724</v>
      </c>
      <c r="L111" s="22">
        <f t="shared" si="91"/>
        <v>0.85550998629618724</v>
      </c>
      <c r="M111" s="227">
        <f t="shared" si="92"/>
        <v>0.85550998629618724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>Formal Employment (e.g. teachers, salaried staff, etc.)</v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1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>Self-employment -- see Data2</v>
      </c>
      <c r="B113" s="60">
        <f t="shared" si="81"/>
        <v>0.41187620931153562</v>
      </c>
      <c r="C113" s="60">
        <f t="shared" si="81"/>
        <v>8.2375241862307116E-2</v>
      </c>
      <c r="D113" s="24">
        <f t="shared" si="86"/>
        <v>0.49425145117384273</v>
      </c>
      <c r="H113" s="24">
        <f t="shared" si="87"/>
        <v>1</v>
      </c>
      <c r="I113" s="22">
        <f t="shared" si="88"/>
        <v>0.49425145117384273</v>
      </c>
      <c r="J113" s="24">
        <f t="shared" si="89"/>
        <v>0.41631257669712324</v>
      </c>
      <c r="K113" s="22">
        <f t="shared" si="90"/>
        <v>0.41187620931153562</v>
      </c>
      <c r="L113" s="22">
        <f t="shared" si="91"/>
        <v>0.41187620931153562</v>
      </c>
      <c r="M113" s="227">
        <f t="shared" si="92"/>
        <v>0.41631257669712324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>Small business -- see Data2</v>
      </c>
      <c r="B114" s="60">
        <f t="shared" si="81"/>
        <v>9.3328362141402249E-2</v>
      </c>
      <c r="C114" s="60">
        <f t="shared" si="81"/>
        <v>0</v>
      </c>
      <c r="D114" s="24">
        <f t="shared" si="86"/>
        <v>9.3328362141402249E-2</v>
      </c>
      <c r="H114" s="24">
        <f t="shared" si="87"/>
        <v>1</v>
      </c>
      <c r="I114" s="22">
        <f t="shared" si="88"/>
        <v>9.3328362141402249E-2</v>
      </c>
      <c r="J114" s="24">
        <f t="shared" si="89"/>
        <v>9.3328362141402249E-2</v>
      </c>
      <c r="K114" s="22">
        <f t="shared" si="90"/>
        <v>9.3328362141402249E-2</v>
      </c>
      <c r="L114" s="22">
        <f t="shared" si="91"/>
        <v>9.3328362141402249E-2</v>
      </c>
      <c r="M114" s="227">
        <f t="shared" si="92"/>
        <v>9.3328362141402249E-2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>Social development -- see Data2</v>
      </c>
      <c r="B115" s="60">
        <f t="shared" si="81"/>
        <v>2.1115541934492259</v>
      </c>
      <c r="C115" s="60">
        <f t="shared" si="81"/>
        <v>0</v>
      </c>
      <c r="D115" s="24">
        <f t="shared" si="86"/>
        <v>2.1115541934492259</v>
      </c>
      <c r="H115" s="24">
        <f t="shared" si="87"/>
        <v>1</v>
      </c>
      <c r="I115" s="22">
        <f t="shared" si="88"/>
        <v>2.1115541934492259</v>
      </c>
      <c r="J115" s="24">
        <f t="shared" si="89"/>
        <v>2.1115541934492259</v>
      </c>
      <c r="K115" s="22">
        <f t="shared" si="90"/>
        <v>2.1115541934492259</v>
      </c>
      <c r="L115" s="22">
        <f t="shared" si="91"/>
        <v>2.1115541934492259</v>
      </c>
      <c r="M115" s="227">
        <f t="shared" si="92"/>
        <v>2.1115541934492259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>Public works -- see Data2</v>
      </c>
      <c r="B116" s="60">
        <f t="shared" si="81"/>
        <v>0.26575899233390271</v>
      </c>
      <c r="C116" s="60">
        <f t="shared" si="81"/>
        <v>0</v>
      </c>
      <c r="D116" s="24">
        <f t="shared" si="86"/>
        <v>0.26575899233390271</v>
      </c>
      <c r="H116" s="24">
        <f t="shared" si="87"/>
        <v>1</v>
      </c>
      <c r="I116" s="22">
        <f t="shared" si="88"/>
        <v>0.26575899233390271</v>
      </c>
      <c r="J116" s="24">
        <f t="shared" si="89"/>
        <v>0.26575899233390271</v>
      </c>
      <c r="K116" s="22">
        <f t="shared" si="90"/>
        <v>0.26575899233390271</v>
      </c>
      <c r="L116" s="22">
        <f t="shared" si="91"/>
        <v>0.26575899233390271</v>
      </c>
      <c r="M116" s="227">
        <f t="shared" si="92"/>
        <v>0.26575899233390271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>Other income: e.g. Credit (cotton loans)</v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1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>Remittances: no. times per year</v>
      </c>
      <c r="B118" s="60">
        <f t="shared" si="81"/>
        <v>0.2041557921843174</v>
      </c>
      <c r="C118" s="60">
        <f t="shared" si="81"/>
        <v>0</v>
      </c>
      <c r="D118" s="24">
        <f t="shared" si="86"/>
        <v>0.2041557921843174</v>
      </c>
      <c r="H118" s="24">
        <f t="shared" si="87"/>
        <v>1</v>
      </c>
      <c r="I118" s="22">
        <f t="shared" si="88"/>
        <v>0.2041557921843174</v>
      </c>
      <c r="J118" s="24">
        <f t="shared" si="89"/>
        <v>0.2041557921843174</v>
      </c>
      <c r="K118" s="22">
        <f t="shared" si="90"/>
        <v>0.2041557921843174</v>
      </c>
      <c r="L118" s="22">
        <f t="shared" si="91"/>
        <v>0.2041557921843174</v>
      </c>
      <c r="M118" s="227">
        <f t="shared" si="92"/>
        <v>0.2041557921843174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5.4231069682447002</v>
      </c>
      <c r="C119" s="29">
        <f>SUM(C91:C118)</f>
        <v>-9.075211047812394E-2</v>
      </c>
      <c r="D119" s="24">
        <f>SUM(D91:D118)</f>
        <v>5.3323548577665765</v>
      </c>
      <c r="E119" s="22"/>
      <c r="F119" s="2"/>
      <c r="G119" s="2"/>
      <c r="H119" s="31"/>
      <c r="I119" s="22">
        <f>SUM(I91:I118)</f>
        <v>5.3323548577665765</v>
      </c>
      <c r="J119" s="24">
        <f>SUM(J91:J118)</f>
        <v>5.4182194596438595</v>
      </c>
      <c r="K119" s="22">
        <f>SUM(K91:K118)</f>
        <v>5.4231069682447002</v>
      </c>
      <c r="L119" s="22">
        <f>SUM(L91:L118)</f>
        <v>5.4231069682447002</v>
      </c>
      <c r="M119" s="57">
        <f t="shared" si="80"/>
        <v>5.4182194596438595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1.8967898799892307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1.8967898799892307</v>
      </c>
      <c r="J124" s="237">
        <f>IF(SUMPRODUCT($B$124:$B124,$H$124:$H124)&lt;J$119,($B124*$H124),J$119)</f>
        <v>1.8967898799892307</v>
      </c>
      <c r="K124" s="29">
        <f>(B124)</f>
        <v>1.8967898799892307</v>
      </c>
      <c r="L124" s="29">
        <f>IF(SUMPRODUCT($B$124:$B124,$H$124:$H124)&lt;L$119,($B124*$H124),L$119)</f>
        <v>1.8967898799892307</v>
      </c>
      <c r="M124" s="240">
        <f t="shared" si="93"/>
        <v>1.8967898799892307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1.6014455622263599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1.6014455622263599</v>
      </c>
      <c r="J125" s="237">
        <f>IF(SUMPRODUCT($B$124:$B125,$H$124:$H125)&lt;J$119,($B125*$H125),IF(SUMPRODUCT($B$124:$B124,$H$124:$H124)&lt;J$119,J$119-SUMPRODUCT($B$124:$B124,$H$124:$H124),0))</f>
        <v>1.6014455622263599</v>
      </c>
      <c r="K125" s="29">
        <f>(B125)</f>
        <v>1.6014455622263599</v>
      </c>
      <c r="L125" s="29">
        <f>IF(SUMPRODUCT($B$124:$B125,$H$124:$H125)&lt;L$119,($B125*$H125),IF(SUMPRODUCT($B$124:$B124,$H$124:$H124)&lt;L$119,L$119-SUMPRODUCT($B$124:$B124,$H$124:$H124),0))</f>
        <v>1.6014455622263599</v>
      </c>
      <c r="M125" s="240">
        <f t="shared" si="93"/>
        <v>1.6014455622263599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1.6885585325183836</v>
      </c>
      <c r="K126" s="29">
        <f t="shared" ref="K126:K127" si="94">(B126)</f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1.4290004787065689</v>
      </c>
      <c r="M126" s="240">
        <f t="shared" si="93"/>
        <v>1.6885585325183836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0.42276451822803257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0.42276451822803257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0.4958710473225405</v>
      </c>
      <c r="C128" s="56"/>
      <c r="D128" s="31"/>
      <c r="E128" s="2"/>
      <c r="F128" s="2"/>
      <c r="G128" s="2"/>
      <c r="H128" s="24"/>
      <c r="I128" s="29">
        <f>(I30)</f>
        <v>3.4355649777773456</v>
      </c>
      <c r="J128" s="228">
        <f>(J30)</f>
        <v>0.23142548490988502</v>
      </c>
      <c r="K128" s="29">
        <f>(B128)</f>
        <v>0.4958710473225405</v>
      </c>
      <c r="L128" s="29">
        <f>IF(L124=L119,0,(L119-L124)/(B119-B124)*K128)</f>
        <v>0.4958710473225405</v>
      </c>
      <c r="M128" s="240">
        <f t="shared" si="93"/>
        <v>0.23142548490988502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5.4231069682447002</v>
      </c>
      <c r="C130" s="56"/>
      <c r="D130" s="31"/>
      <c r="E130" s="2"/>
      <c r="F130" s="2"/>
      <c r="G130" s="2"/>
      <c r="H130" s="24"/>
      <c r="I130" s="29">
        <f>(I119)</f>
        <v>5.3323548577665765</v>
      </c>
      <c r="J130" s="228">
        <f>(J119)</f>
        <v>5.4182194596438595</v>
      </c>
      <c r="K130" s="29">
        <f>(B130)</f>
        <v>5.4231069682447002</v>
      </c>
      <c r="L130" s="29">
        <f>(L119)</f>
        <v>5.4231069682447002</v>
      </c>
      <c r="M130" s="240">
        <f t="shared" si="93"/>
        <v>5.4182194596438595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1.6014455622263597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0.17244508351979082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680" priority="244" operator="equal">
      <formula>16</formula>
    </cfRule>
    <cfRule type="cellIs" dxfId="679" priority="245" operator="equal">
      <formula>15</formula>
    </cfRule>
    <cfRule type="cellIs" dxfId="678" priority="246" operator="equal">
      <formula>14</formula>
    </cfRule>
    <cfRule type="cellIs" dxfId="677" priority="247" operator="equal">
      <formula>13</formula>
    </cfRule>
    <cfRule type="cellIs" dxfId="676" priority="248" operator="equal">
      <formula>12</formula>
    </cfRule>
    <cfRule type="cellIs" dxfId="675" priority="249" operator="equal">
      <formula>11</formula>
    </cfRule>
    <cfRule type="cellIs" dxfId="674" priority="250" operator="equal">
      <formula>10</formula>
    </cfRule>
    <cfRule type="cellIs" dxfId="673" priority="251" operator="equal">
      <formula>9</formula>
    </cfRule>
    <cfRule type="cellIs" dxfId="672" priority="252" operator="equal">
      <formula>8</formula>
    </cfRule>
    <cfRule type="cellIs" dxfId="671" priority="253" operator="equal">
      <formula>7</formula>
    </cfRule>
    <cfRule type="cellIs" dxfId="670" priority="254" operator="equal">
      <formula>6</formula>
    </cfRule>
    <cfRule type="cellIs" dxfId="669" priority="255" operator="equal">
      <formula>5</formula>
    </cfRule>
    <cfRule type="cellIs" dxfId="668" priority="256" operator="equal">
      <formula>4</formula>
    </cfRule>
    <cfRule type="cellIs" dxfId="667" priority="257" operator="equal">
      <formula>3</formula>
    </cfRule>
    <cfRule type="cellIs" dxfId="666" priority="258" operator="equal">
      <formula>2</formula>
    </cfRule>
    <cfRule type="cellIs" dxfId="665" priority="259" operator="equal">
      <formula>1</formula>
    </cfRule>
  </conditionalFormatting>
  <conditionalFormatting sqref="R31:T31">
    <cfRule type="cellIs" dxfId="584" priority="99" operator="greaterThan">
      <formula>0</formula>
    </cfRule>
  </conditionalFormatting>
  <conditionalFormatting sqref="R32:T32">
    <cfRule type="cellIs" dxfId="583" priority="98" operator="greaterThan">
      <formula>0</formula>
    </cfRule>
  </conditionalFormatting>
  <conditionalFormatting sqref="R30:T30">
    <cfRule type="cellIs" dxfId="582" priority="97" operator="greaterThan">
      <formula>0</formula>
    </cfRule>
  </conditionalFormatting>
  <conditionalFormatting sqref="N6:N26">
    <cfRule type="cellIs" dxfId="271" priority="81" operator="equal">
      <formula>16</formula>
    </cfRule>
    <cfRule type="cellIs" dxfId="270" priority="82" operator="equal">
      <formula>15</formula>
    </cfRule>
    <cfRule type="cellIs" dxfId="269" priority="83" operator="equal">
      <formula>14</formula>
    </cfRule>
    <cfRule type="cellIs" dxfId="268" priority="84" operator="equal">
      <formula>13</formula>
    </cfRule>
    <cfRule type="cellIs" dxfId="267" priority="85" operator="equal">
      <formula>12</formula>
    </cfRule>
    <cfRule type="cellIs" dxfId="266" priority="86" operator="equal">
      <formula>11</formula>
    </cfRule>
    <cfRule type="cellIs" dxfId="265" priority="87" operator="equal">
      <formula>10</formula>
    </cfRule>
    <cfRule type="cellIs" dxfId="264" priority="88" operator="equal">
      <formula>9</formula>
    </cfRule>
    <cfRule type="cellIs" dxfId="263" priority="89" operator="equal">
      <formula>8</formula>
    </cfRule>
    <cfRule type="cellIs" dxfId="262" priority="90" operator="equal">
      <formula>7</formula>
    </cfRule>
    <cfRule type="cellIs" dxfId="261" priority="91" operator="equal">
      <formula>6</formula>
    </cfRule>
    <cfRule type="cellIs" dxfId="260" priority="92" operator="equal">
      <formula>5</formula>
    </cfRule>
    <cfRule type="cellIs" dxfId="259" priority="93" operator="equal">
      <formula>4</formula>
    </cfRule>
    <cfRule type="cellIs" dxfId="258" priority="94" operator="equal">
      <formula>3</formula>
    </cfRule>
    <cfRule type="cellIs" dxfId="257" priority="95" operator="equal">
      <formula>2</formula>
    </cfRule>
    <cfRule type="cellIs" dxfId="256" priority="96" operator="equal">
      <formula>1</formula>
    </cfRule>
  </conditionalFormatting>
  <conditionalFormatting sqref="N113:N118">
    <cfRule type="cellIs" dxfId="159" priority="65" operator="equal">
      <formula>16</formula>
    </cfRule>
    <cfRule type="cellIs" dxfId="158" priority="66" operator="equal">
      <formula>15</formula>
    </cfRule>
    <cfRule type="cellIs" dxfId="157" priority="67" operator="equal">
      <formula>14</formula>
    </cfRule>
    <cfRule type="cellIs" dxfId="156" priority="68" operator="equal">
      <formula>13</formula>
    </cfRule>
    <cfRule type="cellIs" dxfId="155" priority="69" operator="equal">
      <formula>12</formula>
    </cfRule>
    <cfRule type="cellIs" dxfId="154" priority="70" operator="equal">
      <formula>11</formula>
    </cfRule>
    <cfRule type="cellIs" dxfId="153" priority="71" operator="equal">
      <formula>10</formula>
    </cfRule>
    <cfRule type="cellIs" dxfId="152" priority="72" operator="equal">
      <formula>9</formula>
    </cfRule>
    <cfRule type="cellIs" dxfId="151" priority="73" operator="equal">
      <formula>8</formula>
    </cfRule>
    <cfRule type="cellIs" dxfId="150" priority="74" operator="equal">
      <formula>7</formula>
    </cfRule>
    <cfRule type="cellIs" dxfId="149" priority="75" operator="equal">
      <formula>6</formula>
    </cfRule>
    <cfRule type="cellIs" dxfId="148" priority="76" operator="equal">
      <formula>5</formula>
    </cfRule>
    <cfRule type="cellIs" dxfId="147" priority="77" operator="equal">
      <formula>4</formula>
    </cfRule>
    <cfRule type="cellIs" dxfId="146" priority="78" operator="equal">
      <formula>3</formula>
    </cfRule>
    <cfRule type="cellIs" dxfId="145" priority="79" operator="equal">
      <formula>2</formula>
    </cfRule>
    <cfRule type="cellIs" dxfId="144" priority="80" operator="equal">
      <formula>1</formula>
    </cfRule>
  </conditionalFormatting>
  <conditionalFormatting sqref="N112">
    <cfRule type="cellIs" dxfId="143" priority="49" operator="equal">
      <formula>16</formula>
    </cfRule>
    <cfRule type="cellIs" dxfId="142" priority="50" operator="equal">
      <formula>15</formula>
    </cfRule>
    <cfRule type="cellIs" dxfId="141" priority="51" operator="equal">
      <formula>14</formula>
    </cfRule>
    <cfRule type="cellIs" dxfId="140" priority="52" operator="equal">
      <formula>13</formula>
    </cfRule>
    <cfRule type="cellIs" dxfId="139" priority="53" operator="equal">
      <formula>12</formula>
    </cfRule>
    <cfRule type="cellIs" dxfId="138" priority="54" operator="equal">
      <formula>11</formula>
    </cfRule>
    <cfRule type="cellIs" dxfId="137" priority="55" operator="equal">
      <formula>10</formula>
    </cfRule>
    <cfRule type="cellIs" dxfId="136" priority="56" operator="equal">
      <formula>9</formula>
    </cfRule>
    <cfRule type="cellIs" dxfId="135" priority="57" operator="equal">
      <formula>8</formula>
    </cfRule>
    <cfRule type="cellIs" dxfId="134" priority="58" operator="equal">
      <formula>7</formula>
    </cfRule>
    <cfRule type="cellIs" dxfId="133" priority="59" operator="equal">
      <formula>6</formula>
    </cfRule>
    <cfRule type="cellIs" dxfId="132" priority="60" operator="equal">
      <formula>5</formula>
    </cfRule>
    <cfRule type="cellIs" dxfId="131" priority="61" operator="equal">
      <formula>4</formula>
    </cfRule>
    <cfRule type="cellIs" dxfId="130" priority="62" operator="equal">
      <formula>3</formula>
    </cfRule>
    <cfRule type="cellIs" dxfId="129" priority="63" operator="equal">
      <formula>2</formula>
    </cfRule>
    <cfRule type="cellIs" dxfId="128" priority="64" operator="equal">
      <formula>1</formula>
    </cfRule>
  </conditionalFormatting>
  <conditionalFormatting sqref="N111">
    <cfRule type="cellIs" dxfId="127" priority="33" operator="equal">
      <formula>16</formula>
    </cfRule>
    <cfRule type="cellIs" dxfId="126" priority="34" operator="equal">
      <formula>15</formula>
    </cfRule>
    <cfRule type="cellIs" dxfId="125" priority="35" operator="equal">
      <formula>14</formula>
    </cfRule>
    <cfRule type="cellIs" dxfId="124" priority="36" operator="equal">
      <formula>13</formula>
    </cfRule>
    <cfRule type="cellIs" dxfId="123" priority="37" operator="equal">
      <formula>12</formula>
    </cfRule>
    <cfRule type="cellIs" dxfId="122" priority="38" operator="equal">
      <formula>11</formula>
    </cfRule>
    <cfRule type="cellIs" dxfId="121" priority="39" operator="equal">
      <formula>10</formula>
    </cfRule>
    <cfRule type="cellIs" dxfId="120" priority="40" operator="equal">
      <formula>9</formula>
    </cfRule>
    <cfRule type="cellIs" dxfId="119" priority="41" operator="equal">
      <formula>8</formula>
    </cfRule>
    <cfRule type="cellIs" dxfId="118" priority="42" operator="equal">
      <formula>7</formula>
    </cfRule>
    <cfRule type="cellIs" dxfId="117" priority="43" operator="equal">
      <formula>6</formula>
    </cfRule>
    <cfRule type="cellIs" dxfId="116" priority="44" operator="equal">
      <formula>5</formula>
    </cfRule>
    <cfRule type="cellIs" dxfId="115" priority="45" operator="equal">
      <formula>4</formula>
    </cfRule>
    <cfRule type="cellIs" dxfId="114" priority="46" operator="equal">
      <formula>3</formula>
    </cfRule>
    <cfRule type="cellIs" dxfId="113" priority="47" operator="equal">
      <formula>2</formula>
    </cfRule>
    <cfRule type="cellIs" dxfId="112" priority="48" operator="equal">
      <formula>1</formula>
    </cfRule>
  </conditionalFormatting>
  <conditionalFormatting sqref="N91:N104">
    <cfRule type="cellIs" dxfId="111" priority="17" operator="equal">
      <formula>16</formula>
    </cfRule>
    <cfRule type="cellIs" dxfId="110" priority="18" operator="equal">
      <formula>15</formula>
    </cfRule>
    <cfRule type="cellIs" dxfId="109" priority="19" operator="equal">
      <formula>14</formula>
    </cfRule>
    <cfRule type="cellIs" dxfId="108" priority="20" operator="equal">
      <formula>13</formula>
    </cfRule>
    <cfRule type="cellIs" dxfId="107" priority="21" operator="equal">
      <formula>12</formula>
    </cfRule>
    <cfRule type="cellIs" dxfId="106" priority="22" operator="equal">
      <formula>11</formula>
    </cfRule>
    <cfRule type="cellIs" dxfId="105" priority="23" operator="equal">
      <formula>10</formula>
    </cfRule>
    <cfRule type="cellIs" dxfId="104" priority="24" operator="equal">
      <formula>9</formula>
    </cfRule>
    <cfRule type="cellIs" dxfId="103" priority="25" operator="equal">
      <formula>8</formula>
    </cfRule>
    <cfRule type="cellIs" dxfId="102" priority="26" operator="equal">
      <formula>7</formula>
    </cfRule>
    <cfRule type="cellIs" dxfId="101" priority="27" operator="equal">
      <formula>6</formula>
    </cfRule>
    <cfRule type="cellIs" dxfId="100" priority="28" operator="equal">
      <formula>5</formula>
    </cfRule>
    <cfRule type="cellIs" dxfId="99" priority="29" operator="equal">
      <formula>4</formula>
    </cfRule>
    <cfRule type="cellIs" dxfId="98" priority="30" operator="equal">
      <formula>3</formula>
    </cfRule>
    <cfRule type="cellIs" dxfId="97" priority="31" operator="equal">
      <formula>2</formula>
    </cfRule>
    <cfRule type="cellIs" dxfId="96" priority="32" operator="equal">
      <formula>1</formula>
    </cfRule>
  </conditionalFormatting>
  <conditionalFormatting sqref="N105:N110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52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v>6.4444393524283924E-2</v>
      </c>
      <c r="C6" s="102">
        <v>0</v>
      </c>
      <c r="D6" s="24">
        <f t="shared" ref="D6:D29" si="0">(B6+C6)</f>
        <v>6.4444393524283924E-2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6.4444393524283924E-2</v>
      </c>
      <c r="J6" s="24">
        <f t="shared" ref="J6:J13" si="3">IF(I$32&lt;=1+I$131,I6,B6*H6+J$33*(I6-B6*H6))</f>
        <v>6.4444393524283924E-2</v>
      </c>
      <c r="K6" s="22">
        <f t="shared" ref="K6:K31" si="4">B6</f>
        <v>6.4444393524283924E-2</v>
      </c>
      <c r="L6" s="22">
        <f t="shared" ref="L6:L29" si="5">IF(K6="","",K6*H6)</f>
        <v>6.4444393524283924E-2</v>
      </c>
      <c r="M6" s="224">
        <f t="shared" ref="M6:M31" si="6">J6</f>
        <v>6.4444393524283924E-2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0.2577775740971357</v>
      </c>
      <c r="Z6" s="156">
        <f>Poor!Z6</f>
        <v>0.17</v>
      </c>
      <c r="AA6" s="121">
        <f>$M6*Z6*4</f>
        <v>4.3822187596513074E-2</v>
      </c>
      <c r="AB6" s="156">
        <f>Poor!AB6</f>
        <v>0.17</v>
      </c>
      <c r="AC6" s="121">
        <f t="shared" ref="AC6:AC29" si="7">$M6*AB6*4</f>
        <v>4.3822187596513074E-2</v>
      </c>
      <c r="AD6" s="156">
        <f>Poor!AD6</f>
        <v>0.33</v>
      </c>
      <c r="AE6" s="121">
        <f t="shared" ref="AE6:AE29" si="8">$M6*AD6*4</f>
        <v>8.5066599452054789E-2</v>
      </c>
      <c r="AF6" s="122">
        <f>1-SUM(Z6,AB6,AD6)</f>
        <v>0.32999999999999996</v>
      </c>
      <c r="AG6" s="121">
        <f>$M6*AF6*4</f>
        <v>8.5066599452054775E-2</v>
      </c>
      <c r="AH6" s="123">
        <f>SUM(Z6,AB6,AD6,AF6)</f>
        <v>1</v>
      </c>
      <c r="AI6" s="183">
        <f>SUM(AA6,AC6,AE6,AG6)/4</f>
        <v>6.4444393524283938E-2</v>
      </c>
      <c r="AJ6" s="120">
        <f>(AA6+AC6)/2</f>
        <v>4.3822187596513074E-2</v>
      </c>
      <c r="AK6" s="119">
        <f>(AE6+AG6)/2</f>
        <v>8.5066599452054775E-2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v>6.2567372353673724E-3</v>
      </c>
      <c r="C7" s="102">
        <v>0</v>
      </c>
      <c r="D7" s="24">
        <f t="shared" si="0"/>
        <v>6.2567372353673724E-3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6.2567372353673724E-3</v>
      </c>
      <c r="J7" s="24">
        <f t="shared" si="3"/>
        <v>6.2567372353673724E-3</v>
      </c>
      <c r="K7" s="22">
        <f t="shared" si="4"/>
        <v>6.2567372353673724E-3</v>
      </c>
      <c r="L7" s="22">
        <f t="shared" si="5"/>
        <v>6.2567372353673724E-3</v>
      </c>
      <c r="M7" s="224">
        <f t="shared" si="6"/>
        <v>6.2567372353673724E-3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3956.7995606989039</v>
      </c>
      <c r="S7" s="222">
        <f>IF($B$81=0,0,(SUMIF($N$6:$N$28,$U7,L$6:L$28)+SUMIF($N$91:$N$118,$U7,L$91:L$118))*$I$83*Poor!$B$81/$B$81)</f>
        <v>3956.7995606989039</v>
      </c>
      <c r="T7" s="222">
        <f>IF($B$81=0,0,(SUMIF($N$6:$N$28,$U7,M$6:M$28)+SUMIF($N$91:$N$118,$U7,M$91:M$118))*$I$83*Poor!$B$81/$B$81)</f>
        <v>3613.877630813628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2.5026948941469489E-2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2.5026948941469489E-2</v>
      </c>
      <c r="AH7" s="123">
        <f t="shared" ref="AH7:AH30" si="12">SUM(Z7,AB7,AD7,AF7)</f>
        <v>1</v>
      </c>
      <c r="AI7" s="183">
        <f t="shared" ref="AI7:AI30" si="13">SUM(AA7,AC7,AE7,AG7)/4</f>
        <v>6.2567372353673724E-3</v>
      </c>
      <c r="AJ7" s="120">
        <f t="shared" ref="AJ7:AJ31" si="14">(AA7+AC7)/2</f>
        <v>0</v>
      </c>
      <c r="AK7" s="119">
        <f t="shared" ref="AK7:AK31" si="15">(AE7+AG7)/2</f>
        <v>1.2513474470734745E-2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v>2.5636751504773764E-2</v>
      </c>
      <c r="C8" s="102">
        <v>0</v>
      </c>
      <c r="D8" s="24">
        <f t="shared" si="0"/>
        <v>2.5636751504773764E-2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2.5636751504773764E-2</v>
      </c>
      <c r="J8" s="24">
        <f t="shared" si="3"/>
        <v>2.5636751504773764E-2</v>
      </c>
      <c r="K8" s="22">
        <f t="shared" si="4"/>
        <v>2.5636751504773764E-2</v>
      </c>
      <c r="L8" s="22">
        <f t="shared" si="5"/>
        <v>2.5636751504773764E-2</v>
      </c>
      <c r="M8" s="224">
        <f t="shared" si="6"/>
        <v>2.5636751504773764E-2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15266.285714285716</v>
      </c>
      <c r="S8" s="222">
        <f>IF($B$81=0,0,(SUMIF($N$6:$N$28,$U8,L$6:L$28)+SUMIF($N$91:$N$118,$U8,L$91:L$118))*$I$83*Poor!$B$81/$B$81)</f>
        <v>15266.285714285716</v>
      </c>
      <c r="T8" s="222">
        <f>IF($B$81=0,0,(SUMIF($N$6:$N$28,$U8,M$6:M$28)+SUMIF($N$91:$N$118,$U8,M$91:M$118))*$I$83*Poor!$B$81/$B$81)</f>
        <v>15586.847958817618</v>
      </c>
      <c r="U8" s="223">
        <v>2</v>
      </c>
      <c r="V8" s="56"/>
      <c r="W8" s="115"/>
      <c r="X8" s="118">
        <f>Poor!X8</f>
        <v>1</v>
      </c>
      <c r="Y8" s="183">
        <f t="shared" si="9"/>
        <v>0.10254700601909505</v>
      </c>
      <c r="Z8" s="125">
        <f>IF($Y8=0,0,AA8/$Y8)</f>
        <v>0.46700246357081349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4.7889704442728429E-2</v>
      </c>
      <c r="AB8" s="125">
        <f>IF($Y8=0,0,AC8/$Y8)</f>
        <v>0.53299753642918657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5.4657301576366626E-2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2.5636751504773764E-2</v>
      </c>
      <c r="AJ8" s="120">
        <f t="shared" si="14"/>
        <v>5.1273503009547527E-2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990.95671296282421</v>
      </c>
      <c r="S9" s="222">
        <f>IF($B$81=0,0,(SUMIF($N$6:$N$28,$U9,L$6:L$28)+SUMIF($N$91:$N$118,$U9,L$91:L$118))*$I$83*Poor!$B$81/$B$81)</f>
        <v>990.95671296282421</v>
      </c>
      <c r="T9" s="222">
        <f>IF($B$81=0,0,(SUMIF($N$6:$N$28,$U9,M$6:M$28)+SUMIF($N$91:$N$118,$U9,M$91:M$118))*$I$83*Poor!$B$81/$B$81)</f>
        <v>990.95671296282421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0.4670024635708136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7.2644827666571007E-3</v>
      </c>
      <c r="AB9" s="125">
        <f>IF($Y9=0,0,AC9/$Y9)</f>
        <v>0.53299753642918646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8.291072788898457E-3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3.8888888888888896E-3</v>
      </c>
      <c r="AJ9" s="120">
        <f t="shared" si="14"/>
        <v>7.7777777777777793E-3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Poor!E10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0.46700246357081354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1.7642315290452956E-2</v>
      </c>
      <c r="AB10" s="125">
        <f>IF($Y10=0,0,AC10/$Y10)</f>
        <v>0.53299753642918646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2.0135462487324823E-2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9.4444444444444445E-3</v>
      </c>
      <c r="AJ10" s="120">
        <f t="shared" si="14"/>
        <v>1.8888888888888889E-2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Maize: kg produced</v>
      </c>
      <c r="B11" s="101">
        <v>0.26966066780821918</v>
      </c>
      <c r="C11" s="102">
        <v>0.4398689041095889</v>
      </c>
      <c r="D11" s="24">
        <f t="shared" si="0"/>
        <v>0.70952957191780808</v>
      </c>
      <c r="E11" s="75">
        <f>Poor!E11</f>
        <v>1</v>
      </c>
      <c r="H11" s="24">
        <f t="shared" si="1"/>
        <v>1</v>
      </c>
      <c r="I11" s="22">
        <f t="shared" si="2"/>
        <v>0.70952957191780808</v>
      </c>
      <c r="J11" s="24">
        <f t="shared" si="3"/>
        <v>0.24124089827481618</v>
      </c>
      <c r="K11" s="22">
        <f t="shared" si="4"/>
        <v>0.26966066780821918</v>
      </c>
      <c r="L11" s="22">
        <f t="shared" si="5"/>
        <v>0.26966066780821918</v>
      </c>
      <c r="M11" s="224">
        <f t="shared" si="6"/>
        <v>0.24124089827481618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12102.857142857143</v>
      </c>
      <c r="S11" s="222">
        <f>IF($B$81=0,0,(SUMIF($N$6:$N$28,$U11,L$6:L$28)+SUMIF($N$91:$N$118,$U11,L$91:L$118))*$I$83*Poor!$B$81/$B$81)</f>
        <v>12102.857142857143</v>
      </c>
      <c r="T11" s="222">
        <f>IF($B$81=0,0,(SUMIF($N$6:$N$28,$U11,M$6:M$28)+SUMIF($N$91:$N$118,$U11,M$91:M$118))*$I$83*Poor!$B$81/$B$81)</f>
        <v>11941.640719202047</v>
      </c>
      <c r="U11" s="223">
        <v>5</v>
      </c>
      <c r="V11" s="56"/>
      <c r="W11" s="115"/>
      <c r="X11" s="118">
        <f>Poor!X11</f>
        <v>1</v>
      </c>
      <c r="Y11" s="183">
        <f t="shared" si="9"/>
        <v>0.96496359309926472</v>
      </c>
      <c r="Z11" s="125">
        <f>IF($Y11=0,0,AA11/$Y11)</f>
        <v>0.46700246357081354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0.4506403752335007</v>
      </c>
      <c r="AB11" s="125">
        <f>IF($Y11=0,0,AC11/$Y11)</f>
        <v>0.53299753642918646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0.51432321786576396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0.24124089827481615</v>
      </c>
      <c r="AJ11" s="120">
        <f t="shared" si="14"/>
        <v>0.4824817965496323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Maize (irrigated): kg produced</v>
      </c>
      <c r="B12" s="101">
        <v>1.4786429794520545E-2</v>
      </c>
      <c r="C12" s="102">
        <v>1.5772191780821922E-2</v>
      </c>
      <c r="D12" s="24">
        <f t="shared" si="0"/>
        <v>3.0558621575342469E-2</v>
      </c>
      <c r="E12" s="75">
        <f>Poor!E12</f>
        <v>1</v>
      </c>
      <c r="H12" s="24">
        <f t="shared" si="1"/>
        <v>1</v>
      </c>
      <c r="I12" s="22">
        <f t="shared" si="2"/>
        <v>3.0558621575342469E-2</v>
      </c>
      <c r="J12" s="24">
        <f t="shared" si="3"/>
        <v>1.3767394233561872E-2</v>
      </c>
      <c r="K12" s="22">
        <f t="shared" si="4"/>
        <v>1.4786429794520545E-2</v>
      </c>
      <c r="L12" s="22">
        <f t="shared" si="5"/>
        <v>1.4786429794520545E-2</v>
      </c>
      <c r="M12" s="224">
        <f t="shared" si="6"/>
        <v>1.3767394233561872E-2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5.5069576934247487E-2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3.6896616545945816E-2</v>
      </c>
      <c r="AF12" s="122">
        <f>1-SUM(Z12,AB12,AD12)</f>
        <v>0.32999999999999996</v>
      </c>
      <c r="AG12" s="121">
        <f>$M12*AF12*4</f>
        <v>1.8172960388301667E-2</v>
      </c>
      <c r="AH12" s="123">
        <f t="shared" si="12"/>
        <v>1</v>
      </c>
      <c r="AI12" s="183">
        <f t="shared" si="13"/>
        <v>1.376739423356187E-2</v>
      </c>
      <c r="AJ12" s="120">
        <f t="shared" si="14"/>
        <v>0</v>
      </c>
      <c r="AK12" s="119">
        <f t="shared" si="15"/>
        <v>2.753478846712374E-2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Beans: kg produced</v>
      </c>
      <c r="B13" s="101">
        <v>3.5514225404732258E-2</v>
      </c>
      <c r="C13" s="102">
        <v>3.3141155043586502E-3</v>
      </c>
      <c r="D13" s="24">
        <f t="shared" si="0"/>
        <v>3.882834090909091E-2</v>
      </c>
      <c r="E13" s="75">
        <f>Poor!E13</f>
        <v>1</v>
      </c>
      <c r="H13" s="24">
        <f t="shared" si="1"/>
        <v>1</v>
      </c>
      <c r="I13" s="22">
        <f t="shared" si="2"/>
        <v>3.882834090909091E-2</v>
      </c>
      <c r="J13" s="24">
        <f t="shared" si="3"/>
        <v>3.5300101610208502E-2</v>
      </c>
      <c r="K13" s="22">
        <f t="shared" si="4"/>
        <v>3.5514225404732258E-2</v>
      </c>
      <c r="L13" s="22">
        <f t="shared" si="5"/>
        <v>3.5514225404732258E-2</v>
      </c>
      <c r="M13" s="225">
        <f t="shared" si="6"/>
        <v>3.5300101610208502E-2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0.14120040644083401</v>
      </c>
      <c r="Z13" s="156">
        <f>Poor!Z13</f>
        <v>1</v>
      </c>
      <c r="AA13" s="121">
        <f>$M13*Z13*4</f>
        <v>0.14120040644083401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3.5300101610208502E-2</v>
      </c>
      <c r="AJ13" s="120">
        <f t="shared" si="14"/>
        <v>7.0600203220417004E-2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Cowpeas: kg produced</v>
      </c>
      <c r="B14" s="101">
        <v>3.3238916562889163E-3</v>
      </c>
      <c r="C14" s="102">
        <v>0</v>
      </c>
      <c r="D14" s="24">
        <f t="shared" si="0"/>
        <v>3.3238916562889163E-3</v>
      </c>
      <c r="E14" s="75">
        <f>Poor!E14</f>
        <v>1</v>
      </c>
      <c r="F14" s="22"/>
      <c r="H14" s="24">
        <f t="shared" si="1"/>
        <v>1</v>
      </c>
      <c r="I14" s="22">
        <f t="shared" si="2"/>
        <v>3.3238916562889163E-3</v>
      </c>
      <c r="J14" s="24">
        <f>IF(I$32&lt;=1+I131,I14,B14*H14+J$33*(I14-B14*H14))</f>
        <v>3.3238916562889163E-3</v>
      </c>
      <c r="K14" s="22">
        <f t="shared" si="4"/>
        <v>3.3238916562889163E-3</v>
      </c>
      <c r="L14" s="22">
        <f t="shared" si="5"/>
        <v>3.3238916562889163E-3</v>
      </c>
      <c r="M14" s="225">
        <f t="shared" si="6"/>
        <v>3.3238916562889163E-3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30285.714285714286</v>
      </c>
      <c r="S14" s="222">
        <f>IF($B$81=0,0,(SUMIF($N$6:$N$28,$U14,L$6:L$28)+SUMIF($N$91:$N$118,$U14,L$91:L$118))*$I$83*Poor!$B$81/$B$81)</f>
        <v>30285.714285714286</v>
      </c>
      <c r="T14" s="222">
        <f>IF($B$81=0,0,(SUMIF($N$6:$N$28,$U14,M$6:M$28)+SUMIF($N$91:$N$118,$U14,M$91:M$118))*$I$83*Poor!$B$81/$B$81)</f>
        <v>30285.714285714286</v>
      </c>
      <c r="U14" s="223">
        <v>8</v>
      </c>
      <c r="V14" s="56"/>
      <c r="W14" s="110"/>
      <c r="X14" s="118"/>
      <c r="Y14" s="183">
        <f>M14*4</f>
        <v>1.3295566625155665E-2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1.3295566625155665E-2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3.3238916562889163E-3</v>
      </c>
      <c r="AJ14" s="120">
        <f t="shared" si="14"/>
        <v>6.6477833125778325E-3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Potato: kg produced</v>
      </c>
      <c r="B15" s="101">
        <v>1.4482726811493934E-3</v>
      </c>
      <c r="C15" s="102">
        <v>2.8965453622987873E-3</v>
      </c>
      <c r="D15" s="24">
        <f t="shared" si="0"/>
        <v>4.3448180434481811E-3</v>
      </c>
      <c r="E15" s="75">
        <f>Poor!E15</f>
        <v>1</v>
      </c>
      <c r="F15" s="22"/>
      <c r="H15" s="24">
        <f t="shared" si="1"/>
        <v>1</v>
      </c>
      <c r="I15" s="22">
        <f t="shared" si="2"/>
        <v>4.3448180434481811E-3</v>
      </c>
      <c r="J15" s="24">
        <f>IF(I$32&lt;=1+I131,I15,B15*H15+J$33*(I15-B15*H15))</f>
        <v>1.2611279412723735E-3</v>
      </c>
      <c r="K15" s="22">
        <f t="shared" si="4"/>
        <v>1.4482726811493934E-3</v>
      </c>
      <c r="L15" s="22">
        <f t="shared" si="5"/>
        <v>1.4482726811493934E-3</v>
      </c>
      <c r="M15" s="226">
        <f t="shared" si="6"/>
        <v>1.2611279412723735E-3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1523.8095238095236</v>
      </c>
      <c r="S15" s="222">
        <f>IF($B$81=0,0,(SUMIF($N$6:$N$28,$U15,L$6:L$28)+SUMIF($N$91:$N$118,$U15,L$91:L$118))*$I$83*Poor!$B$81/$B$81)</f>
        <v>1523.8095238095236</v>
      </c>
      <c r="T15" s="222">
        <f>IF($B$81=0,0,(SUMIF($N$6:$N$28,$U15,M$6:M$28)+SUMIF($N$91:$N$118,$U15,M$91:M$118))*$I$83*Poor!$B$81/$B$81)</f>
        <v>1523.8095238095236</v>
      </c>
      <c r="U15" s="223">
        <v>9</v>
      </c>
      <c r="V15" s="56"/>
      <c r="W15" s="110"/>
      <c r="X15" s="118"/>
      <c r="Y15" s="183">
        <f t="shared" si="9"/>
        <v>5.0445117650894941E-3</v>
      </c>
      <c r="Z15" s="156">
        <f>Poor!Z15</f>
        <v>0.25</v>
      </c>
      <c r="AA15" s="121">
        <f t="shared" si="16"/>
        <v>1.2611279412723735E-3</v>
      </c>
      <c r="AB15" s="156">
        <f>Poor!AB15</f>
        <v>0.25</v>
      </c>
      <c r="AC15" s="121">
        <f t="shared" si="7"/>
        <v>1.2611279412723735E-3</v>
      </c>
      <c r="AD15" s="156">
        <f>Poor!AD15</f>
        <v>0.25</v>
      </c>
      <c r="AE15" s="121">
        <f t="shared" si="8"/>
        <v>1.2611279412723735E-3</v>
      </c>
      <c r="AF15" s="122">
        <f t="shared" si="10"/>
        <v>0.25</v>
      </c>
      <c r="AG15" s="121">
        <f t="shared" si="11"/>
        <v>1.2611279412723735E-3</v>
      </c>
      <c r="AH15" s="123">
        <f t="shared" si="12"/>
        <v>1</v>
      </c>
      <c r="AI15" s="183">
        <f t="shared" si="13"/>
        <v>1.2611279412723735E-3</v>
      </c>
      <c r="AJ15" s="120">
        <f t="shared" si="14"/>
        <v>1.2611279412723735E-3</v>
      </c>
      <c r="AK15" s="119">
        <f t="shared" si="15"/>
        <v>1.2611279412723735E-3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potato: no. local meas</v>
      </c>
      <c r="B16" s="101">
        <v>1.7191977999169782E-2</v>
      </c>
      <c r="C16" s="102">
        <v>4.1958229555832303E-2</v>
      </c>
      <c r="D16" s="24">
        <f t="shared" si="0"/>
        <v>5.9150207555002082E-2</v>
      </c>
      <c r="E16" s="75">
        <f>Poor!E16</f>
        <v>1</v>
      </c>
      <c r="F16" s="22"/>
      <c r="H16" s="24">
        <f t="shared" si="1"/>
        <v>1</v>
      </c>
      <c r="I16" s="22">
        <f t="shared" si="2"/>
        <v>5.9150207555002082E-2</v>
      </c>
      <c r="J16" s="24">
        <f>IF(I$32&lt;=1+I131,I16,B16*H16+J$33*(I16-B16*H16))</f>
        <v>1.4481072084099034E-2</v>
      </c>
      <c r="K16" s="22">
        <f t="shared" si="4"/>
        <v>1.7191977999169782E-2</v>
      </c>
      <c r="L16" s="22">
        <f t="shared" si="5"/>
        <v>1.7191977999169782E-2</v>
      </c>
      <c r="M16" s="224">
        <f t="shared" si="6"/>
        <v>1.4481072084099034E-2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457.14285714285717</v>
      </c>
      <c r="S16" s="222">
        <f>IF($B$81=0,0,(SUMIF($N$6:$N$28,$U16,L$6:L$28)+SUMIF($N$91:$N$118,$U16,L$91:L$118))*$I$83*Poor!$B$81/$B$81)</f>
        <v>457.14285714285717</v>
      </c>
      <c r="T16" s="222">
        <f>IF($B$81=0,0,(SUMIF($N$6:$N$28,$U16,M$6:M$28)+SUMIF($N$91:$N$118,$U16,M$91:M$118))*$I$83*Poor!$B$81/$B$81)</f>
        <v>451.23569047457886</v>
      </c>
      <c r="U16" s="223">
        <v>10</v>
      </c>
      <c r="V16" s="56"/>
      <c r="W16" s="110"/>
      <c r="X16" s="118"/>
      <c r="Y16" s="183">
        <f t="shared" si="9"/>
        <v>5.7924288336396137E-2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5.7924288336396137E-2</v>
      </c>
      <c r="AH16" s="123">
        <f t="shared" si="12"/>
        <v>1</v>
      </c>
      <c r="AI16" s="183">
        <f t="shared" si="13"/>
        <v>1.4481072084099034E-2</v>
      </c>
      <c r="AJ16" s="120">
        <f t="shared" si="14"/>
        <v>0</v>
      </c>
      <c r="AK16" s="119">
        <f t="shared" si="15"/>
        <v>2.8962144168198069E-2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Water melon: no. local meas</v>
      </c>
      <c r="B17" s="101">
        <v>3.7226805728518054E-3</v>
      </c>
      <c r="C17" s="102">
        <v>0</v>
      </c>
      <c r="D17" s="24">
        <f t="shared" si="0"/>
        <v>3.7226805728518054E-3</v>
      </c>
      <c r="E17" s="75">
        <f>Poor!E17</f>
        <v>1</v>
      </c>
      <c r="F17" s="22"/>
      <c r="H17" s="24">
        <f t="shared" si="1"/>
        <v>1</v>
      </c>
      <c r="I17" s="22">
        <f t="shared" si="2"/>
        <v>3.7226805728518054E-3</v>
      </c>
      <c r="J17" s="24">
        <f t="shared" ref="J17:J25" si="17">IF(I$32&lt;=1+I131,I17,B17*H17+J$33*(I17-B17*H17))</f>
        <v>3.7226805728518054E-3</v>
      </c>
      <c r="K17" s="22">
        <f t="shared" si="4"/>
        <v>3.7226805728518054E-3</v>
      </c>
      <c r="L17" s="22">
        <f t="shared" si="5"/>
        <v>3.7226805728518054E-3</v>
      </c>
      <c r="M17" s="225">
        <f t="shared" si="6"/>
        <v>3.7226805728518054E-3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40990.476190476191</v>
      </c>
      <c r="S17" s="222">
        <f>IF($B$81=0,0,(SUMIF($N$6:$N$28,$U17,L$6:L$28)+SUMIF($N$91:$N$118,$U17,L$91:L$118))*$I$83*Poor!$B$81/$B$81)</f>
        <v>40990.476190476191</v>
      </c>
      <c r="T17" s="222">
        <f>IF($B$81=0,0,(SUMIF($N$6:$N$28,$U17,M$6:M$28)+SUMIF($N$91:$N$118,$U17,M$91:M$118))*$I$83*Poor!$B$81/$B$81)</f>
        <v>40990.476190476191</v>
      </c>
      <c r="U17" s="223">
        <v>11</v>
      </c>
      <c r="V17" s="56"/>
      <c r="W17" s="110"/>
      <c r="X17" s="118"/>
      <c r="Y17" s="183">
        <f t="shared" si="9"/>
        <v>1.4890722291407222E-2</v>
      </c>
      <c r="Z17" s="156">
        <f>Poor!Z17</f>
        <v>0.29409999999999997</v>
      </c>
      <c r="AA17" s="121">
        <f t="shared" si="16"/>
        <v>4.3793614259028633E-3</v>
      </c>
      <c r="AB17" s="156">
        <f>Poor!AB17</f>
        <v>0.17649999999999999</v>
      </c>
      <c r="AC17" s="121">
        <f t="shared" si="7"/>
        <v>2.6282124844333745E-3</v>
      </c>
      <c r="AD17" s="156">
        <f>Poor!AD17</f>
        <v>0.23530000000000001</v>
      </c>
      <c r="AE17" s="121">
        <f t="shared" si="8"/>
        <v>3.5037869551681196E-3</v>
      </c>
      <c r="AF17" s="122">
        <f t="shared" si="10"/>
        <v>0.29410000000000003</v>
      </c>
      <c r="AG17" s="121">
        <f t="shared" si="11"/>
        <v>4.3793614259028642E-3</v>
      </c>
      <c r="AH17" s="123">
        <f t="shared" si="12"/>
        <v>1</v>
      </c>
      <c r="AI17" s="183">
        <f t="shared" si="13"/>
        <v>3.7226805728518058E-3</v>
      </c>
      <c r="AJ17" s="120">
        <f t="shared" si="14"/>
        <v>3.5037869551681191E-3</v>
      </c>
      <c r="AK17" s="119">
        <f t="shared" si="15"/>
        <v>3.9415741905354917E-3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Groundnuts (dry): no. local meas</v>
      </c>
      <c r="B18" s="101">
        <v>1.8777241594022415E-2</v>
      </c>
      <c r="C18" s="102">
        <v>1.1266344956413451E-2</v>
      </c>
      <c r="D18" s="24">
        <f t="shared" ref="D18:D25" si="18">(B18+C18)</f>
        <v>3.0043586550435868E-2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3.0043586550435868E-2</v>
      </c>
      <c r="J18" s="24">
        <f t="shared" si="17"/>
        <v>1.8049327153711544E-2</v>
      </c>
      <c r="K18" s="22">
        <f t="shared" ref="K18:K25" si="21">B18</f>
        <v>1.8777241594022415E-2</v>
      </c>
      <c r="L18" s="22">
        <f t="shared" ref="L18:L25" si="22">IF(K18="","",K18*H18)</f>
        <v>1.8777241594022415E-2</v>
      </c>
      <c r="M18" s="225">
        <f t="shared" ref="M18:M25" si="23">J18</f>
        <v>1.8049327153711544E-2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453.53889596723997</v>
      </c>
      <c r="S18" s="222">
        <f>IF($B$81=0,0,(SUMIF($N$6:$N$28,$U18,L$6:L$28)+SUMIF($N$91:$N$118,$U18,L$91:L$118))*$I$83*Poor!$B$81/$B$81)</f>
        <v>453.53889596723997</v>
      </c>
      <c r="T18" s="222">
        <f>IF($B$81=0,0,(SUMIF($N$6:$N$28,$U18,M$6:M$28)+SUMIF($N$91:$N$118,$U18,M$91:M$118))*$I$83*Poor!$B$81/$B$81)</f>
        <v>453.53889596723997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Other crop: Rape</v>
      </c>
      <c r="B19" s="101">
        <v>6.9096357409713571E-3</v>
      </c>
      <c r="C19" s="102">
        <v>9.1259339975093467E-4</v>
      </c>
      <c r="D19" s="24">
        <f t="shared" si="18"/>
        <v>7.8222291407222914E-3</v>
      </c>
      <c r="E19" s="75">
        <f>Poor!E19</f>
        <v>1</v>
      </c>
      <c r="F19" s="22"/>
      <c r="H19" s="24">
        <f t="shared" si="19"/>
        <v>1</v>
      </c>
      <c r="I19" s="22">
        <f t="shared" si="20"/>
        <v>7.8222291407222914E-3</v>
      </c>
      <c r="J19" s="24">
        <f t="shared" si="17"/>
        <v>6.8506734141137058E-3</v>
      </c>
      <c r="K19" s="22">
        <f t="shared" si="21"/>
        <v>6.9096357409713571E-3</v>
      </c>
      <c r="L19" s="22">
        <f t="shared" si="22"/>
        <v>6.9096357409713571E-3</v>
      </c>
      <c r="M19" s="225">
        <f t="shared" si="23"/>
        <v>6.8506734141137058E-3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32.357993179270544</v>
      </c>
      <c r="S19" s="222">
        <f>IF($B$81=0,0,(SUMIF($N$6:$N$28,$U19,L$6:L$28)+SUMIF($N$91:$N$118,$U19,L$91:L$118))*$I$83*Poor!$B$81/$B$81)</f>
        <v>32.357993179270544</v>
      </c>
      <c r="T19" s="222">
        <f>IF($B$81=0,0,(SUMIF($N$6:$N$28,$U19,M$6:M$28)+SUMIF($N$91:$N$118,$U19,M$91:M$118))*$I$83*Poor!$B$81/$B$81)</f>
        <v>32.357993179270544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9051.4285714285706</v>
      </c>
      <c r="S20" s="222">
        <f>IF($B$81=0,0,(SUMIF($N$6:$N$28,$U20,L$6:L$28)+SUMIF($N$91:$N$118,$U20,L$91:L$118))*$I$83*Poor!$B$81/$B$81)</f>
        <v>9051.4285714285706</v>
      </c>
      <c r="T20" s="222">
        <f>IF($B$81=0,0,(SUMIF($N$6:$N$28,$U20,M$6:M$28)+SUMIF($N$91:$N$118,$U20,M$91:M$118))*$I$83*Poor!$B$81/$B$81)</f>
        <v>9051.4285714285706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1676.1904761904764</v>
      </c>
      <c r="S21" s="222">
        <f>IF($B$81=0,0,(SUMIF($N$6:$N$28,$U21,L$6:L$28)+SUMIF($N$91:$N$118,$U21,L$91:L$118))*$I$83*Poor!$B$81/$B$81)</f>
        <v>1676.1904761904764</v>
      </c>
      <c r="T21" s="222">
        <f>IF($B$81=0,0,(SUMIF($N$6:$N$28,$U21,M$6:M$28)+SUMIF($N$91:$N$118,$U21,M$91:M$118))*$I$83*Poor!$B$81/$B$81)</f>
        <v>1676.1904761904764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3200</v>
      </c>
      <c r="S22" s="222">
        <f>IF($B$81=0,0,(SUMIF($N$6:$N$28,$U22,L$6:L$28)+SUMIF($N$91:$N$118,$U22,L$91:L$118))*$I$83*Poor!$B$81/$B$81)</f>
        <v>3200</v>
      </c>
      <c r="T22" s="222">
        <f>IF($B$81=0,0,(SUMIF($N$6:$N$28,$U22,M$6:M$28)+SUMIF($N$91:$N$118,$U22,M$91:M$118))*$I$83*Poor!$B$81/$B$81)</f>
        <v>3200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119987.55792471301</v>
      </c>
      <c r="S23" s="179">
        <f>SUM(S7:S22)</f>
        <v>119987.55792471301</v>
      </c>
      <c r="T23" s="179">
        <f>SUM(T7:T22)</f>
        <v>119798.07464903625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cereal</v>
      </c>
      <c r="B24" s="101">
        <v>3.1457484433374846E-3</v>
      </c>
      <c r="C24" s="102">
        <v>0</v>
      </c>
      <c r="D24" s="24">
        <f t="shared" si="18"/>
        <v>3.1457484433374846E-3</v>
      </c>
      <c r="E24" s="75">
        <f>Poor!E24</f>
        <v>1</v>
      </c>
      <c r="F24" s="22"/>
      <c r="H24" s="24">
        <f t="shared" si="19"/>
        <v>1</v>
      </c>
      <c r="I24" s="22">
        <f t="shared" si="20"/>
        <v>3.1457484433374846E-3</v>
      </c>
      <c r="J24" s="24">
        <f t="shared" si="17"/>
        <v>3.1457484433374846E-3</v>
      </c>
      <c r="K24" s="22">
        <f t="shared" si="21"/>
        <v>3.1457484433374846E-3</v>
      </c>
      <c r="L24" s="22">
        <f t="shared" si="22"/>
        <v>3.1457484433374846E-3</v>
      </c>
      <c r="M24" s="225">
        <f t="shared" si="23"/>
        <v>3.1457484433374846E-3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27486.467381895036</v>
      </c>
      <c r="S24" s="41">
        <f>IF($B$81=0,0,(SUM(($B$70*$H$70))+((1-$D$29)*$I$83))*Poor!$B$81/$B$81)</f>
        <v>27486.467381895036</v>
      </c>
      <c r="T24" s="41">
        <f>IF($B$81=0,0,(SUM(($B$70*$H$70))+((1-$D$29)*$I$83))*Poor!$B$81/$B$81)</f>
        <v>27486.467381895036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43959.35627078393</v>
      </c>
      <c r="S25" s="41">
        <f>IF($B$81=0,0,(SUM(($B$70*$H$70),($B$71*$H$71))+((1-$D$29)*$I$83))*Poor!$B$81/$B$81)</f>
        <v>43959.35627078393</v>
      </c>
      <c r="T25" s="41">
        <f>IF($B$81=0,0,(SUM(($B$70*$H$70),($B$71*$H$71))+((1-$D$29)*$I$83))*Poor!$B$81/$B$81)</f>
        <v>43959.35627078393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Poor!E26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73024.499127926785</v>
      </c>
      <c r="S26" s="41">
        <f>IF($B$81=0,0,(SUM(($B$70*$H$70),($B$71*$H$71),($B$72*$H$72))+((1-$D$29)*$I$83))*Poor!$B$81/$B$81)</f>
        <v>73024.499127926785</v>
      </c>
      <c r="T26" s="41">
        <f>IF($B$81=0,0,(SUM(($B$70*$H$70),($B$71*$H$71),($B$72*$H$72))+((1-$D$29)*$I$83))*Poor!$B$81/$B$81)</f>
        <v>73024.499127926785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v>1.7232216064757163E-2</v>
      </c>
      <c r="C27" s="102">
        <v>-1.7232216064757163E-2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1.8345583262426107E-2</v>
      </c>
      <c r="K27" s="22">
        <f t="shared" si="4"/>
        <v>1.7232216064757163E-2</v>
      </c>
      <c r="L27" s="22">
        <f t="shared" si="5"/>
        <v>1.7232216064757163E-2</v>
      </c>
      <c r="M27" s="226">
        <f t="shared" si="6"/>
        <v>1.8345583262426107E-2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7.3382333049704429E-2</v>
      </c>
      <c r="Z27" s="156">
        <f>Poor!Z27</f>
        <v>0.25</v>
      </c>
      <c r="AA27" s="121">
        <f t="shared" si="16"/>
        <v>1.8345583262426107E-2</v>
      </c>
      <c r="AB27" s="156">
        <f>Poor!AB27</f>
        <v>0.25</v>
      </c>
      <c r="AC27" s="121">
        <f t="shared" si="7"/>
        <v>1.8345583262426107E-2</v>
      </c>
      <c r="AD27" s="156">
        <f>Poor!AD27</f>
        <v>0.25</v>
      </c>
      <c r="AE27" s="121">
        <f t="shared" si="8"/>
        <v>1.8345583262426107E-2</v>
      </c>
      <c r="AF27" s="122">
        <f t="shared" si="10"/>
        <v>0.25</v>
      </c>
      <c r="AG27" s="121">
        <f t="shared" si="11"/>
        <v>1.8345583262426107E-2</v>
      </c>
      <c r="AH27" s="123">
        <f t="shared" si="12"/>
        <v>1</v>
      </c>
      <c r="AI27" s="183">
        <f t="shared" si="13"/>
        <v>1.8345583262426107E-2</v>
      </c>
      <c r="AJ27" s="120">
        <f t="shared" si="14"/>
        <v>1.8345583262426107E-2</v>
      </c>
      <c r="AK27" s="119">
        <f t="shared" si="15"/>
        <v>1.8345583262426107E-2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v>3.441205479452055E-3</v>
      </c>
      <c r="C28" s="102">
        <v>-3.441205479452055E-3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3.6635405109339473E-3</v>
      </c>
      <c r="K28" s="22">
        <f t="shared" si="4"/>
        <v>3.441205479452055E-3</v>
      </c>
      <c r="L28" s="22">
        <f t="shared" si="5"/>
        <v>3.441205479452055E-3</v>
      </c>
      <c r="M28" s="224">
        <f t="shared" si="6"/>
        <v>3.6635405109339473E-3</v>
      </c>
      <c r="N28" s="229"/>
      <c r="O28" s="2"/>
      <c r="P28" s="22"/>
      <c r="V28" s="56"/>
      <c r="W28" s="110"/>
      <c r="X28" s="118"/>
      <c r="Y28" s="183">
        <f t="shared" si="9"/>
        <v>1.4654162043735789E-2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7.3270810218678947E-3</v>
      </c>
      <c r="AF28" s="122">
        <f t="shared" si="10"/>
        <v>0.5</v>
      </c>
      <c r="AG28" s="121">
        <f t="shared" si="11"/>
        <v>7.3270810218678947E-3</v>
      </c>
      <c r="AH28" s="123">
        <f t="shared" si="12"/>
        <v>1</v>
      </c>
      <c r="AI28" s="183">
        <f t="shared" si="13"/>
        <v>3.6635405109339473E-3</v>
      </c>
      <c r="AJ28" s="120">
        <f t="shared" si="14"/>
        <v>0</v>
      </c>
      <c r="AK28" s="119">
        <f t="shared" si="15"/>
        <v>7.3270810218678947E-3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v>0.2235339949875467</v>
      </c>
      <c r="C29" s="102">
        <v>1.102778954450397E-3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0.22346274484133505</v>
      </c>
      <c r="K29" s="22">
        <f t="shared" si="4"/>
        <v>0.2235339949875467</v>
      </c>
      <c r="L29" s="22">
        <f t="shared" si="5"/>
        <v>0.2235339949875467</v>
      </c>
      <c r="M29" s="224">
        <f t="shared" si="6"/>
        <v>0.22346274484133505</v>
      </c>
      <c r="N29" s="229"/>
      <c r="P29" s="22"/>
      <c r="V29" s="56"/>
      <c r="W29" s="110"/>
      <c r="X29" s="118"/>
      <c r="Y29" s="183">
        <f t="shared" si="9"/>
        <v>0.89385097936534019</v>
      </c>
      <c r="Z29" s="156">
        <f>Poor!Z29</f>
        <v>0.25</v>
      </c>
      <c r="AA29" s="121">
        <f t="shared" si="16"/>
        <v>0.22346274484133505</v>
      </c>
      <c r="AB29" s="156">
        <f>Poor!AB29</f>
        <v>0.25</v>
      </c>
      <c r="AC29" s="121">
        <f t="shared" si="7"/>
        <v>0.22346274484133505</v>
      </c>
      <c r="AD29" s="156">
        <f>Poor!AD29</f>
        <v>0.25</v>
      </c>
      <c r="AE29" s="121">
        <f t="shared" si="8"/>
        <v>0.22346274484133505</v>
      </c>
      <c r="AF29" s="122">
        <f t="shared" si="10"/>
        <v>0.25</v>
      </c>
      <c r="AG29" s="121">
        <f t="shared" si="11"/>
        <v>0.22346274484133505</v>
      </c>
      <c r="AH29" s="123">
        <f t="shared" si="12"/>
        <v>1</v>
      </c>
      <c r="AI29" s="183">
        <f t="shared" si="13"/>
        <v>0.22346274484133505</v>
      </c>
      <c r="AJ29" s="120">
        <f t="shared" si="14"/>
        <v>0.22346274484133505</v>
      </c>
      <c r="AK29" s="119">
        <f t="shared" si="15"/>
        <v>0.22346274484133505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0.6190340508094645</v>
      </c>
      <c r="C30" s="103"/>
      <c r="D30" s="24">
        <f>(D119-B124)</f>
        <v>9.0089255167483611</v>
      </c>
      <c r="E30" s="75">
        <f>Poor!E30</f>
        <v>1</v>
      </c>
      <c r="H30" s="96">
        <f>(E30*F$7/F$9)</f>
        <v>1</v>
      </c>
      <c r="I30" s="29">
        <f>IF(E30&gt;=1,I119-I124,MIN(I119-I124,B30*H30))</f>
        <v>9.0089255167483611</v>
      </c>
      <c r="J30" s="231">
        <f>IF(I$32&lt;=1,I30,1-SUM(J6:J29))</f>
        <v>0.25962228964490763</v>
      </c>
      <c r="K30" s="22">
        <f t="shared" si="4"/>
        <v>0.6190340508094645</v>
      </c>
      <c r="L30" s="22">
        <f>IF(L124=L119,0,IF(K30="",0,(L119-L124)/(B119-B124)*K30))</f>
        <v>0.6190340508094645</v>
      </c>
      <c r="M30" s="175">
        <f t="shared" si="6"/>
        <v>0.25962228964490763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1.0384891585796305</v>
      </c>
      <c r="Z30" s="122">
        <f>IF($Y30=0,0,AA30/($Y$30))</f>
        <v>-2.1381504379759503E-16</v>
      </c>
      <c r="AA30" s="187">
        <f>IF(AA79*4/$I$84+SUM(AA6:AA29)&lt;1,AA79*4/$I$84,1-SUM(AA6:AA29))</f>
        <v>-2.2204460492503131E-16</v>
      </c>
      <c r="AB30" s="122">
        <f>IF($Y30=0,0,AC30/($Y$30))</f>
        <v>5.3621948108053465E-2</v>
      </c>
      <c r="AC30" s="187">
        <f>IF(AC79*4/$I$84+SUM(AC6:AC29)&lt;1,AC79*4/$I$84,1-SUM(AC6:AC29))</f>
        <v>5.5685811772133054E-2</v>
      </c>
      <c r="AD30" s="122">
        <f>IF($Y30=0,0,AE30/($Y$30))</f>
        <v>0.55854675460925873</v>
      </c>
      <c r="AE30" s="187">
        <f>IF(AE79*4/$I$84+SUM(AE6:AE29)&lt;1,AE79*4/$I$84,1-SUM(AE6:AE29))</f>
        <v>0.58004474922155247</v>
      </c>
      <c r="AF30" s="122">
        <f>IF($Y30=0,0,AG30/($Y$30))</f>
        <v>0.49585649438545476</v>
      </c>
      <c r="AG30" s="187">
        <f>IF(AG79*4/$I$84+SUM(AG6:AG29)&lt;1,AG79*4/$I$84,1-SUM(AG6:AG29))</f>
        <v>0.51494159363059622</v>
      </c>
      <c r="AH30" s="123">
        <f t="shared" si="12"/>
        <v>1.1080251971027666</v>
      </c>
      <c r="AI30" s="183">
        <f t="shared" si="13"/>
        <v>0.28766803865607038</v>
      </c>
      <c r="AJ30" s="120">
        <f t="shared" si="14"/>
        <v>2.7842905886066416E-2</v>
      </c>
      <c r="AK30" s="119">
        <f t="shared" si="15"/>
        <v>0.54749317142607434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-0.39148516539261946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1.3914851653926195</v>
      </c>
      <c r="C32" s="77">
        <f>SUM(C6:C31)</f>
        <v>0.49641828207930605</v>
      </c>
      <c r="D32" s="24">
        <f>SUM(D6:D30)</f>
        <v>10.277794913410823</v>
      </c>
      <c r="E32" s="2"/>
      <c r="F32" s="2"/>
      <c r="H32" s="17"/>
      <c r="I32" s="22">
        <f>SUM(I6:I30)</f>
        <v>10.277794913410823</v>
      </c>
      <c r="J32" s="17"/>
      <c r="L32" s="22">
        <f>SUM(L6:L30)</f>
        <v>1.3914851653926195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3.887817003955349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-6.4609635434294072E-2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Pig sales: no sold</v>
      </c>
      <c r="B37" s="104">
        <v>933.33333333333337</v>
      </c>
      <c r="C37" s="104">
        <v>0</v>
      </c>
      <c r="D37" s="38">
        <f t="shared" ref="D37:D64" si="25">B37+C37</f>
        <v>933.33333333333337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933.33333333333337</v>
      </c>
      <c r="J37" s="38">
        <f>J91*I$83</f>
        <v>933.33333333333337</v>
      </c>
      <c r="K37" s="40">
        <f>(B37/B$65)</f>
        <v>9.311482387996171E-3</v>
      </c>
      <c r="L37" s="22">
        <f t="shared" ref="L37" si="28">(K37*H37)</f>
        <v>9.311482387996171E-3</v>
      </c>
      <c r="M37" s="24">
        <f>J37/B$65</f>
        <v>9.311482387996171E-3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933.33333333333337</v>
      </c>
      <c r="AH37" s="123">
        <f>SUM(Z37,AB37,AD37,AF37)</f>
        <v>1</v>
      </c>
      <c r="AI37" s="112">
        <f>SUM(AA37,AC37,AE37,AG37)</f>
        <v>933.33333333333337</v>
      </c>
      <c r="AJ37" s="148">
        <f>(AA37+AC37)</f>
        <v>0</v>
      </c>
      <c r="AK37" s="147">
        <f>(AE37+AG37)</f>
        <v>933.33333333333337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Cattle sales - local: no. sold</v>
      </c>
      <c r="B38" s="104">
        <v>7333.333333333333</v>
      </c>
      <c r="C38" s="104">
        <v>2166.6666666666665</v>
      </c>
      <c r="D38" s="38">
        <f t="shared" si="25"/>
        <v>9500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9500</v>
      </c>
      <c r="J38" s="38">
        <f t="shared" ref="J38:J64" si="32">J92*I$83</f>
        <v>7193.3457898923616</v>
      </c>
      <c r="K38" s="40">
        <f t="shared" ref="K38:K64" si="33">(B38/B$65)</f>
        <v>7.316164733425562E-2</v>
      </c>
      <c r="L38" s="22">
        <f t="shared" ref="L38:L64" si="34">(K38*H38)</f>
        <v>7.316164733425562E-2</v>
      </c>
      <c r="M38" s="24">
        <f t="shared" ref="M38:M64" si="35">J38/B$65</f>
        <v>7.1765049250016921E-2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7193.3457898923616</v>
      </c>
      <c r="AH38" s="123">
        <f t="shared" ref="AH38:AI58" si="37">SUM(Z38,AB38,AD38,AF38)</f>
        <v>1</v>
      </c>
      <c r="AI38" s="112">
        <f t="shared" si="37"/>
        <v>7193.3457898923616</v>
      </c>
      <c r="AJ38" s="148">
        <f t="shared" ref="AJ38:AJ64" si="38">(AA38+AC38)</f>
        <v>0</v>
      </c>
      <c r="AK38" s="147">
        <f t="shared" ref="AK38:AK64" si="39">(AE38+AG38)</f>
        <v>7193.3457898923616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Goat sales - local: no. sold</v>
      </c>
      <c r="B39" s="104">
        <v>1973.3333333333333</v>
      </c>
      <c r="C39" s="104">
        <v>16.666666666666668</v>
      </c>
      <c r="D39" s="38">
        <f t="shared" si="25"/>
        <v>1990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1990</v>
      </c>
      <c r="J39" s="38">
        <f t="shared" si="32"/>
        <v>1972.2565060760951</v>
      </c>
      <c r="K39" s="40">
        <f t="shared" si="33"/>
        <v>1.9687134191763329E-2</v>
      </c>
      <c r="L39" s="22">
        <f t="shared" si="34"/>
        <v>1.9687134191763329E-2</v>
      </c>
      <c r="M39" s="24">
        <f t="shared" si="35"/>
        <v>1.9676391129576878E-2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0.46700246357081349</v>
      </c>
      <c r="AA39" s="147">
        <f t="shared" ref="AA39:AA64" si="40">$J39*Z39</f>
        <v>921.04864713110146</v>
      </c>
      <c r="AB39" s="122">
        <f>AB8</f>
        <v>0.53299753642918657</v>
      </c>
      <c r="AC39" s="147">
        <f t="shared" ref="AC39:AC64" si="41">$J39*AB39</f>
        <v>1051.2078589449936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1972.2565060760951</v>
      </c>
      <c r="AJ39" s="148">
        <f t="shared" si="38"/>
        <v>1972.2565060760951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v>350</v>
      </c>
      <c r="C40" s="104">
        <v>0</v>
      </c>
      <c r="D40" s="38">
        <f t="shared" si="25"/>
        <v>350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350</v>
      </c>
      <c r="J40" s="38">
        <f t="shared" si="32"/>
        <v>350</v>
      </c>
      <c r="K40" s="40">
        <f t="shared" si="33"/>
        <v>3.4918058954985635E-3</v>
      </c>
      <c r="L40" s="22">
        <f t="shared" si="34"/>
        <v>3.4918058954985635E-3</v>
      </c>
      <c r="M40" s="24">
        <f t="shared" si="35"/>
        <v>3.4918058954985635E-3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0.4670024635708136</v>
      </c>
      <c r="AA40" s="147">
        <f t="shared" si="40"/>
        <v>163.45086224978476</v>
      </c>
      <c r="AB40" s="122">
        <f>AB9</f>
        <v>0.53299753642918646</v>
      </c>
      <c r="AC40" s="147">
        <f t="shared" si="41"/>
        <v>186.54913775021527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350</v>
      </c>
      <c r="AJ40" s="148">
        <f t="shared" si="38"/>
        <v>350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Green maize sold: quantity</v>
      </c>
      <c r="B41" s="104">
        <v>8558.3333333333339</v>
      </c>
      <c r="C41" s="104">
        <v>0</v>
      </c>
      <c r="D41" s="38">
        <f t="shared" si="25"/>
        <v>8558.3333333333339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8558.3333333333339</v>
      </c>
      <c r="J41" s="38">
        <f t="shared" si="32"/>
        <v>8558.3333333333339</v>
      </c>
      <c r="K41" s="40">
        <f t="shared" si="33"/>
        <v>8.5382967968500603E-2</v>
      </c>
      <c r="L41" s="22">
        <f t="shared" si="34"/>
        <v>8.5382967968500603E-2</v>
      </c>
      <c r="M41" s="24">
        <f t="shared" si="35"/>
        <v>8.5382967968500603E-2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0.46700246357081354</v>
      </c>
      <c r="AA41" s="147">
        <f t="shared" si="40"/>
        <v>3996.7627507268794</v>
      </c>
      <c r="AB41" s="122">
        <f>AB11</f>
        <v>0.53299753642918646</v>
      </c>
      <c r="AC41" s="147">
        <f t="shared" si="41"/>
        <v>4561.5705826064541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8558.3333333333339</v>
      </c>
      <c r="AJ41" s="148">
        <f t="shared" si="38"/>
        <v>8558.3333333333339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Maize: kg produced</v>
      </c>
      <c r="B42" s="104">
        <v>2401.3333333333335</v>
      </c>
      <c r="C42" s="104">
        <v>-2401.3333333333335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2556.4826045562181</v>
      </c>
      <c r="K42" s="40">
        <f t="shared" si="33"/>
        <v>2.3957113972544433E-2</v>
      </c>
      <c r="L42" s="22">
        <f t="shared" si="34"/>
        <v>2.3957113972544433E-2</v>
      </c>
      <c r="M42" s="24">
        <f t="shared" si="35"/>
        <v>2.5504974372368358E-2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639.12065113905453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1278.2413022781091</v>
      </c>
      <c r="AF42" s="122">
        <f t="shared" si="29"/>
        <v>0.25</v>
      </c>
      <c r="AG42" s="147">
        <f t="shared" si="36"/>
        <v>639.12065113905453</v>
      </c>
      <c r="AH42" s="123">
        <f t="shared" si="37"/>
        <v>1</v>
      </c>
      <c r="AI42" s="112">
        <f t="shared" si="37"/>
        <v>2556.4826045562181</v>
      </c>
      <c r="AJ42" s="148">
        <f t="shared" si="38"/>
        <v>639.12065113905453</v>
      </c>
      <c r="AK42" s="147">
        <f t="shared" si="39"/>
        <v>1917.3619534171635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106.46096354342941</v>
      </c>
      <c r="K43" s="40">
        <f t="shared" si="33"/>
        <v>9.9765882728530385E-4</v>
      </c>
      <c r="L43" s="22">
        <f t="shared" si="34"/>
        <v>9.9765882728530385E-4</v>
      </c>
      <c r="M43" s="24">
        <f t="shared" si="35"/>
        <v>1.0621172004040128E-3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26.615240885857354</v>
      </c>
      <c r="AB43" s="156">
        <f>Poor!AB43</f>
        <v>0.25</v>
      </c>
      <c r="AC43" s="147">
        <f t="shared" si="41"/>
        <v>26.615240885857354</v>
      </c>
      <c r="AD43" s="156">
        <f>Poor!AD43</f>
        <v>0.25</v>
      </c>
      <c r="AE43" s="147">
        <f t="shared" si="42"/>
        <v>26.615240885857354</v>
      </c>
      <c r="AF43" s="122">
        <f t="shared" si="29"/>
        <v>0.25</v>
      </c>
      <c r="AG43" s="147">
        <f t="shared" si="36"/>
        <v>26.615240885857354</v>
      </c>
      <c r="AH43" s="123">
        <f t="shared" si="37"/>
        <v>1</v>
      </c>
      <c r="AI43" s="112">
        <f t="shared" si="37"/>
        <v>106.46096354342941</v>
      </c>
      <c r="AJ43" s="148">
        <f t="shared" si="38"/>
        <v>53.230481771714707</v>
      </c>
      <c r="AK43" s="147">
        <f t="shared" si="39"/>
        <v>53.230481771714707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Beans: kg produced</v>
      </c>
      <c r="B44" s="104">
        <v>266.66666666666669</v>
      </c>
      <c r="C44" s="104">
        <v>-75</v>
      </c>
      <c r="D44" s="38">
        <f t="shared" si="25"/>
        <v>191.66666666666669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191.66666666666669</v>
      </c>
      <c r="J44" s="38">
        <f t="shared" si="32"/>
        <v>271.51238932423871</v>
      </c>
      <c r="K44" s="40">
        <f t="shared" si="33"/>
        <v>2.6604235394274774E-3</v>
      </c>
      <c r="L44" s="22">
        <f t="shared" si="34"/>
        <v>2.6604235394274774E-3</v>
      </c>
      <c r="M44" s="24">
        <f t="shared" si="35"/>
        <v>2.7087673192665086E-3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67.878097331059678</v>
      </c>
      <c r="AB44" s="156">
        <f>Poor!AB44</f>
        <v>0.25</v>
      </c>
      <c r="AC44" s="147">
        <f t="shared" si="41"/>
        <v>67.878097331059678</v>
      </c>
      <c r="AD44" s="156">
        <f>Poor!AD44</f>
        <v>0.25</v>
      </c>
      <c r="AE44" s="147">
        <f t="shared" si="42"/>
        <v>67.878097331059678</v>
      </c>
      <c r="AF44" s="122">
        <f t="shared" si="29"/>
        <v>0.25</v>
      </c>
      <c r="AG44" s="147">
        <f t="shared" si="36"/>
        <v>67.878097331059678</v>
      </c>
      <c r="AH44" s="123">
        <f t="shared" si="37"/>
        <v>1</v>
      </c>
      <c r="AI44" s="112">
        <f t="shared" si="37"/>
        <v>271.51238932423871</v>
      </c>
      <c r="AJ44" s="148">
        <f t="shared" si="38"/>
        <v>135.75619466211936</v>
      </c>
      <c r="AK44" s="147">
        <f t="shared" si="39"/>
        <v>135.75619466211936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Potato: kg produced</v>
      </c>
      <c r="B45" s="104">
        <v>240</v>
      </c>
      <c r="C45" s="104">
        <v>-240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255.50631250423055</v>
      </c>
      <c r="K45" s="40">
        <f t="shared" si="33"/>
        <v>2.3943811854847293E-3</v>
      </c>
      <c r="L45" s="22">
        <f t="shared" si="34"/>
        <v>2.3943811854847293E-3</v>
      </c>
      <c r="M45" s="24">
        <f t="shared" si="35"/>
        <v>2.5490812809696303E-3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63.876578126057638</v>
      </c>
      <c r="AB45" s="156">
        <f>Poor!AB45</f>
        <v>0.25</v>
      </c>
      <c r="AC45" s="147">
        <f t="shared" si="41"/>
        <v>63.876578126057638</v>
      </c>
      <c r="AD45" s="156">
        <f>Poor!AD45</f>
        <v>0.25</v>
      </c>
      <c r="AE45" s="147">
        <f t="shared" si="42"/>
        <v>63.876578126057638</v>
      </c>
      <c r="AF45" s="122">
        <f t="shared" si="29"/>
        <v>0.25</v>
      </c>
      <c r="AG45" s="147">
        <f t="shared" si="36"/>
        <v>63.876578126057638</v>
      </c>
      <c r="AH45" s="123">
        <f t="shared" si="37"/>
        <v>1</v>
      </c>
      <c r="AI45" s="112">
        <f t="shared" si="37"/>
        <v>255.50631250423055</v>
      </c>
      <c r="AJ45" s="148">
        <f t="shared" si="38"/>
        <v>127.75315625211528</v>
      </c>
      <c r="AK45" s="147">
        <f t="shared" si="39"/>
        <v>127.75315625211528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Sweet potato: no. local meas</v>
      </c>
      <c r="B46" s="104">
        <v>1000</v>
      </c>
      <c r="C46" s="104">
        <v>-1000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1064.6096354342942</v>
      </c>
      <c r="K46" s="40">
        <f t="shared" si="33"/>
        <v>9.9765882728530385E-3</v>
      </c>
      <c r="L46" s="22">
        <f t="shared" si="34"/>
        <v>9.9765882728530385E-3</v>
      </c>
      <c r="M46" s="24">
        <f t="shared" si="35"/>
        <v>1.0621172004040129E-2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266.15240885857355</v>
      </c>
      <c r="AB46" s="156">
        <f>Poor!AB46</f>
        <v>0.25</v>
      </c>
      <c r="AC46" s="147">
        <f t="shared" si="41"/>
        <v>266.15240885857355</v>
      </c>
      <c r="AD46" s="156">
        <f>Poor!AD46</f>
        <v>0.25</v>
      </c>
      <c r="AE46" s="147">
        <f t="shared" si="42"/>
        <v>266.15240885857355</v>
      </c>
      <c r="AF46" s="122">
        <f t="shared" si="29"/>
        <v>0.25</v>
      </c>
      <c r="AG46" s="147">
        <f t="shared" si="36"/>
        <v>266.15240885857355</v>
      </c>
      <c r="AH46" s="123">
        <f t="shared" si="37"/>
        <v>1</v>
      </c>
      <c r="AI46" s="112">
        <f t="shared" si="37"/>
        <v>1064.6096354342942</v>
      </c>
      <c r="AJ46" s="148">
        <f t="shared" si="38"/>
        <v>532.3048177171471</v>
      </c>
      <c r="AK46" s="147">
        <f t="shared" si="39"/>
        <v>532.3048177171471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Groundnuts (dry): no. local meas</v>
      </c>
      <c r="B47" s="104">
        <v>300</v>
      </c>
      <c r="C47" s="104">
        <v>-300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319.38289063028822</v>
      </c>
      <c r="K47" s="40">
        <f t="shared" si="33"/>
        <v>2.9929764818559116E-3</v>
      </c>
      <c r="L47" s="22">
        <f t="shared" si="34"/>
        <v>2.9929764818559116E-3</v>
      </c>
      <c r="M47" s="24">
        <f t="shared" si="35"/>
        <v>3.1863516012120381E-3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79.845722657572054</v>
      </c>
      <c r="AB47" s="156">
        <f>Poor!AB47</f>
        <v>0.25</v>
      </c>
      <c r="AC47" s="147">
        <f t="shared" si="41"/>
        <v>79.845722657572054</v>
      </c>
      <c r="AD47" s="156">
        <f>Poor!AD47</f>
        <v>0.25</v>
      </c>
      <c r="AE47" s="147">
        <f t="shared" si="42"/>
        <v>79.845722657572054</v>
      </c>
      <c r="AF47" s="122">
        <f t="shared" si="29"/>
        <v>0.25</v>
      </c>
      <c r="AG47" s="147">
        <f t="shared" si="36"/>
        <v>79.845722657572054</v>
      </c>
      <c r="AH47" s="123">
        <f t="shared" si="37"/>
        <v>1</v>
      </c>
      <c r="AI47" s="112">
        <f t="shared" si="37"/>
        <v>319.38289063028822</v>
      </c>
      <c r="AJ47" s="148">
        <f t="shared" si="38"/>
        <v>159.69144531514411</v>
      </c>
      <c r="AK47" s="147">
        <f t="shared" si="39"/>
        <v>159.69144531514411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62.102228733667154</v>
      </c>
      <c r="K48" s="40">
        <f t="shared" si="33"/>
        <v>5.8196764924976069E-4</v>
      </c>
      <c r="L48" s="22">
        <f t="shared" si="34"/>
        <v>5.8196764924976069E-4</v>
      </c>
      <c r="M48" s="24">
        <f t="shared" si="35"/>
        <v>6.1956836690234079E-4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15.525557183416788</v>
      </c>
      <c r="AB48" s="156">
        <f>Poor!AB48</f>
        <v>0.25</v>
      </c>
      <c r="AC48" s="147">
        <f t="shared" si="41"/>
        <v>15.525557183416788</v>
      </c>
      <c r="AD48" s="156">
        <f>Poor!AD48</f>
        <v>0.25</v>
      </c>
      <c r="AE48" s="147">
        <f t="shared" si="42"/>
        <v>15.525557183416788</v>
      </c>
      <c r="AF48" s="122">
        <f t="shared" si="29"/>
        <v>0.25</v>
      </c>
      <c r="AG48" s="147">
        <f t="shared" si="36"/>
        <v>15.525557183416788</v>
      </c>
      <c r="AH48" s="123">
        <f t="shared" si="37"/>
        <v>1</v>
      </c>
      <c r="AI48" s="112">
        <f t="shared" si="37"/>
        <v>62.102228733667154</v>
      </c>
      <c r="AJ48" s="148">
        <f t="shared" si="38"/>
        <v>31.051114366833577</v>
      </c>
      <c r="AK48" s="147">
        <f t="shared" si="39"/>
        <v>31.051114366833577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266.66666666666669</v>
      </c>
      <c r="J49" s="38">
        <f t="shared" si="32"/>
        <v>266.66666666666669</v>
      </c>
      <c r="K49" s="40">
        <f t="shared" si="33"/>
        <v>2.6604235394274774E-3</v>
      </c>
      <c r="L49" s="22">
        <f t="shared" si="34"/>
        <v>2.6604235394274774E-3</v>
      </c>
      <c r="M49" s="24">
        <f t="shared" si="35"/>
        <v>2.6604235394274774E-3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66.666666666666671</v>
      </c>
      <c r="AB49" s="156">
        <f>Poor!AB49</f>
        <v>0.25</v>
      </c>
      <c r="AC49" s="147">
        <f t="shared" si="41"/>
        <v>66.666666666666671</v>
      </c>
      <c r="AD49" s="156">
        <f>Poor!AD49</f>
        <v>0.25</v>
      </c>
      <c r="AE49" s="147">
        <f t="shared" si="42"/>
        <v>66.666666666666671</v>
      </c>
      <c r="AF49" s="122">
        <f t="shared" si="29"/>
        <v>0.25</v>
      </c>
      <c r="AG49" s="147">
        <f t="shared" si="36"/>
        <v>66.666666666666671</v>
      </c>
      <c r="AH49" s="123">
        <f t="shared" si="37"/>
        <v>1</v>
      </c>
      <c r="AI49" s="112">
        <f t="shared" si="37"/>
        <v>266.66666666666669</v>
      </c>
      <c r="AJ49" s="148">
        <f t="shared" si="38"/>
        <v>133.33333333333334</v>
      </c>
      <c r="AK49" s="147">
        <f t="shared" si="39"/>
        <v>133.33333333333334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Other crop: Amadumbe</v>
      </c>
      <c r="B50" s="104">
        <v>166.66666666666666</v>
      </c>
      <c r="C50" s="104">
        <v>-166.66666666666666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177.43493923904902</v>
      </c>
      <c r="K50" s="40">
        <f t="shared" si="33"/>
        <v>1.6627647121421731E-3</v>
      </c>
      <c r="L50" s="22">
        <f t="shared" si="34"/>
        <v>1.6627647121421731E-3</v>
      </c>
      <c r="M50" s="24">
        <f t="shared" si="35"/>
        <v>1.770195334006688E-3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44.358734809762254</v>
      </c>
      <c r="AB50" s="156">
        <f>Poor!AB55</f>
        <v>0.25</v>
      </c>
      <c r="AC50" s="147">
        <f t="shared" si="41"/>
        <v>44.358734809762254</v>
      </c>
      <c r="AD50" s="156">
        <f>Poor!AD55</f>
        <v>0.25</v>
      </c>
      <c r="AE50" s="147">
        <f t="shared" si="42"/>
        <v>44.358734809762254</v>
      </c>
      <c r="AF50" s="122">
        <f t="shared" si="29"/>
        <v>0.25</v>
      </c>
      <c r="AG50" s="147">
        <f t="shared" si="36"/>
        <v>44.358734809762254</v>
      </c>
      <c r="AH50" s="123">
        <f t="shared" si="37"/>
        <v>1</v>
      </c>
      <c r="AI50" s="112">
        <f t="shared" si="37"/>
        <v>177.43493923904902</v>
      </c>
      <c r="AJ50" s="148">
        <f t="shared" si="38"/>
        <v>88.717469619524508</v>
      </c>
      <c r="AK50" s="147">
        <f t="shared" si="39"/>
        <v>88.717469619524508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Labour migration(formal employment): no. people per HH</v>
      </c>
      <c r="B57" s="104">
        <v>14500</v>
      </c>
      <c r="C57" s="104">
        <v>0</v>
      </c>
      <c r="D57" s="38">
        <f t="shared" si="25"/>
        <v>14500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14500</v>
      </c>
      <c r="J57" s="38">
        <f t="shared" si="32"/>
        <v>14500</v>
      </c>
      <c r="K57" s="40">
        <f t="shared" si="33"/>
        <v>0.14466052995636908</v>
      </c>
      <c r="L57" s="22">
        <f t="shared" si="34"/>
        <v>0.14466052995636908</v>
      </c>
      <c r="M57" s="24">
        <f t="shared" si="35"/>
        <v>0.14466052995636908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>Formal Employment (e.g. teachers, salaried staff, etc.)</v>
      </c>
      <c r="B58" s="104">
        <v>12000</v>
      </c>
      <c r="C58" s="104">
        <v>0</v>
      </c>
      <c r="D58" s="38">
        <f t="shared" si="25"/>
        <v>12000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12000</v>
      </c>
      <c r="J58" s="38">
        <f t="shared" si="32"/>
        <v>12000</v>
      </c>
      <c r="K58" s="40">
        <f t="shared" si="33"/>
        <v>0.11971905927423647</v>
      </c>
      <c r="L58" s="22">
        <f t="shared" si="34"/>
        <v>0.11971905927423647</v>
      </c>
      <c r="M58" s="24">
        <f t="shared" si="35"/>
        <v>0.11971905927423647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3000</v>
      </c>
      <c r="AB58" s="156">
        <f>Poor!AB58</f>
        <v>0.25</v>
      </c>
      <c r="AC58" s="147">
        <f t="shared" si="41"/>
        <v>3000</v>
      </c>
      <c r="AD58" s="156">
        <f>Poor!AD58</f>
        <v>0.25</v>
      </c>
      <c r="AE58" s="147">
        <f t="shared" si="42"/>
        <v>3000</v>
      </c>
      <c r="AF58" s="122">
        <f t="shared" si="29"/>
        <v>0.25</v>
      </c>
      <c r="AG58" s="147">
        <f t="shared" si="36"/>
        <v>3000</v>
      </c>
      <c r="AH58" s="123">
        <f t="shared" si="37"/>
        <v>1</v>
      </c>
      <c r="AI58" s="112">
        <f t="shared" si="37"/>
        <v>12000</v>
      </c>
      <c r="AJ58" s="148">
        <f t="shared" si="38"/>
        <v>6000</v>
      </c>
      <c r="AK58" s="147">
        <f t="shared" si="39"/>
        <v>6000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>Self-employment -- see Data2</v>
      </c>
      <c r="B59" s="104">
        <v>400</v>
      </c>
      <c r="C59" s="104">
        <v>80</v>
      </c>
      <c r="D59" s="38">
        <f t="shared" si="25"/>
        <v>480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480</v>
      </c>
      <c r="J59" s="38">
        <f t="shared" si="32"/>
        <v>394.8312291652565</v>
      </c>
      <c r="K59" s="40">
        <f t="shared" si="33"/>
        <v>3.9906353091412154E-3</v>
      </c>
      <c r="L59" s="22">
        <f t="shared" si="34"/>
        <v>3.9906353091412154E-3</v>
      </c>
      <c r="M59" s="24">
        <f t="shared" si="35"/>
        <v>3.9390686106462493E-3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98.707807291314126</v>
      </c>
      <c r="AB59" s="156">
        <f>Poor!AB59</f>
        <v>0.25</v>
      </c>
      <c r="AC59" s="147">
        <f t="shared" si="41"/>
        <v>98.707807291314126</v>
      </c>
      <c r="AD59" s="156">
        <f>Poor!AD59</f>
        <v>0.25</v>
      </c>
      <c r="AE59" s="147">
        <f t="shared" si="42"/>
        <v>98.707807291314126</v>
      </c>
      <c r="AF59" s="122">
        <f t="shared" si="29"/>
        <v>0.25</v>
      </c>
      <c r="AG59" s="147">
        <f t="shared" si="36"/>
        <v>98.707807291314126</v>
      </c>
      <c r="AH59" s="123">
        <f t="shared" ref="AH59:AI64" si="43">SUM(Z59,AB59,AD59,AF59)</f>
        <v>1</v>
      </c>
      <c r="AI59" s="112">
        <f t="shared" si="43"/>
        <v>394.8312291652565</v>
      </c>
      <c r="AJ59" s="148">
        <f t="shared" si="38"/>
        <v>197.41561458262825</v>
      </c>
      <c r="AK59" s="147">
        <f t="shared" si="39"/>
        <v>197.41561458262825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>Small business -- see Data2</v>
      </c>
      <c r="B60" s="104">
        <v>35866.666666666664</v>
      </c>
      <c r="C60" s="104">
        <v>0</v>
      </c>
      <c r="D60" s="38">
        <f t="shared" si="25"/>
        <v>35866.666666666664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35866.666666666664</v>
      </c>
      <c r="J60" s="38">
        <f t="shared" si="32"/>
        <v>35866.666666666664</v>
      </c>
      <c r="K60" s="40">
        <f t="shared" si="33"/>
        <v>0.35782696605299563</v>
      </c>
      <c r="L60" s="22">
        <f t="shared" si="34"/>
        <v>0.35782696605299563</v>
      </c>
      <c r="M60" s="24">
        <f t="shared" si="35"/>
        <v>0.35782696605299563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8966.6666666666661</v>
      </c>
      <c r="AB60" s="156">
        <f>Poor!AB60</f>
        <v>0.25</v>
      </c>
      <c r="AC60" s="147">
        <f t="shared" si="41"/>
        <v>8966.6666666666661</v>
      </c>
      <c r="AD60" s="156">
        <f>Poor!AD60</f>
        <v>0.25</v>
      </c>
      <c r="AE60" s="147">
        <f t="shared" si="42"/>
        <v>8966.6666666666661</v>
      </c>
      <c r="AF60" s="122">
        <f t="shared" si="29"/>
        <v>0.25</v>
      </c>
      <c r="AG60" s="147">
        <f t="shared" si="36"/>
        <v>8966.6666666666661</v>
      </c>
      <c r="AH60" s="123">
        <f t="shared" si="43"/>
        <v>1</v>
      </c>
      <c r="AI60" s="112">
        <f t="shared" si="43"/>
        <v>35866.666666666664</v>
      </c>
      <c r="AJ60" s="148">
        <f t="shared" si="38"/>
        <v>17933.333333333332</v>
      </c>
      <c r="AK60" s="147">
        <f t="shared" si="39"/>
        <v>17933.333333333332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7920</v>
      </c>
      <c r="J61" s="38">
        <f t="shared" si="32"/>
        <v>7920</v>
      </c>
      <c r="K61" s="40">
        <f t="shared" si="33"/>
        <v>7.9014579120996076E-2</v>
      </c>
      <c r="L61" s="22">
        <f t="shared" si="34"/>
        <v>7.9014579120996076E-2</v>
      </c>
      <c r="M61" s="24">
        <f t="shared" si="35"/>
        <v>7.9014579120996076E-2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1980</v>
      </c>
      <c r="AB61" s="156">
        <f>Poor!AB61</f>
        <v>0.25</v>
      </c>
      <c r="AC61" s="147">
        <f t="shared" si="41"/>
        <v>1980</v>
      </c>
      <c r="AD61" s="156">
        <f>Poor!AD61</f>
        <v>0.25</v>
      </c>
      <c r="AE61" s="147">
        <f t="shared" si="42"/>
        <v>1980</v>
      </c>
      <c r="AF61" s="122">
        <f t="shared" si="29"/>
        <v>0.25</v>
      </c>
      <c r="AG61" s="147">
        <f t="shared" si="36"/>
        <v>1980</v>
      </c>
      <c r="AH61" s="123">
        <f t="shared" si="43"/>
        <v>1</v>
      </c>
      <c r="AI61" s="112">
        <f t="shared" si="43"/>
        <v>7920</v>
      </c>
      <c r="AJ61" s="148">
        <f t="shared" si="38"/>
        <v>3960</v>
      </c>
      <c r="AK61" s="147">
        <f t="shared" si="39"/>
        <v>3960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>Public works -- see Data2</v>
      </c>
      <c r="B62" s="104">
        <v>1333.3333333333333</v>
      </c>
      <c r="C62" s="104">
        <v>0</v>
      </c>
      <c r="D62" s="38">
        <f t="shared" si="25"/>
        <v>1333.3333333333333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1333.3333333333333</v>
      </c>
      <c r="J62" s="38">
        <f t="shared" si="32"/>
        <v>1333.3333333333333</v>
      </c>
      <c r="K62" s="40">
        <f t="shared" si="33"/>
        <v>1.3302117697137385E-2</v>
      </c>
      <c r="L62" s="22">
        <f t="shared" si="34"/>
        <v>1.3302117697137385E-2</v>
      </c>
      <c r="M62" s="24">
        <f t="shared" si="35"/>
        <v>1.3302117697137385E-2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333.33333333333331</v>
      </c>
      <c r="AB62" s="156">
        <f>Poor!AB62</f>
        <v>0.25</v>
      </c>
      <c r="AC62" s="147">
        <f t="shared" si="41"/>
        <v>333.33333333333331</v>
      </c>
      <c r="AD62" s="156">
        <f>Poor!AD62</f>
        <v>0.25</v>
      </c>
      <c r="AE62" s="147">
        <f t="shared" si="42"/>
        <v>333.33333333333331</v>
      </c>
      <c r="AF62" s="122">
        <f t="shared" si="29"/>
        <v>0.25</v>
      </c>
      <c r="AG62" s="147">
        <f t="shared" si="36"/>
        <v>333.33333333333331</v>
      </c>
      <c r="AH62" s="123">
        <f t="shared" si="43"/>
        <v>1</v>
      </c>
      <c r="AI62" s="112">
        <f t="shared" si="43"/>
        <v>1333.3333333333333</v>
      </c>
      <c r="AJ62" s="148">
        <f t="shared" si="38"/>
        <v>666.66666666666663</v>
      </c>
      <c r="AK62" s="147">
        <f t="shared" si="39"/>
        <v>666.66666666666663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>Other income: e.g. Credit (cotton loans)</v>
      </c>
      <c r="B63" s="104">
        <v>2800</v>
      </c>
      <c r="C63" s="104">
        <v>0</v>
      </c>
      <c r="D63" s="38">
        <f t="shared" si="25"/>
        <v>2800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2800</v>
      </c>
      <c r="J63" s="38">
        <f t="shared" si="32"/>
        <v>2800</v>
      </c>
      <c r="K63" s="40">
        <f t="shared" si="33"/>
        <v>2.7934447163988508E-2</v>
      </c>
      <c r="L63" s="22">
        <f t="shared" si="34"/>
        <v>2.7934447163988508E-2</v>
      </c>
      <c r="M63" s="24">
        <f t="shared" si="35"/>
        <v>2.7934447163988508E-2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700</v>
      </c>
      <c r="AB63" s="156">
        <f>Poor!AB63</f>
        <v>0.25</v>
      </c>
      <c r="AC63" s="147">
        <f t="shared" si="41"/>
        <v>700</v>
      </c>
      <c r="AD63" s="156">
        <f>Poor!AD63</f>
        <v>0.25</v>
      </c>
      <c r="AE63" s="147">
        <f t="shared" si="42"/>
        <v>700</v>
      </c>
      <c r="AF63" s="122">
        <f t="shared" si="29"/>
        <v>0.25</v>
      </c>
      <c r="AG63" s="147">
        <f t="shared" si="36"/>
        <v>700</v>
      </c>
      <c r="AH63" s="123">
        <f t="shared" si="43"/>
        <v>1</v>
      </c>
      <c r="AI63" s="112">
        <f t="shared" si="43"/>
        <v>2800</v>
      </c>
      <c r="AJ63" s="148">
        <f t="shared" si="38"/>
        <v>1400</v>
      </c>
      <c r="AK63" s="147">
        <f t="shared" si="39"/>
        <v>1400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>Remittances: no. times per year</v>
      </c>
      <c r="B64" s="104">
        <v>1466.6666666666667</v>
      </c>
      <c r="C64" s="104">
        <v>0</v>
      </c>
      <c r="D64" s="38">
        <f t="shared" si="25"/>
        <v>1466.6666666666667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1466.6666666666667</v>
      </c>
      <c r="J64" s="38">
        <f t="shared" si="32"/>
        <v>1466.6666666666667</v>
      </c>
      <c r="K64" s="40">
        <f t="shared" si="33"/>
        <v>1.4632329466851125E-2</v>
      </c>
      <c r="L64" s="22">
        <f t="shared" si="34"/>
        <v>1.4632329466851125E-2</v>
      </c>
      <c r="M64" s="24">
        <f t="shared" si="35"/>
        <v>1.4632329466851125E-2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366.66666666666669</v>
      </c>
      <c r="AB64" s="156">
        <f>Poor!AB64</f>
        <v>0.25</v>
      </c>
      <c r="AC64" s="149">
        <f t="shared" si="41"/>
        <v>366.66666666666669</v>
      </c>
      <c r="AD64" s="156">
        <f>Poor!AD64</f>
        <v>0.25</v>
      </c>
      <c r="AE64" s="149">
        <f t="shared" si="42"/>
        <v>366.66666666666669</v>
      </c>
      <c r="AF64" s="150">
        <f t="shared" si="29"/>
        <v>0.25</v>
      </c>
      <c r="AG64" s="149">
        <f t="shared" si="36"/>
        <v>366.66666666666669</v>
      </c>
      <c r="AH64" s="123">
        <f t="shared" si="43"/>
        <v>1</v>
      </c>
      <c r="AI64" s="112">
        <f t="shared" si="43"/>
        <v>1466.6666666666667</v>
      </c>
      <c r="AJ64" s="151">
        <f t="shared" si="38"/>
        <v>733.33333333333337</v>
      </c>
      <c r="AK64" s="149">
        <f t="shared" si="39"/>
        <v>733.33333333333337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100234.66666666666</v>
      </c>
      <c r="C65" s="39">
        <f>SUM(C37:C64)</f>
        <v>-2078.0000000000005</v>
      </c>
      <c r="D65" s="42">
        <f>SUM(D37:D64)</f>
        <v>98156.666666666657</v>
      </c>
      <c r="E65" s="32"/>
      <c r="F65" s="32"/>
      <c r="G65" s="32"/>
      <c r="H65" s="31"/>
      <c r="I65" s="39">
        <f>SUM(I37:I64)</f>
        <v>98156.666666666657</v>
      </c>
      <c r="J65" s="39">
        <f>SUM(J37:J64)</f>
        <v>100368.92548909911</v>
      </c>
      <c r="K65" s="40">
        <f>SUM(K37:K64)</f>
        <v>1.0000000000000002</v>
      </c>
      <c r="L65" s="22">
        <f>SUM(L37:L64)</f>
        <v>1.0000000000000002</v>
      </c>
      <c r="M65" s="24">
        <f>SUM(M37:M64)</f>
        <v>1.001339444993407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21796.676391723766</v>
      </c>
      <c r="AB65" s="137"/>
      <c r="AC65" s="153">
        <f>SUM(AC37:AC64)</f>
        <v>21875.621059778608</v>
      </c>
      <c r="AD65" s="137"/>
      <c r="AE65" s="153">
        <f>SUM(AE37:AE64)</f>
        <v>17354.534782755058</v>
      </c>
      <c r="AF65" s="137"/>
      <c r="AG65" s="153">
        <f>SUM(AG37:AG64)</f>
        <v>24842.093254841697</v>
      </c>
      <c r="AH65" s="137"/>
      <c r="AI65" s="153">
        <f>SUM(AI37:AI64)</f>
        <v>85868.925489099114</v>
      </c>
      <c r="AJ65" s="153">
        <f>SUM(AJ37:AJ64)</f>
        <v>43672.297451502374</v>
      </c>
      <c r="AK65" s="153">
        <f>SUM(AK37:AK64)</f>
        <v>42196.628037596747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17072.018222894865</v>
      </c>
      <c r="J70" s="51">
        <f t="shared" ref="J70:J77" si="44">J124*I$83</f>
        <v>17072.018222894865</v>
      </c>
      <c r="K70" s="40">
        <f>B70/B$76</f>
        <v>0.1703204967964663</v>
      </c>
      <c r="L70" s="22">
        <f t="shared" ref="L70:L75" si="45">(L124*G$37*F$9/F$7)/B$130</f>
        <v>0.17032049679646627</v>
      </c>
      <c r="M70" s="24">
        <f>J70/B$76</f>
        <v>0.1703204967964663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4268.0045557237163</v>
      </c>
      <c r="AB70" s="156">
        <f>Poor!AB70</f>
        <v>0.25</v>
      </c>
      <c r="AC70" s="147">
        <f>$J70*AB70</f>
        <v>4268.0045557237163</v>
      </c>
      <c r="AD70" s="156">
        <f>Poor!AD70</f>
        <v>0.25</v>
      </c>
      <c r="AE70" s="147">
        <f>$J70*AD70</f>
        <v>4268.0045557237163</v>
      </c>
      <c r="AF70" s="156">
        <f>Poor!AF70</f>
        <v>0.25</v>
      </c>
      <c r="AG70" s="147">
        <f>$J70*AF70</f>
        <v>4268.0045557237163</v>
      </c>
      <c r="AH70" s="155">
        <f>SUM(Z70,AB70,AD70,AF70)</f>
        <v>1</v>
      </c>
      <c r="AI70" s="147">
        <f>SUM(AA70,AC70,AE70,AG70)</f>
        <v>17072.018222894865</v>
      </c>
      <c r="AJ70" s="148">
        <f>(AA70+AC70)</f>
        <v>8536.0091114474326</v>
      </c>
      <c r="AK70" s="147">
        <f>(AE70+AG70)</f>
        <v>8536.0091114474326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14413.777777777781</v>
      </c>
      <c r="J71" s="51">
        <f t="shared" si="44"/>
        <v>14413.777777777781</v>
      </c>
      <c r="K71" s="40">
        <f t="shared" ref="K71:K72" si="47">B71/B$76</f>
        <v>0.14380032634528755</v>
      </c>
      <c r="L71" s="22">
        <f t="shared" si="45"/>
        <v>0.14380032634528753</v>
      </c>
      <c r="M71" s="24">
        <f t="shared" ref="M71:M72" si="48">J71/B$76</f>
        <v>0.14380032634528755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25432</v>
      </c>
      <c r="K72" s="40">
        <f t="shared" si="47"/>
        <v>0.2537245929551985</v>
      </c>
      <c r="L72" s="22">
        <f t="shared" si="45"/>
        <v>0.25372459295519845</v>
      </c>
      <c r="M72" s="24">
        <f t="shared" si="48"/>
        <v>0.2537245929551985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25445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25445</v>
      </c>
      <c r="K73" s="40">
        <f>B73/B$76</f>
        <v>0.25385428860274556</v>
      </c>
      <c r="L73" s="22">
        <f t="shared" si="45"/>
        <v>0.25385428860274556</v>
      </c>
      <c r="M73" s="24">
        <f>J73/B$76</f>
        <v>0.25385428860274556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2290.0499999999997</v>
      </c>
      <c r="AB73" s="156">
        <f>Poor!AB73</f>
        <v>0.09</v>
      </c>
      <c r="AC73" s="147">
        <f>$H$73*$B$73*AB73</f>
        <v>2290.0499999999997</v>
      </c>
      <c r="AD73" s="156">
        <f>Poor!AD73</f>
        <v>0.23</v>
      </c>
      <c r="AE73" s="147">
        <f>$H$73*$B$73*AD73</f>
        <v>5852.35</v>
      </c>
      <c r="AF73" s="156">
        <f>Poor!AF73</f>
        <v>0.59</v>
      </c>
      <c r="AG73" s="147">
        <f>$H$73*$B$73*AF73</f>
        <v>15012.55</v>
      </c>
      <c r="AH73" s="155">
        <f>SUM(Z73,AB73,AD73,AF73)</f>
        <v>1</v>
      </c>
      <c r="AI73" s="147">
        <f>SUM(AA73,AC73,AE73,AG73)</f>
        <v>25445</v>
      </c>
      <c r="AJ73" s="148">
        <f>(AA73+AC73)</f>
        <v>4580.0999999999995</v>
      </c>
      <c r="AK73" s="147">
        <f>(AE73+AG73)</f>
        <v>20864.900000000001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5571.6032163096679</v>
      </c>
      <c r="C74" s="39"/>
      <c r="D74" s="38"/>
      <c r="E74" s="32"/>
      <c r="F74" s="32"/>
      <c r="G74" s="32"/>
      <c r="H74" s="31"/>
      <c r="I74" s="39">
        <f>I128*I$83</f>
        <v>81084.648443771803</v>
      </c>
      <c r="J74" s="51">
        <f t="shared" si="44"/>
        <v>2336.725067255592</v>
      </c>
      <c r="K74" s="40">
        <f>B74/B$76</f>
        <v>5.5585591308825309E-2</v>
      </c>
      <c r="L74" s="22">
        <f t="shared" si="45"/>
        <v>5.5585591308825295E-2</v>
      </c>
      <c r="M74" s="24">
        <f>J74/B$76</f>
        <v>2.3312543902863869E-2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-1.3350797666932345E-12</v>
      </c>
      <c r="AB74" s="156"/>
      <c r="AC74" s="147">
        <f>AC30*$I$84/4</f>
        <v>334.82011694886165</v>
      </c>
      <c r="AD74" s="156"/>
      <c r="AE74" s="147">
        <f>AE30*$I$84/4</f>
        <v>3487.6146111444946</v>
      </c>
      <c r="AF74" s="156"/>
      <c r="AG74" s="147">
        <f>AG30*$I$84/4</f>
        <v>3096.1711630737195</v>
      </c>
      <c r="AH74" s="155"/>
      <c r="AI74" s="147">
        <f>SUM(AA74,AC74,AE74,AG74)</f>
        <v>6918.6058911670743</v>
      </c>
      <c r="AJ74" s="148">
        <f>(AA74+AC74)</f>
        <v>334.82011694886035</v>
      </c>
      <c r="AK74" s="147">
        <f>(AE74+AG74)</f>
        <v>6583.7857742182141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12300.267449684356</v>
      </c>
      <c r="C75" s="39"/>
      <c r="D75" s="38"/>
      <c r="E75" s="32"/>
      <c r="F75" s="32"/>
      <c r="G75" s="32"/>
      <c r="H75" s="31"/>
      <c r="I75" s="47"/>
      <c r="J75" s="51">
        <f t="shared" si="44"/>
        <v>15669.404421170899</v>
      </c>
      <c r="K75" s="40">
        <f>B75/B$76</f>
        <v>0.12271470399147691</v>
      </c>
      <c r="L75" s="22">
        <f t="shared" si="45"/>
        <v>0.12271470399147691</v>
      </c>
      <c r="M75" s="24">
        <f>J75/B$76</f>
        <v>0.15632719639084516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21274.675813755155</v>
      </c>
      <c r="AB75" s="158"/>
      <c r="AC75" s="149">
        <f>AA75+AC65-SUM(AC70,AC74)</f>
        <v>38547.472200861186</v>
      </c>
      <c r="AD75" s="158"/>
      <c r="AE75" s="149">
        <f>AC75+AE65-SUM(AE70,AE74)</f>
        <v>48146.387816748029</v>
      </c>
      <c r="AF75" s="158"/>
      <c r="AG75" s="149">
        <f>IF(SUM(AG6:AG29)+((AG65-AG70-$J$75)*4/I$83)&lt;1,0,AG65-AG70-$J$75-(1-SUM(AG6:AG29))*I$83/4)</f>
        <v>3746.0039777551069</v>
      </c>
      <c r="AH75" s="134"/>
      <c r="AI75" s="149">
        <f>AI76-SUM(AI70,AI74)</f>
        <v>61878.30137503719</v>
      </c>
      <c r="AJ75" s="151">
        <f>AJ76-SUM(AJ70,AJ74)</f>
        <v>34801.46822310608</v>
      </c>
      <c r="AK75" s="149">
        <f>AJ75+AK76-SUM(AK70,AK74)</f>
        <v>61878.30137503719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100234.66666666666</v>
      </c>
      <c r="C76" s="39"/>
      <c r="D76" s="38"/>
      <c r="E76" s="32"/>
      <c r="F76" s="32"/>
      <c r="G76" s="32"/>
      <c r="H76" s="31"/>
      <c r="I76" s="39">
        <f>I130*I$83</f>
        <v>98156.666666666672</v>
      </c>
      <c r="J76" s="51">
        <f t="shared" si="44"/>
        <v>100368.92548909913</v>
      </c>
      <c r="K76" s="40">
        <f>SUM(K70:K75)</f>
        <v>1.0000000000000002</v>
      </c>
      <c r="L76" s="22">
        <f>SUM(L70:L75)</f>
        <v>1.0000000000000002</v>
      </c>
      <c r="M76" s="24">
        <f>SUM(M70:M75)</f>
        <v>1.001339444993407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21796.676391723766</v>
      </c>
      <c r="AB76" s="137"/>
      <c r="AC76" s="153">
        <f>AC65</f>
        <v>21875.621059778608</v>
      </c>
      <c r="AD76" s="137"/>
      <c r="AE76" s="153">
        <f>AE65</f>
        <v>17354.534782755058</v>
      </c>
      <c r="AF76" s="137"/>
      <c r="AG76" s="153">
        <f>AG65</f>
        <v>24842.093254841697</v>
      </c>
      <c r="AH76" s="137"/>
      <c r="AI76" s="153">
        <f>SUM(AA76,AC76,AE76,AG76)</f>
        <v>85868.925489099129</v>
      </c>
      <c r="AJ76" s="154">
        <f>SUM(AA76,AC76)</f>
        <v>43672.297451502374</v>
      </c>
      <c r="AK76" s="154">
        <f>SUM(AE76,AG76)</f>
        <v>42196.628037596754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14413.777777777779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3746.0039777551069</v>
      </c>
      <c r="AB78" s="112"/>
      <c r="AC78" s="112">
        <f>IF(AA75&lt;0,0,AA75)</f>
        <v>21274.675813755155</v>
      </c>
      <c r="AD78" s="112"/>
      <c r="AE78" s="112">
        <f>AC75</f>
        <v>38547.472200861186</v>
      </c>
      <c r="AF78" s="112"/>
      <c r="AG78" s="112">
        <f>AE75</f>
        <v>48146.387816748029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21274.675813755155</v>
      </c>
      <c r="AB79" s="112"/>
      <c r="AC79" s="112">
        <f>AA79-AA74+AC65-AC70</f>
        <v>38882.292317810046</v>
      </c>
      <c r="AD79" s="112"/>
      <c r="AE79" s="112">
        <f>AC79-AC74+AE65-AE70</f>
        <v>51634.002427892527</v>
      </c>
      <c r="AF79" s="112"/>
      <c r="AG79" s="112">
        <f>AE79-AE74+AG65-AG70</f>
        <v>68720.476515866001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9000.4793904698763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6012.6647397895395</v>
      </c>
      <c r="AB83" s="112"/>
      <c r="AC83" s="165">
        <f>$I$84*AB82/4</f>
        <v>6012.6647397895395</v>
      </c>
      <c r="AD83" s="112"/>
      <c r="AE83" s="165">
        <f>$I$84*AD82/4</f>
        <v>6012.6647397895395</v>
      </c>
      <c r="AF83" s="112"/>
      <c r="AG83" s="165">
        <f>$I$84*AF82/4</f>
        <v>6012.6647397895395</v>
      </c>
      <c r="AH83" s="165">
        <f>SUM(AA83,AC83,AE83,AG83)</f>
        <v>24050.658959158158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24050.658959158158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 t="shared" ref="B91:C118" si="50">(B37/$B$83)</f>
        <v>0.10369818015711361</v>
      </c>
      <c r="C91" s="75">
        <f t="shared" si="50"/>
        <v>0</v>
      </c>
      <c r="D91" s="24">
        <f t="shared" ref="D91" si="51">(B91+C91)</f>
        <v>0.10369818015711361</v>
      </c>
      <c r="H91" s="24">
        <f>(E37*F37/G37*F$7/F$9)</f>
        <v>1</v>
      </c>
      <c r="I91" s="22">
        <f t="shared" ref="I91" si="52">(D91*H91)</f>
        <v>0.10369818015711361</v>
      </c>
      <c r="J91" s="24">
        <f>IF(I$32&lt;=1+I$131,I91,L91+J$33*(I91-L91))</f>
        <v>0.10369818015711361</v>
      </c>
      <c r="K91" s="22">
        <f t="shared" ref="K91" si="53">(B91)</f>
        <v>0.10369818015711361</v>
      </c>
      <c r="L91" s="22">
        <f t="shared" ref="L91" si="54">(K91*H91)</f>
        <v>0.10369818015711361</v>
      </c>
      <c r="M91" s="227">
        <f t="shared" si="49"/>
        <v>0.10369818015711361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si="50"/>
        <v>0.81477141552017829</v>
      </c>
      <c r="C92" s="75">
        <f t="shared" si="50"/>
        <v>0.24072791822187087</v>
      </c>
      <c r="D92" s="24">
        <f t="shared" ref="D92:D118" si="56">(B92+C92)</f>
        <v>1.0554993337420491</v>
      </c>
      <c r="H92" s="24">
        <f t="shared" ref="H92:H118" si="57">(E38*F38/G38*F$7/F$9)</f>
        <v>1</v>
      </c>
      <c r="I92" s="22">
        <f t="shared" ref="I92:I118" si="58">(D92*H92)</f>
        <v>1.0554993337420491</v>
      </c>
      <c r="J92" s="24">
        <f t="shared" ref="J92:J118" si="59">IF(I$32&lt;=1+I$131,I92,L92+J$33*(I92-L92))</f>
        <v>0.79921807248500665</v>
      </c>
      <c r="K92" s="22">
        <f t="shared" ref="K92:K118" si="60">(B92)</f>
        <v>0.81477141552017829</v>
      </c>
      <c r="L92" s="22">
        <f t="shared" ref="L92:L118" si="61">(K92*H92)</f>
        <v>0.81477141552017829</v>
      </c>
      <c r="M92" s="227">
        <f t="shared" ref="M92:M118" si="62">(J92)</f>
        <v>0.79921807248500665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si="50"/>
        <v>0.21924758090361163</v>
      </c>
      <c r="C93" s="75">
        <f t="shared" si="50"/>
        <v>1.8517532170913146E-3</v>
      </c>
      <c r="D93" s="24">
        <f t="shared" si="56"/>
        <v>0.22109933412070293</v>
      </c>
      <c r="H93" s="24">
        <f t="shared" si="57"/>
        <v>1</v>
      </c>
      <c r="I93" s="22">
        <f t="shared" si="58"/>
        <v>0.22109933412070293</v>
      </c>
      <c r="J93" s="24">
        <f t="shared" si="59"/>
        <v>0.21912793980334108</v>
      </c>
      <c r="K93" s="22">
        <f t="shared" si="60"/>
        <v>0.21924758090361163</v>
      </c>
      <c r="L93" s="22">
        <f t="shared" si="61"/>
        <v>0.21924758090361163</v>
      </c>
      <c r="M93" s="227">
        <f t="shared" si="62"/>
        <v>0.21912793980334108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3.8886817558917604E-2</v>
      </c>
      <c r="C94" s="75">
        <f t="shared" si="50"/>
        <v>0</v>
      </c>
      <c r="D94" s="24">
        <f t="shared" si="56"/>
        <v>3.8886817558917604E-2</v>
      </c>
      <c r="H94" s="24">
        <f t="shared" si="57"/>
        <v>1</v>
      </c>
      <c r="I94" s="22">
        <f t="shared" si="58"/>
        <v>3.8886817558917604E-2</v>
      </c>
      <c r="J94" s="24">
        <f t="shared" si="59"/>
        <v>3.8886817558917604E-2</v>
      </c>
      <c r="K94" s="22">
        <f t="shared" si="60"/>
        <v>3.8886817558917604E-2</v>
      </c>
      <c r="L94" s="22">
        <f t="shared" si="61"/>
        <v>3.8886817558917604E-2</v>
      </c>
      <c r="M94" s="227">
        <f t="shared" si="62"/>
        <v>3.8886817558917604E-2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si="50"/>
        <v>0.95087527697639007</v>
      </c>
      <c r="C95" s="75">
        <f t="shared" si="50"/>
        <v>0</v>
      </c>
      <c r="D95" s="24">
        <f t="shared" si="56"/>
        <v>0.95087527697639007</v>
      </c>
      <c r="H95" s="24">
        <f t="shared" si="57"/>
        <v>1</v>
      </c>
      <c r="I95" s="22">
        <f t="shared" si="58"/>
        <v>0.95087527697639007</v>
      </c>
      <c r="J95" s="24">
        <f t="shared" si="59"/>
        <v>0.95087527697639007</v>
      </c>
      <c r="K95" s="22">
        <f t="shared" si="60"/>
        <v>0.95087527697639007</v>
      </c>
      <c r="L95" s="22">
        <f t="shared" si="61"/>
        <v>0.95087527697639007</v>
      </c>
      <c r="M95" s="227">
        <f t="shared" si="62"/>
        <v>0.95087527697639007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si="50"/>
        <v>0.26680060351851659</v>
      </c>
      <c r="C96" s="75">
        <f t="shared" si="50"/>
        <v>-0.26680060351851659</v>
      </c>
      <c r="D96" s="24">
        <f t="shared" si="56"/>
        <v>0</v>
      </c>
      <c r="H96" s="24">
        <f t="shared" si="57"/>
        <v>1</v>
      </c>
      <c r="I96" s="22">
        <f t="shared" si="58"/>
        <v>0</v>
      </c>
      <c r="J96" s="24">
        <f t="shared" si="59"/>
        <v>0.28403849324549757</v>
      </c>
      <c r="K96" s="22">
        <f t="shared" si="60"/>
        <v>0.26680060351851659</v>
      </c>
      <c r="L96" s="22">
        <f t="shared" si="61"/>
        <v>0.26680060351851659</v>
      </c>
      <c r="M96" s="227">
        <f t="shared" si="62"/>
        <v>0.28403849324549757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si="50"/>
        <v>1.1110519302547887E-2</v>
      </c>
      <c r="C97" s="75">
        <f t="shared" si="50"/>
        <v>-1.1110519302547887E-2</v>
      </c>
      <c r="D97" s="24">
        <f t="shared" si="56"/>
        <v>0</v>
      </c>
      <c r="H97" s="24">
        <f t="shared" si="57"/>
        <v>1</v>
      </c>
      <c r="I97" s="22">
        <f t="shared" si="58"/>
        <v>0</v>
      </c>
      <c r="J97" s="24">
        <f t="shared" si="59"/>
        <v>1.1828365904171193E-2</v>
      </c>
      <c r="K97" s="22">
        <f t="shared" si="60"/>
        <v>1.1110519302547887E-2</v>
      </c>
      <c r="L97" s="22">
        <f t="shared" si="61"/>
        <v>1.1110519302547887E-2</v>
      </c>
      <c r="M97" s="227">
        <f t="shared" si="62"/>
        <v>1.1828365904171193E-2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si="50"/>
        <v>2.9628051473461033E-2</v>
      </c>
      <c r="C98" s="75">
        <f t="shared" si="50"/>
        <v>-8.3328894769109148E-3</v>
      </c>
      <c r="D98" s="24">
        <f t="shared" si="56"/>
        <v>2.129516199655012E-2</v>
      </c>
      <c r="H98" s="24">
        <f t="shared" si="57"/>
        <v>1</v>
      </c>
      <c r="I98" s="22">
        <f t="shared" si="58"/>
        <v>2.129516199655012E-2</v>
      </c>
      <c r="J98" s="24">
        <f t="shared" si="59"/>
        <v>3.0166436424678512E-2</v>
      </c>
      <c r="K98" s="22">
        <f t="shared" si="60"/>
        <v>2.9628051473461033E-2</v>
      </c>
      <c r="L98" s="22">
        <f t="shared" si="61"/>
        <v>2.9628051473461033E-2</v>
      </c>
      <c r="M98" s="227">
        <f t="shared" si="62"/>
        <v>3.0166436424678512E-2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si="50"/>
        <v>2.6665246326114927E-2</v>
      </c>
      <c r="C99" s="75">
        <f t="shared" si="50"/>
        <v>-2.6665246326114927E-2</v>
      </c>
      <c r="D99" s="24">
        <f t="shared" si="56"/>
        <v>0</v>
      </c>
      <c r="H99" s="24">
        <f t="shared" si="57"/>
        <v>1</v>
      </c>
      <c r="I99" s="22">
        <f t="shared" si="58"/>
        <v>0</v>
      </c>
      <c r="J99" s="24">
        <f t="shared" si="59"/>
        <v>2.838807817001086E-2</v>
      </c>
      <c r="K99" s="22">
        <f t="shared" si="60"/>
        <v>2.6665246326114927E-2</v>
      </c>
      <c r="L99" s="22">
        <f t="shared" si="61"/>
        <v>2.6665246326114927E-2</v>
      </c>
      <c r="M99" s="227">
        <f t="shared" si="62"/>
        <v>2.838807817001086E-2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si="50"/>
        <v>0.11110519302547887</v>
      </c>
      <c r="C100" s="75">
        <f t="shared" si="50"/>
        <v>-0.11110519302547887</v>
      </c>
      <c r="D100" s="24">
        <f t="shared" si="56"/>
        <v>0</v>
      </c>
      <c r="H100" s="24">
        <f t="shared" si="57"/>
        <v>1</v>
      </c>
      <c r="I100" s="22">
        <f t="shared" si="58"/>
        <v>0</v>
      </c>
      <c r="J100" s="24">
        <f t="shared" si="59"/>
        <v>0.11828365904171194</v>
      </c>
      <c r="K100" s="22">
        <f t="shared" si="60"/>
        <v>0.11110519302547887</v>
      </c>
      <c r="L100" s="22">
        <f t="shared" si="61"/>
        <v>0.11110519302547887</v>
      </c>
      <c r="M100" s="227">
        <f t="shared" si="62"/>
        <v>0.11828365904171194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si="50"/>
        <v>3.3331557907643659E-2</v>
      </c>
      <c r="C101" s="75">
        <f t="shared" si="50"/>
        <v>-3.3331557907643659E-2</v>
      </c>
      <c r="D101" s="24">
        <f t="shared" si="56"/>
        <v>0</v>
      </c>
      <c r="H101" s="24">
        <f t="shared" si="57"/>
        <v>1</v>
      </c>
      <c r="I101" s="22">
        <f t="shared" si="58"/>
        <v>0</v>
      </c>
      <c r="J101" s="24">
        <f t="shared" si="59"/>
        <v>3.5485097712513576E-2</v>
      </c>
      <c r="K101" s="22">
        <f t="shared" si="60"/>
        <v>3.3331557907643659E-2</v>
      </c>
      <c r="L101" s="22">
        <f t="shared" si="61"/>
        <v>3.3331557907643659E-2</v>
      </c>
      <c r="M101" s="227">
        <f t="shared" si="62"/>
        <v>3.5485097712513576E-2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si="50"/>
        <v>6.4811362598196009E-3</v>
      </c>
      <c r="C102" s="75">
        <f t="shared" si="50"/>
        <v>-6.4811362598196009E-3</v>
      </c>
      <c r="D102" s="24">
        <f t="shared" si="56"/>
        <v>0</v>
      </c>
      <c r="H102" s="24">
        <f t="shared" si="57"/>
        <v>1</v>
      </c>
      <c r="I102" s="22">
        <f t="shared" si="58"/>
        <v>0</v>
      </c>
      <c r="J102" s="24">
        <f t="shared" si="59"/>
        <v>6.8998801107665294E-3</v>
      </c>
      <c r="K102" s="22">
        <f t="shared" si="60"/>
        <v>6.4811362598196009E-3</v>
      </c>
      <c r="L102" s="22">
        <f t="shared" si="61"/>
        <v>6.4811362598196009E-3</v>
      </c>
      <c r="M102" s="227">
        <f t="shared" si="62"/>
        <v>6.8998801107665294E-3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si="50"/>
        <v>2.9628051473461033E-2</v>
      </c>
      <c r="C103" s="75">
        <f t="shared" si="50"/>
        <v>0</v>
      </c>
      <c r="D103" s="24">
        <f t="shared" si="56"/>
        <v>2.9628051473461033E-2</v>
      </c>
      <c r="H103" s="24">
        <f t="shared" si="57"/>
        <v>1</v>
      </c>
      <c r="I103" s="22">
        <f t="shared" si="58"/>
        <v>2.9628051473461033E-2</v>
      </c>
      <c r="J103" s="24">
        <f t="shared" si="59"/>
        <v>2.9628051473461033E-2</v>
      </c>
      <c r="K103" s="22">
        <f t="shared" si="60"/>
        <v>2.9628051473461033E-2</v>
      </c>
      <c r="L103" s="22">
        <f t="shared" si="61"/>
        <v>2.9628051473461033E-2</v>
      </c>
      <c r="M103" s="227">
        <f t="shared" si="62"/>
        <v>2.9628051473461033E-2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si="50"/>
        <v>1.8517532170913144E-2</v>
      </c>
      <c r="C104" s="75">
        <f t="shared" si="50"/>
        <v>-1.8517532170913144E-2</v>
      </c>
      <c r="D104" s="24">
        <f t="shared" si="56"/>
        <v>0</v>
      </c>
      <c r="H104" s="24">
        <f t="shared" si="57"/>
        <v>1</v>
      </c>
      <c r="I104" s="22">
        <f t="shared" si="58"/>
        <v>0</v>
      </c>
      <c r="J104" s="24">
        <f t="shared" si="59"/>
        <v>1.9713943173618655E-2</v>
      </c>
      <c r="K104" s="22">
        <f t="shared" si="60"/>
        <v>1.8517532170913144E-2</v>
      </c>
      <c r="L104" s="22">
        <f t="shared" si="61"/>
        <v>1.8517532170913144E-2</v>
      </c>
      <c r="M104" s="227">
        <f t="shared" si="62"/>
        <v>1.9713943173618655E-2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1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1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1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1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1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7">
        <f t="shared" si="62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1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7">
        <f t="shared" si="62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si="50"/>
        <v>1.6110252988694436</v>
      </c>
      <c r="C111" s="75">
        <f t="shared" si="50"/>
        <v>0</v>
      </c>
      <c r="D111" s="24">
        <f t="shared" si="56"/>
        <v>1.6110252988694436</v>
      </c>
      <c r="H111" s="24">
        <f t="shared" si="57"/>
        <v>1</v>
      </c>
      <c r="I111" s="22">
        <f t="shared" si="58"/>
        <v>1.6110252988694436</v>
      </c>
      <c r="J111" s="24">
        <f t="shared" si="59"/>
        <v>1.6110252988694436</v>
      </c>
      <c r="K111" s="22">
        <f t="shared" si="60"/>
        <v>1.6110252988694436</v>
      </c>
      <c r="L111" s="22">
        <f t="shared" si="61"/>
        <v>1.6110252988694436</v>
      </c>
      <c r="M111" s="227">
        <f t="shared" si="62"/>
        <v>1.6110252988694436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si="50"/>
        <v>1.3332623163057464</v>
      </c>
      <c r="C112" s="75">
        <f t="shared" si="50"/>
        <v>0</v>
      </c>
      <c r="D112" s="24">
        <f t="shared" si="56"/>
        <v>1.3332623163057464</v>
      </c>
      <c r="H112" s="24">
        <f t="shared" si="57"/>
        <v>1</v>
      </c>
      <c r="I112" s="22">
        <f t="shared" si="58"/>
        <v>1.3332623163057464</v>
      </c>
      <c r="J112" s="24">
        <f t="shared" si="59"/>
        <v>1.3332623163057464</v>
      </c>
      <c r="K112" s="22">
        <f t="shared" si="60"/>
        <v>1.3332623163057464</v>
      </c>
      <c r="L112" s="22">
        <f t="shared" si="61"/>
        <v>1.3332623163057464</v>
      </c>
      <c r="M112" s="227">
        <f t="shared" si="62"/>
        <v>1.3332623163057464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si="50"/>
        <v>4.4442077210191548E-2</v>
      </c>
      <c r="C113" s="75">
        <f t="shared" si="50"/>
        <v>8.8884154420383089E-3</v>
      </c>
      <c r="D113" s="24">
        <f t="shared" si="56"/>
        <v>5.3330492652229861E-2</v>
      </c>
      <c r="H113" s="24">
        <f t="shared" si="57"/>
        <v>1</v>
      </c>
      <c r="I113" s="22">
        <f t="shared" si="58"/>
        <v>5.3330492652229861E-2</v>
      </c>
      <c r="J113" s="24">
        <f t="shared" si="59"/>
        <v>4.3867799928892906E-2</v>
      </c>
      <c r="K113" s="22">
        <f t="shared" si="60"/>
        <v>4.4442077210191548E-2</v>
      </c>
      <c r="L113" s="22">
        <f t="shared" si="61"/>
        <v>4.4442077210191548E-2</v>
      </c>
      <c r="M113" s="227">
        <f t="shared" si="62"/>
        <v>4.3867799928892906E-2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si="50"/>
        <v>3.9849729231805084</v>
      </c>
      <c r="C114" s="75">
        <f t="shared" si="50"/>
        <v>0</v>
      </c>
      <c r="D114" s="24">
        <f t="shared" si="56"/>
        <v>3.9849729231805084</v>
      </c>
      <c r="H114" s="24">
        <f t="shared" si="57"/>
        <v>1</v>
      </c>
      <c r="I114" s="22">
        <f t="shared" si="58"/>
        <v>3.9849729231805084</v>
      </c>
      <c r="J114" s="24">
        <f t="shared" si="59"/>
        <v>3.9849729231805084</v>
      </c>
      <c r="K114" s="22">
        <f t="shared" si="60"/>
        <v>3.9849729231805084</v>
      </c>
      <c r="L114" s="22">
        <f t="shared" si="61"/>
        <v>3.9849729231805084</v>
      </c>
      <c r="M114" s="227">
        <f t="shared" si="62"/>
        <v>3.9849729231805084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si="50"/>
        <v>0.87995312876179266</v>
      </c>
      <c r="C115" s="75">
        <f t="shared" si="50"/>
        <v>0</v>
      </c>
      <c r="D115" s="24">
        <f t="shared" si="56"/>
        <v>0.87995312876179266</v>
      </c>
      <c r="H115" s="24">
        <f t="shared" si="57"/>
        <v>1</v>
      </c>
      <c r="I115" s="22">
        <f t="shared" si="58"/>
        <v>0.87995312876179266</v>
      </c>
      <c r="J115" s="24">
        <f t="shared" si="59"/>
        <v>0.87995312876179266</v>
      </c>
      <c r="K115" s="22">
        <f t="shared" si="60"/>
        <v>0.87995312876179266</v>
      </c>
      <c r="L115" s="22">
        <f t="shared" si="61"/>
        <v>0.87995312876179266</v>
      </c>
      <c r="M115" s="227">
        <f t="shared" si="62"/>
        <v>0.87995312876179266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si="50"/>
        <v>0.14814025736730516</v>
      </c>
      <c r="C116" s="75">
        <f t="shared" si="50"/>
        <v>0</v>
      </c>
      <c r="D116" s="24">
        <f t="shared" si="56"/>
        <v>0.14814025736730516</v>
      </c>
      <c r="H116" s="24">
        <f t="shared" si="57"/>
        <v>1</v>
      </c>
      <c r="I116" s="22">
        <f t="shared" si="58"/>
        <v>0.14814025736730516</v>
      </c>
      <c r="J116" s="24">
        <f t="shared" si="59"/>
        <v>0.14814025736730516</v>
      </c>
      <c r="K116" s="22">
        <f t="shared" si="60"/>
        <v>0.14814025736730516</v>
      </c>
      <c r="L116" s="22">
        <f t="shared" si="61"/>
        <v>0.14814025736730516</v>
      </c>
      <c r="M116" s="227">
        <f t="shared" si="62"/>
        <v>0.14814025736730516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si="50"/>
        <v>0.31109454047134083</v>
      </c>
      <c r="C117" s="75">
        <f t="shared" si="50"/>
        <v>0</v>
      </c>
      <c r="D117" s="24">
        <f t="shared" si="56"/>
        <v>0.31109454047134083</v>
      </c>
      <c r="H117" s="24">
        <f t="shared" si="57"/>
        <v>1</v>
      </c>
      <c r="I117" s="22">
        <f t="shared" si="58"/>
        <v>0.31109454047134083</v>
      </c>
      <c r="J117" s="24">
        <f t="shared" si="59"/>
        <v>0.31109454047134083</v>
      </c>
      <c r="K117" s="22">
        <f t="shared" si="60"/>
        <v>0.31109454047134083</v>
      </c>
      <c r="L117" s="22">
        <f t="shared" si="61"/>
        <v>0.31109454047134083</v>
      </c>
      <c r="M117" s="227">
        <f t="shared" si="62"/>
        <v>0.31109454047134083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si="50"/>
        <v>0.16295428310403567</v>
      </c>
      <c r="C118" s="75">
        <f t="shared" si="50"/>
        <v>0</v>
      </c>
      <c r="D118" s="24">
        <f t="shared" si="56"/>
        <v>0.16295428310403567</v>
      </c>
      <c r="H118" s="24">
        <f t="shared" si="57"/>
        <v>1</v>
      </c>
      <c r="I118" s="22">
        <f t="shared" si="58"/>
        <v>0.16295428310403567</v>
      </c>
      <c r="J118" s="24">
        <f t="shared" si="59"/>
        <v>0.16295428310403567</v>
      </c>
      <c r="K118" s="22">
        <f t="shared" si="60"/>
        <v>0.16295428310403567</v>
      </c>
      <c r="L118" s="22">
        <f t="shared" si="61"/>
        <v>0.16295428310403567</v>
      </c>
      <c r="M118" s="227">
        <f t="shared" si="62"/>
        <v>0.16295428310403567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11.136591987844533</v>
      </c>
      <c r="C119" s="22">
        <f>SUM(C91:C118)</f>
        <v>-0.23087659110694514</v>
      </c>
      <c r="D119" s="24">
        <f>SUM(D91:D118)</f>
        <v>10.905715396737587</v>
      </c>
      <c r="E119" s="22"/>
      <c r="F119" s="2"/>
      <c r="G119" s="2"/>
      <c r="H119" s="31"/>
      <c r="I119" s="22">
        <f>SUM(I91:I118)</f>
        <v>10.905715396737587</v>
      </c>
      <c r="J119" s="24">
        <f>SUM(J91:J118)</f>
        <v>11.151508840226265</v>
      </c>
      <c r="K119" s="22">
        <f>SUM(K91:K118)</f>
        <v>11.136591987844533</v>
      </c>
      <c r="L119" s="22">
        <f>SUM(L91:L118)</f>
        <v>11.136591987844533</v>
      </c>
      <c r="M119" s="57">
        <f t="shared" si="49"/>
        <v>11.151508840226265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1.8967898799892267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1.8967898799892267</v>
      </c>
      <c r="J124" s="237">
        <f>IF(SUMPRODUCT($B$124:$B124,$H$124:$H124)&lt;J$119,($B124*$H124),J$119)</f>
        <v>1.8967898799892267</v>
      </c>
      <c r="K124" s="22">
        <f>(B124)</f>
        <v>1.8967898799892267</v>
      </c>
      <c r="L124" s="29">
        <f>IF(SUMPRODUCT($B$124:$B124,$H$124:$H124)&lt;L$119,($B124*$H124),L$119)</f>
        <v>1.8967898799892267</v>
      </c>
      <c r="M124" s="57">
        <f t="shared" si="63"/>
        <v>1.8967898799892267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1.6014455622263581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1.6014455622263581</v>
      </c>
      <c r="J125" s="237">
        <f>IF(SUMPRODUCT($B$124:$B125,$H$124:$H125)&lt;J$119,($B125*$H125),IF(SUMPRODUCT($B$124:$B124,$H$124:$H124)&lt;J$119,J$119-SUMPRODUCT($B$124:$B124,$H$124:$H124),0))</f>
        <v>1.6014455622263581</v>
      </c>
      <c r="K125" s="22">
        <f t="shared" ref="K125:K126" si="64">(B125)</f>
        <v>1.6014455622263581</v>
      </c>
      <c r="L125" s="29">
        <f>IF(SUMPRODUCT($B$124:$B125,$H$124:$H125)&lt;L$119,($B125*$H125),IF(SUMPRODUCT($B$124:$B124,$H$124:$H124)&lt;L$119,L$119-SUMPRODUCT($B$124:$B124,$H$124:$H124),0))</f>
        <v>1.6014455622263581</v>
      </c>
      <c r="M125" s="57">
        <f t="shared" ref="M125:M126" si="65">(J125)</f>
        <v>1.6014455622263581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2.8256272690239785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2.8256272690239785</v>
      </c>
      <c r="K126" s="22">
        <f t="shared" si="64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2.8256272690239785</v>
      </c>
      <c r="M126" s="57">
        <f t="shared" si="65"/>
        <v>2.8256272690239785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2.8270716365333097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2.8270716365333097</v>
      </c>
      <c r="K127" s="22">
        <f>(B127)</f>
        <v>2.8270716365333097</v>
      </c>
      <c r="L127" s="29">
        <f>IF(SUMPRODUCT($B$124:$B127,$H$124:$H127)&lt;(L$119-L$128),($B127*$H127),IF(SUMPRODUCT($B$124:$B126,$H$124:$H126)&lt;(L$119-L128),L$119-L$128-SUMPRODUCT($B$124:$B126,$H$124:$H126),0))</f>
        <v>2.8270716365333097</v>
      </c>
      <c r="M127" s="57">
        <f t="shared" si="63"/>
        <v>2.8270716365333097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0.6190340508094645</v>
      </c>
      <c r="C128" s="2"/>
      <c r="D128" s="31"/>
      <c r="E128" s="2"/>
      <c r="F128" s="2"/>
      <c r="G128" s="2"/>
      <c r="H128" s="24"/>
      <c r="I128" s="29">
        <f>(I30)</f>
        <v>9.0089255167483611</v>
      </c>
      <c r="J128" s="228">
        <f>(J30)</f>
        <v>0.25962228964490763</v>
      </c>
      <c r="K128" s="22">
        <f>(B128)</f>
        <v>0.6190340508094645</v>
      </c>
      <c r="L128" s="22">
        <f>IF(L124=L119,0,(L119-L124)/(B119-B124)*K128)</f>
        <v>0.6190340508094645</v>
      </c>
      <c r="M128" s="57">
        <f t="shared" si="63"/>
        <v>0.25962228964490763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1.366623589262195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1.7409522028084847</v>
      </c>
      <c r="K129" s="29">
        <f>(B129)</f>
        <v>1.366623589262195</v>
      </c>
      <c r="L129" s="60">
        <f>IF(SUM(L124:L128)&gt;L130,0,L130-SUM(L124:L128))</f>
        <v>1.3666235892621952</v>
      </c>
      <c r="M129" s="57">
        <f t="shared" si="63"/>
        <v>1.7409522028084847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11.136591987844533</v>
      </c>
      <c r="C130" s="2"/>
      <c r="D130" s="31"/>
      <c r="E130" s="2"/>
      <c r="F130" s="2"/>
      <c r="G130" s="2"/>
      <c r="H130" s="24"/>
      <c r="I130" s="29">
        <f>(I119)</f>
        <v>10.905715396737587</v>
      </c>
      <c r="J130" s="228">
        <f>(J119)</f>
        <v>11.151508840226265</v>
      </c>
      <c r="K130" s="22">
        <f>(B130)</f>
        <v>11.136591987844533</v>
      </c>
      <c r="L130" s="22">
        <f>(L119)</f>
        <v>11.136591987844533</v>
      </c>
      <c r="M130" s="57">
        <f t="shared" si="63"/>
        <v>11.151508840226265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1.6014455622263579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581" priority="324" operator="equal">
      <formula>16</formula>
    </cfRule>
    <cfRule type="cellIs" dxfId="580" priority="325" operator="equal">
      <formula>15</formula>
    </cfRule>
    <cfRule type="cellIs" dxfId="579" priority="326" operator="equal">
      <formula>14</formula>
    </cfRule>
    <cfRule type="cellIs" dxfId="578" priority="327" operator="equal">
      <formula>13</formula>
    </cfRule>
    <cfRule type="cellIs" dxfId="577" priority="328" operator="equal">
      <formula>12</formula>
    </cfRule>
    <cfRule type="cellIs" dxfId="576" priority="329" operator="equal">
      <formula>11</formula>
    </cfRule>
    <cfRule type="cellIs" dxfId="575" priority="330" operator="equal">
      <formula>10</formula>
    </cfRule>
    <cfRule type="cellIs" dxfId="574" priority="331" operator="equal">
      <formula>9</formula>
    </cfRule>
    <cfRule type="cellIs" dxfId="573" priority="332" operator="equal">
      <formula>8</formula>
    </cfRule>
    <cfRule type="cellIs" dxfId="572" priority="333" operator="equal">
      <formula>7</formula>
    </cfRule>
    <cfRule type="cellIs" dxfId="571" priority="334" operator="equal">
      <formula>6</formula>
    </cfRule>
    <cfRule type="cellIs" dxfId="570" priority="335" operator="equal">
      <formula>5</formula>
    </cfRule>
    <cfRule type="cellIs" dxfId="569" priority="336" operator="equal">
      <formula>4</formula>
    </cfRule>
    <cfRule type="cellIs" dxfId="568" priority="337" operator="equal">
      <formula>3</formula>
    </cfRule>
    <cfRule type="cellIs" dxfId="567" priority="338" operator="equal">
      <formula>2</formula>
    </cfRule>
    <cfRule type="cellIs" dxfId="566" priority="339" operator="equal">
      <formula>1</formula>
    </cfRule>
  </conditionalFormatting>
  <conditionalFormatting sqref="N29">
    <cfRule type="cellIs" dxfId="565" priority="308" operator="equal">
      <formula>16</formula>
    </cfRule>
    <cfRule type="cellIs" dxfId="564" priority="309" operator="equal">
      <formula>15</formula>
    </cfRule>
    <cfRule type="cellIs" dxfId="563" priority="310" operator="equal">
      <formula>14</formula>
    </cfRule>
    <cfRule type="cellIs" dxfId="562" priority="311" operator="equal">
      <formula>13</formula>
    </cfRule>
    <cfRule type="cellIs" dxfId="561" priority="312" operator="equal">
      <formula>12</formula>
    </cfRule>
    <cfRule type="cellIs" dxfId="560" priority="313" operator="equal">
      <formula>11</formula>
    </cfRule>
    <cfRule type="cellIs" dxfId="559" priority="314" operator="equal">
      <formula>10</formula>
    </cfRule>
    <cfRule type="cellIs" dxfId="558" priority="315" operator="equal">
      <formula>9</formula>
    </cfRule>
    <cfRule type="cellIs" dxfId="557" priority="316" operator="equal">
      <formula>8</formula>
    </cfRule>
    <cfRule type="cellIs" dxfId="556" priority="317" operator="equal">
      <formula>7</formula>
    </cfRule>
    <cfRule type="cellIs" dxfId="555" priority="318" operator="equal">
      <formula>6</formula>
    </cfRule>
    <cfRule type="cellIs" dxfId="554" priority="319" operator="equal">
      <formula>5</formula>
    </cfRule>
    <cfRule type="cellIs" dxfId="553" priority="320" operator="equal">
      <formula>4</formula>
    </cfRule>
    <cfRule type="cellIs" dxfId="552" priority="321" operator="equal">
      <formula>3</formula>
    </cfRule>
    <cfRule type="cellIs" dxfId="551" priority="322" operator="equal">
      <formula>2</formula>
    </cfRule>
    <cfRule type="cellIs" dxfId="550" priority="323" operator="equal">
      <formula>1</formula>
    </cfRule>
  </conditionalFormatting>
  <conditionalFormatting sqref="N27:N28">
    <cfRule type="cellIs" dxfId="469" priority="116" operator="equal">
      <formula>16</formula>
    </cfRule>
    <cfRule type="cellIs" dxfId="468" priority="117" operator="equal">
      <formula>15</formula>
    </cfRule>
    <cfRule type="cellIs" dxfId="467" priority="118" operator="equal">
      <formula>14</formula>
    </cfRule>
    <cfRule type="cellIs" dxfId="466" priority="119" operator="equal">
      <formula>13</formula>
    </cfRule>
    <cfRule type="cellIs" dxfId="465" priority="120" operator="equal">
      <formula>12</formula>
    </cfRule>
    <cfRule type="cellIs" dxfId="464" priority="121" operator="equal">
      <formula>11</formula>
    </cfRule>
    <cfRule type="cellIs" dxfId="463" priority="122" operator="equal">
      <formula>10</formula>
    </cfRule>
    <cfRule type="cellIs" dxfId="462" priority="123" operator="equal">
      <formula>9</formula>
    </cfRule>
    <cfRule type="cellIs" dxfId="461" priority="124" operator="equal">
      <formula>8</formula>
    </cfRule>
    <cfRule type="cellIs" dxfId="460" priority="125" operator="equal">
      <formula>7</formula>
    </cfRule>
    <cfRule type="cellIs" dxfId="459" priority="126" operator="equal">
      <formula>6</formula>
    </cfRule>
    <cfRule type="cellIs" dxfId="458" priority="127" operator="equal">
      <formula>5</formula>
    </cfRule>
    <cfRule type="cellIs" dxfId="457" priority="128" operator="equal">
      <formula>4</formula>
    </cfRule>
    <cfRule type="cellIs" dxfId="456" priority="129" operator="equal">
      <formula>3</formula>
    </cfRule>
    <cfRule type="cellIs" dxfId="455" priority="130" operator="equal">
      <formula>2</formula>
    </cfRule>
    <cfRule type="cellIs" dxfId="454" priority="131" operator="equal">
      <formula>1</formula>
    </cfRule>
  </conditionalFormatting>
  <conditionalFormatting sqref="R31:T31">
    <cfRule type="cellIs" dxfId="437" priority="99" operator="greaterThan">
      <formula>0</formula>
    </cfRule>
  </conditionalFormatting>
  <conditionalFormatting sqref="R32:T32">
    <cfRule type="cellIs" dxfId="436" priority="98" operator="greaterThan">
      <formula>0</formula>
    </cfRule>
  </conditionalFormatting>
  <conditionalFormatting sqref="R30:T30">
    <cfRule type="cellIs" dxfId="435" priority="97" operator="greaterThan">
      <formula>0</formula>
    </cfRule>
  </conditionalFormatting>
  <conditionalFormatting sqref="N6:N26">
    <cfRule type="cellIs" dxfId="287" priority="81" operator="equal">
      <formula>16</formula>
    </cfRule>
    <cfRule type="cellIs" dxfId="286" priority="82" operator="equal">
      <formula>15</formula>
    </cfRule>
    <cfRule type="cellIs" dxfId="285" priority="83" operator="equal">
      <formula>14</formula>
    </cfRule>
    <cfRule type="cellIs" dxfId="284" priority="84" operator="equal">
      <formula>13</formula>
    </cfRule>
    <cfRule type="cellIs" dxfId="283" priority="85" operator="equal">
      <formula>12</formula>
    </cfRule>
    <cfRule type="cellIs" dxfId="282" priority="86" operator="equal">
      <formula>11</formula>
    </cfRule>
    <cfRule type="cellIs" dxfId="281" priority="87" operator="equal">
      <formula>10</formula>
    </cfRule>
    <cfRule type="cellIs" dxfId="280" priority="88" operator="equal">
      <formula>9</formula>
    </cfRule>
    <cfRule type="cellIs" dxfId="279" priority="89" operator="equal">
      <formula>8</formula>
    </cfRule>
    <cfRule type="cellIs" dxfId="278" priority="90" operator="equal">
      <formula>7</formula>
    </cfRule>
    <cfRule type="cellIs" dxfId="277" priority="91" operator="equal">
      <formula>6</formula>
    </cfRule>
    <cfRule type="cellIs" dxfId="276" priority="92" operator="equal">
      <formula>5</formula>
    </cfRule>
    <cfRule type="cellIs" dxfId="275" priority="93" operator="equal">
      <formula>4</formula>
    </cfRule>
    <cfRule type="cellIs" dxfId="274" priority="94" operator="equal">
      <formula>3</formula>
    </cfRule>
    <cfRule type="cellIs" dxfId="273" priority="95" operator="equal">
      <formula>2</formula>
    </cfRule>
    <cfRule type="cellIs" dxfId="272" priority="96" operator="equal">
      <formula>1</formula>
    </cfRule>
  </conditionalFormatting>
  <conditionalFormatting sqref="N113:N118">
    <cfRule type="cellIs" dxfId="239" priority="65" operator="equal">
      <formula>16</formula>
    </cfRule>
    <cfRule type="cellIs" dxfId="238" priority="66" operator="equal">
      <formula>15</formula>
    </cfRule>
    <cfRule type="cellIs" dxfId="237" priority="67" operator="equal">
      <formula>14</formula>
    </cfRule>
    <cfRule type="cellIs" dxfId="236" priority="68" operator="equal">
      <formula>13</formula>
    </cfRule>
    <cfRule type="cellIs" dxfId="235" priority="69" operator="equal">
      <formula>12</formula>
    </cfRule>
    <cfRule type="cellIs" dxfId="234" priority="70" operator="equal">
      <formula>11</formula>
    </cfRule>
    <cfRule type="cellIs" dxfId="233" priority="71" operator="equal">
      <formula>10</formula>
    </cfRule>
    <cfRule type="cellIs" dxfId="232" priority="72" operator="equal">
      <formula>9</formula>
    </cfRule>
    <cfRule type="cellIs" dxfId="231" priority="73" operator="equal">
      <formula>8</formula>
    </cfRule>
    <cfRule type="cellIs" dxfId="230" priority="74" operator="equal">
      <formula>7</formula>
    </cfRule>
    <cfRule type="cellIs" dxfId="229" priority="75" operator="equal">
      <formula>6</formula>
    </cfRule>
    <cfRule type="cellIs" dxfId="228" priority="76" operator="equal">
      <formula>5</formula>
    </cfRule>
    <cfRule type="cellIs" dxfId="227" priority="77" operator="equal">
      <formula>4</formula>
    </cfRule>
    <cfRule type="cellIs" dxfId="226" priority="78" operator="equal">
      <formula>3</formula>
    </cfRule>
    <cfRule type="cellIs" dxfId="225" priority="79" operator="equal">
      <formula>2</formula>
    </cfRule>
    <cfRule type="cellIs" dxfId="224" priority="80" operator="equal">
      <formula>1</formula>
    </cfRule>
  </conditionalFormatting>
  <conditionalFormatting sqref="N112">
    <cfRule type="cellIs" dxfId="223" priority="49" operator="equal">
      <formula>16</formula>
    </cfRule>
    <cfRule type="cellIs" dxfId="222" priority="50" operator="equal">
      <formula>15</formula>
    </cfRule>
    <cfRule type="cellIs" dxfId="221" priority="51" operator="equal">
      <formula>14</formula>
    </cfRule>
    <cfRule type="cellIs" dxfId="220" priority="52" operator="equal">
      <formula>13</formula>
    </cfRule>
    <cfRule type="cellIs" dxfId="219" priority="53" operator="equal">
      <formula>12</formula>
    </cfRule>
    <cfRule type="cellIs" dxfId="218" priority="54" operator="equal">
      <formula>11</formula>
    </cfRule>
    <cfRule type="cellIs" dxfId="217" priority="55" operator="equal">
      <formula>10</formula>
    </cfRule>
    <cfRule type="cellIs" dxfId="216" priority="56" operator="equal">
      <formula>9</formula>
    </cfRule>
    <cfRule type="cellIs" dxfId="215" priority="57" operator="equal">
      <formula>8</formula>
    </cfRule>
    <cfRule type="cellIs" dxfId="214" priority="58" operator="equal">
      <formula>7</formula>
    </cfRule>
    <cfRule type="cellIs" dxfId="213" priority="59" operator="equal">
      <formula>6</formula>
    </cfRule>
    <cfRule type="cellIs" dxfId="212" priority="60" operator="equal">
      <formula>5</formula>
    </cfRule>
    <cfRule type="cellIs" dxfId="211" priority="61" operator="equal">
      <formula>4</formula>
    </cfRule>
    <cfRule type="cellIs" dxfId="210" priority="62" operator="equal">
      <formula>3</formula>
    </cfRule>
    <cfRule type="cellIs" dxfId="209" priority="63" operator="equal">
      <formula>2</formula>
    </cfRule>
    <cfRule type="cellIs" dxfId="208" priority="64" operator="equal">
      <formula>1</formula>
    </cfRule>
  </conditionalFormatting>
  <conditionalFormatting sqref="N111">
    <cfRule type="cellIs" dxfId="207" priority="33" operator="equal">
      <formula>16</formula>
    </cfRule>
    <cfRule type="cellIs" dxfId="206" priority="34" operator="equal">
      <formula>15</formula>
    </cfRule>
    <cfRule type="cellIs" dxfId="205" priority="35" operator="equal">
      <formula>14</formula>
    </cfRule>
    <cfRule type="cellIs" dxfId="204" priority="36" operator="equal">
      <formula>13</formula>
    </cfRule>
    <cfRule type="cellIs" dxfId="203" priority="37" operator="equal">
      <formula>12</formula>
    </cfRule>
    <cfRule type="cellIs" dxfId="202" priority="38" operator="equal">
      <formula>11</formula>
    </cfRule>
    <cfRule type="cellIs" dxfId="201" priority="39" operator="equal">
      <formula>10</formula>
    </cfRule>
    <cfRule type="cellIs" dxfId="200" priority="40" operator="equal">
      <formula>9</formula>
    </cfRule>
    <cfRule type="cellIs" dxfId="199" priority="41" operator="equal">
      <formula>8</formula>
    </cfRule>
    <cfRule type="cellIs" dxfId="198" priority="42" operator="equal">
      <formula>7</formula>
    </cfRule>
    <cfRule type="cellIs" dxfId="197" priority="43" operator="equal">
      <formula>6</formula>
    </cfRule>
    <cfRule type="cellIs" dxfId="196" priority="44" operator="equal">
      <formula>5</formula>
    </cfRule>
    <cfRule type="cellIs" dxfId="195" priority="45" operator="equal">
      <formula>4</formula>
    </cfRule>
    <cfRule type="cellIs" dxfId="194" priority="46" operator="equal">
      <formula>3</formula>
    </cfRule>
    <cfRule type="cellIs" dxfId="193" priority="47" operator="equal">
      <formula>2</formula>
    </cfRule>
    <cfRule type="cellIs" dxfId="192" priority="48" operator="equal">
      <formula>1</formula>
    </cfRule>
  </conditionalFormatting>
  <conditionalFormatting sqref="N91:N104">
    <cfRule type="cellIs" dxfId="191" priority="17" operator="equal">
      <formula>16</formula>
    </cfRule>
    <cfRule type="cellIs" dxfId="190" priority="18" operator="equal">
      <formula>15</formula>
    </cfRule>
    <cfRule type="cellIs" dxfId="189" priority="19" operator="equal">
      <formula>14</formula>
    </cfRule>
    <cfRule type="cellIs" dxfId="188" priority="20" operator="equal">
      <formula>13</formula>
    </cfRule>
    <cfRule type="cellIs" dxfId="187" priority="21" operator="equal">
      <formula>12</formula>
    </cfRule>
    <cfRule type="cellIs" dxfId="186" priority="22" operator="equal">
      <formula>11</formula>
    </cfRule>
    <cfRule type="cellIs" dxfId="185" priority="23" operator="equal">
      <formula>10</formula>
    </cfRule>
    <cfRule type="cellIs" dxfId="184" priority="24" operator="equal">
      <formula>9</formula>
    </cfRule>
    <cfRule type="cellIs" dxfId="183" priority="25" operator="equal">
      <formula>8</formula>
    </cfRule>
    <cfRule type="cellIs" dxfId="182" priority="26" operator="equal">
      <formula>7</formula>
    </cfRule>
    <cfRule type="cellIs" dxfId="181" priority="27" operator="equal">
      <formula>6</formula>
    </cfRule>
    <cfRule type="cellIs" dxfId="180" priority="28" operator="equal">
      <formula>5</formula>
    </cfRule>
    <cfRule type="cellIs" dxfId="179" priority="29" operator="equal">
      <formula>4</formula>
    </cfRule>
    <cfRule type="cellIs" dxfId="178" priority="30" operator="equal">
      <formula>3</formula>
    </cfRule>
    <cfRule type="cellIs" dxfId="177" priority="31" operator="equal">
      <formula>2</formula>
    </cfRule>
    <cfRule type="cellIs" dxfId="176" priority="32" operator="equal">
      <formula>1</formula>
    </cfRule>
  </conditionalFormatting>
  <conditionalFormatting sqref="N105:N110">
    <cfRule type="cellIs" dxfId="175" priority="1" operator="equal">
      <formula>16</formula>
    </cfRule>
    <cfRule type="cellIs" dxfId="174" priority="2" operator="equal">
      <formula>15</formula>
    </cfRule>
    <cfRule type="cellIs" dxfId="173" priority="3" operator="equal">
      <formula>14</formula>
    </cfRule>
    <cfRule type="cellIs" dxfId="172" priority="4" operator="equal">
      <formula>13</formula>
    </cfRule>
    <cfRule type="cellIs" dxfId="171" priority="5" operator="equal">
      <formula>12</formula>
    </cfRule>
    <cfRule type="cellIs" dxfId="170" priority="6" operator="equal">
      <formula>11</formula>
    </cfRule>
    <cfRule type="cellIs" dxfId="169" priority="7" operator="equal">
      <formula>10</formula>
    </cfRule>
    <cfRule type="cellIs" dxfId="168" priority="8" operator="equal">
      <formula>9</formula>
    </cfRule>
    <cfRule type="cellIs" dxfId="167" priority="9" operator="equal">
      <formula>8</formula>
    </cfRule>
    <cfRule type="cellIs" dxfId="166" priority="10" operator="equal">
      <formula>7</formula>
    </cfRule>
    <cfRule type="cellIs" dxfId="165" priority="11" operator="equal">
      <formula>6</formula>
    </cfRule>
    <cfRule type="cellIs" dxfId="164" priority="12" operator="equal">
      <formula>5</formula>
    </cfRule>
    <cfRule type="cellIs" dxfId="163" priority="13" operator="equal">
      <formula>4</formula>
    </cfRule>
    <cfRule type="cellIs" dxfId="162" priority="14" operator="equal">
      <formula>3</formula>
    </cfRule>
    <cfRule type="cellIs" dxfId="161" priority="15" operator="equal">
      <formula>2</formula>
    </cfRule>
    <cfRule type="cellIs" dxfId="16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61" activePane="bottomRight" state="frozen"/>
      <selection pane="topRight" activeCell="B1" sqref="B1"/>
      <selection pane="bottomLeft" activeCell="A3" sqref="A3"/>
      <selection pane="bottomRight" sqref="A1:B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73" t="str">
        <f>Poor!A1</f>
        <v>ZA3XX: 59300</v>
      </c>
      <c r="B1" s="29" t="str">
        <f>Poor!B1</f>
        <v>Open Access cropping</v>
      </c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v>8.7236793453122227E-2</v>
      </c>
      <c r="C6" s="102">
        <v>0</v>
      </c>
      <c r="D6" s="24">
        <f t="shared" ref="D6:D29" si="0">(B6+C6)</f>
        <v>8.7236793453122227E-2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8.7236793453122227E-2</v>
      </c>
      <c r="J6" s="24">
        <f t="shared" ref="J6:J13" si="3">IF(I$32&lt;=1+I$131,I6,B6*H6+J$33*(I6-B6*H6))</f>
        <v>8.7236793453122227E-2</v>
      </c>
      <c r="K6" s="22">
        <f t="shared" ref="K6:K31" si="4">B6</f>
        <v>8.7236793453122227E-2</v>
      </c>
      <c r="L6" s="22">
        <f t="shared" ref="L6:L29" si="5">IF(K6="","",K6*H6)</f>
        <v>8.7236793453122227E-2</v>
      </c>
      <c r="M6" s="177">
        <f t="shared" ref="M6:M31" si="6">J6</f>
        <v>8.7236793453122227E-2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0.34894717381248891</v>
      </c>
      <c r="Z6" s="156">
        <f>Poor!Z6</f>
        <v>0.17</v>
      </c>
      <c r="AA6" s="121">
        <f>$M6*Z6*4</f>
        <v>5.9321019548123119E-2</v>
      </c>
      <c r="AB6" s="156">
        <f>Poor!AB6</f>
        <v>0.17</v>
      </c>
      <c r="AC6" s="121">
        <f t="shared" ref="AC6:AC29" si="7">$M6*AB6*4</f>
        <v>5.9321019548123119E-2</v>
      </c>
      <c r="AD6" s="156">
        <f>Poor!AD6</f>
        <v>0.33</v>
      </c>
      <c r="AE6" s="121">
        <f t="shared" ref="AE6:AE29" si="8">$M6*AD6*4</f>
        <v>0.11515256735812135</v>
      </c>
      <c r="AF6" s="122">
        <f>1-SUM(Z6,AB6,AD6)</f>
        <v>0.32999999999999996</v>
      </c>
      <c r="AG6" s="121">
        <f>$M6*AF6*4</f>
        <v>0.11515256735812132</v>
      </c>
      <c r="AH6" s="123">
        <f>SUM(Z6,AB6,AD6,AF6)</f>
        <v>1</v>
      </c>
      <c r="AI6" s="183">
        <f>SUM(AA6,AC6,AE6,AG6)/4</f>
        <v>8.7236793453122227E-2</v>
      </c>
      <c r="AJ6" s="120">
        <f>(AA6+AC6)/2</f>
        <v>5.9321019548123119E-2</v>
      </c>
      <c r="AK6" s="119">
        <f>(AE6+AG6)/2</f>
        <v>0.11515256735812134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v>2.1451670521259555E-2</v>
      </c>
      <c r="C7" s="102">
        <v>0</v>
      </c>
      <c r="D7" s="24">
        <f t="shared" si="0"/>
        <v>2.1451670521259555E-2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2.1451670521259555E-2</v>
      </c>
      <c r="J7" s="24">
        <f t="shared" si="3"/>
        <v>2.1451670521259555E-2</v>
      </c>
      <c r="K7" s="22">
        <f t="shared" si="4"/>
        <v>2.1451670521259555E-2</v>
      </c>
      <c r="L7" s="22">
        <f t="shared" si="5"/>
        <v>2.1451670521259555E-2</v>
      </c>
      <c r="M7" s="177">
        <f t="shared" si="6"/>
        <v>2.1451670521259555E-2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3974.8701421934024</v>
      </c>
      <c r="S7" s="222">
        <f>IF($B$81=0,0,(SUMIF($N$6:$N$28,$U7,L$6:L$28)+SUMIF($N$91:$N$118,$U7,L$91:L$118))*$I$83*Poor!$B$81/$B$81)</f>
        <v>3974.8701421934024</v>
      </c>
      <c r="T7" s="222">
        <f>IF($B$81=0,0,(SUMIF($N$6:$N$28,$U7,M$6:M$28)+SUMIF($N$91:$N$118,$U7,M$91:M$118))*$I$83*Poor!$B$81/$B$81)</f>
        <v>3523.1643912334766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8.5806682085038222E-2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8.5806682085038222E-2</v>
      </c>
      <c r="AH7" s="123">
        <f t="shared" ref="AH7:AH30" si="12">SUM(Z7,AB7,AD7,AF7)</f>
        <v>1</v>
      </c>
      <c r="AI7" s="183">
        <f t="shared" ref="AI7:AI30" si="13">SUM(AA7,AC7,AE7,AG7)/4</f>
        <v>2.1451670521259555E-2</v>
      </c>
      <c r="AJ7" s="120">
        <f t="shared" ref="AJ7:AJ31" si="14">(AA7+AC7)/2</f>
        <v>0</v>
      </c>
      <c r="AK7" s="119">
        <f t="shared" ref="AK7:AK31" si="15">(AE7+AG7)/2</f>
        <v>4.2903341042519111E-2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v>4.9989068374547828E-2</v>
      </c>
      <c r="C8" s="102">
        <v>0</v>
      </c>
      <c r="D8" s="24">
        <f t="shared" si="0"/>
        <v>4.9989068374547828E-2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4.9989068374547828E-2</v>
      </c>
      <c r="J8" s="24">
        <f t="shared" si="3"/>
        <v>4.9989068374547828E-2</v>
      </c>
      <c r="K8" s="22">
        <f t="shared" si="4"/>
        <v>4.9989068374547828E-2</v>
      </c>
      <c r="L8" s="22">
        <f t="shared" si="5"/>
        <v>4.9989068374547828E-2</v>
      </c>
      <c r="M8" s="224">
        <f t="shared" si="6"/>
        <v>4.9989068374547828E-2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24542.857142857138</v>
      </c>
      <c r="S8" s="222">
        <f>IF($B$81=0,0,(SUMIF($N$6:$N$28,$U8,L$6:L$28)+SUMIF($N$91:$N$118,$U8,L$91:L$118))*$I$83*Poor!$B$81/$B$81)</f>
        <v>24542.857142857138</v>
      </c>
      <c r="T8" s="222">
        <f>IF($B$81=0,0,(SUMIF($N$6:$N$28,$U8,M$6:M$28)+SUMIF($N$91:$N$118,$U8,M$91:M$118))*$I$83*Poor!$B$81/$B$81)</f>
        <v>24923.663271155925</v>
      </c>
      <c r="U8" s="223">
        <v>2</v>
      </c>
      <c r="V8" s="56"/>
      <c r="W8" s="115"/>
      <c r="X8" s="118">
        <f>Poor!X8</f>
        <v>1</v>
      </c>
      <c r="Y8" s="183">
        <f t="shared" si="9"/>
        <v>0.19995627349819131</v>
      </c>
      <c r="Z8" s="125">
        <f>IF($Y8=0,0,AA8/$Y8)</f>
        <v>0.43625665437525674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8.7232254897664757E-2</v>
      </c>
      <c r="AB8" s="125">
        <f>IF($Y8=0,0,AC8/$Y8)</f>
        <v>0.50906797575175933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0.10179133538858942</v>
      </c>
      <c r="AD8" s="125">
        <f>IF($Y8=0,0,AE8/$Y8)</f>
        <v>5.4675369872983874E-2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1.0932683211937133E-2</v>
      </c>
      <c r="AF8" s="122">
        <f t="shared" si="10"/>
        <v>0</v>
      </c>
      <c r="AG8" s="121">
        <f t="shared" si="11"/>
        <v>0</v>
      </c>
      <c r="AH8" s="123">
        <f t="shared" si="12"/>
        <v>0.99999999999999989</v>
      </c>
      <c r="AI8" s="183">
        <f t="shared" si="13"/>
        <v>4.9989068374547828E-2</v>
      </c>
      <c r="AJ8" s="120">
        <f t="shared" si="14"/>
        <v>9.4511795143127089E-2</v>
      </c>
      <c r="AK8" s="119">
        <f t="shared" si="15"/>
        <v>5.4663416059685666E-3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v>3.8888888888888892E-3</v>
      </c>
      <c r="C9" s="102">
        <v>0</v>
      </c>
      <c r="D9" s="24">
        <f t="shared" si="0"/>
        <v>3.8888888888888892E-3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3.8888888888888892E-3</v>
      </c>
      <c r="J9" s="24">
        <f t="shared" si="3"/>
        <v>3.8888888888888892E-3</v>
      </c>
      <c r="K9" s="22">
        <f t="shared" si="4"/>
        <v>3.8888888888888892E-3</v>
      </c>
      <c r="L9" s="22">
        <f t="shared" si="5"/>
        <v>3.8888888888888892E-3</v>
      </c>
      <c r="M9" s="224">
        <f t="shared" si="6"/>
        <v>3.8888888888888892E-3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1632.1986967281807</v>
      </c>
      <c r="S9" s="222">
        <f>IF($B$81=0,0,(SUMIF($N$6:$N$28,$U9,L$6:L$28)+SUMIF($N$91:$N$118,$U9,L$91:L$118))*$I$83*Poor!$B$81/$B$81)</f>
        <v>1632.1986967281807</v>
      </c>
      <c r="T9" s="222">
        <f>IF($B$81=0,0,(SUMIF($N$6:$N$28,$U9,M$6:M$28)+SUMIF($N$91:$N$118,$U9,M$91:M$118))*$I$83*Poor!$B$81/$B$81)</f>
        <v>1632.1986967281807</v>
      </c>
      <c r="U9" s="223">
        <v>3</v>
      </c>
      <c r="V9" s="56"/>
      <c r="W9" s="115"/>
      <c r="X9" s="118">
        <f>Poor!X9</f>
        <v>1</v>
      </c>
      <c r="Y9" s="183">
        <f t="shared" si="9"/>
        <v>1.5555555555555557E-2</v>
      </c>
      <c r="Z9" s="125">
        <f>IF($Y9=0,0,AA9/$Y9)</f>
        <v>0.43625665437525674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6.7862146236151053E-3</v>
      </c>
      <c r="AB9" s="125">
        <f>IF($Y9=0,0,AC9/$Y9)</f>
        <v>0.50906797575175933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7.918835178360702E-3</v>
      </c>
      <c r="AD9" s="125">
        <f>IF($Y9=0,0,AE9/$Y9)</f>
        <v>5.4675369872983944E-2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8.5050575357975035E-4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3.8888888888888892E-3</v>
      </c>
      <c r="AJ9" s="120">
        <f t="shared" si="14"/>
        <v>7.3525249009879032E-3</v>
      </c>
      <c r="AK9" s="119">
        <f t="shared" si="15"/>
        <v>4.2525287678987517E-4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 xml:space="preserve">Green beans </v>
      </c>
      <c r="B10" s="101">
        <v>9.4444444444444445E-3</v>
      </c>
      <c r="C10" s="102">
        <v>0</v>
      </c>
      <c r="D10" s="24">
        <f t="shared" si="0"/>
        <v>9.4444444444444445E-3</v>
      </c>
      <c r="E10" s="75">
        <f>Middle!E10</f>
        <v>1</v>
      </c>
      <c r="H10" s="24">
        <f t="shared" si="1"/>
        <v>1</v>
      </c>
      <c r="I10" s="22">
        <f t="shared" si="2"/>
        <v>9.4444444444444445E-3</v>
      </c>
      <c r="J10" s="24">
        <f t="shared" si="3"/>
        <v>9.4444444444444445E-3</v>
      </c>
      <c r="K10" s="22">
        <f t="shared" si="4"/>
        <v>9.4444444444444445E-3</v>
      </c>
      <c r="L10" s="22">
        <f t="shared" si="5"/>
        <v>9.4444444444444445E-3</v>
      </c>
      <c r="M10" s="224">
        <f t="shared" si="6"/>
        <v>9.4444444444444445E-3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3.7777777777777778E-2</v>
      </c>
      <c r="Z10" s="125">
        <f>IF($Y10=0,0,AA10/$Y10)</f>
        <v>0.43625665437525674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1.6480806943065255E-2</v>
      </c>
      <c r="AB10" s="125">
        <f>IF($Y10=0,0,AC10/$Y10)</f>
        <v>0.50906797575175933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1.923145686173313E-2</v>
      </c>
      <c r="AD10" s="125">
        <f>IF($Y10=0,0,AE10/$Y10)</f>
        <v>5.467536987298393E-2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2.065513972979393E-3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9.4444444444444463E-3</v>
      </c>
      <c r="AJ10" s="120">
        <f t="shared" si="14"/>
        <v>1.7856131902399194E-2</v>
      </c>
      <c r="AK10" s="119">
        <f t="shared" si="15"/>
        <v>1.0327569864896965E-3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Maize: kg produced</v>
      </c>
      <c r="B11" s="101">
        <v>0.25475845009784731</v>
      </c>
      <c r="C11" s="102">
        <v>1.1370999217221134</v>
      </c>
      <c r="D11" s="24">
        <f t="shared" si="0"/>
        <v>1.3918583718199606</v>
      </c>
      <c r="E11" s="75">
        <f>Middle!E11</f>
        <v>1</v>
      </c>
      <c r="H11" s="24">
        <f t="shared" si="1"/>
        <v>1</v>
      </c>
      <c r="I11" s="22">
        <f t="shared" si="2"/>
        <v>1.3918583718199606</v>
      </c>
      <c r="J11" s="24">
        <f t="shared" si="3"/>
        <v>0.21739893081979977</v>
      </c>
      <c r="K11" s="22">
        <f t="shared" si="4"/>
        <v>0.25475845009784731</v>
      </c>
      <c r="L11" s="22">
        <f t="shared" si="5"/>
        <v>0.25475845009784731</v>
      </c>
      <c r="M11" s="224">
        <f t="shared" si="6"/>
        <v>0.21739893081979977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21114.28571428571</v>
      </c>
      <c r="S11" s="222">
        <f>IF($B$81=0,0,(SUMIF($N$6:$N$28,$U11,L$6:L$28)+SUMIF($N$91:$N$118,$U11,L$91:L$118))*$I$83*Poor!$B$81/$B$81)</f>
        <v>21114.28571428571</v>
      </c>
      <c r="T11" s="222">
        <f>IF($B$81=0,0,(SUMIF($N$6:$N$28,$U11,M$6:M$28)+SUMIF($N$91:$N$118,$U11,M$91:M$118))*$I$83*Poor!$B$81/$B$81)</f>
        <v>21106.150168405871</v>
      </c>
      <c r="U11" s="223">
        <v>5</v>
      </c>
      <c r="V11" s="56"/>
      <c r="W11" s="115"/>
      <c r="X11" s="118">
        <f>Poor!X11</f>
        <v>1</v>
      </c>
      <c r="Y11" s="183">
        <f t="shared" si="9"/>
        <v>0.8695957232791991</v>
      </c>
      <c r="Z11" s="125">
        <f>IF($Y11=0,0,AA11/$Y11)</f>
        <v>0.43625665437525674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0.37936692089681495</v>
      </c>
      <c r="AB11" s="125">
        <f>IF($Y11=0,0,AC11/$Y11)</f>
        <v>0.50906797575175933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0.44268333457212894</v>
      </c>
      <c r="AD11" s="125">
        <f>IF($Y11=0,0,AE11/$Y11)</f>
        <v>5.4675369872983944E-2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4.7545467810255204E-2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0.21739893081979977</v>
      </c>
      <c r="AJ11" s="120">
        <f t="shared" si="14"/>
        <v>0.41102512773447197</v>
      </c>
      <c r="AK11" s="119">
        <f t="shared" si="15"/>
        <v>2.3772733905127602E-2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Maize (irrigated): kg produced</v>
      </c>
      <c r="B12" s="101">
        <v>1.689877690802348E-2</v>
      </c>
      <c r="C12" s="102">
        <v>1.8025362035225052E-2</v>
      </c>
      <c r="D12" s="24">
        <f t="shared" si="0"/>
        <v>3.4924138943248528E-2</v>
      </c>
      <c r="E12" s="75">
        <f>Middle!E12</f>
        <v>1</v>
      </c>
      <c r="H12" s="24">
        <f t="shared" si="1"/>
        <v>1</v>
      </c>
      <c r="I12" s="22">
        <f t="shared" si="2"/>
        <v>3.4924138943248528E-2</v>
      </c>
      <c r="J12" s="24">
        <f t="shared" si="3"/>
        <v>1.6306552031753241E-2</v>
      </c>
      <c r="K12" s="22">
        <f t="shared" si="4"/>
        <v>1.689877690802348E-2</v>
      </c>
      <c r="L12" s="22">
        <f t="shared" si="5"/>
        <v>1.689877690802348E-2</v>
      </c>
      <c r="M12" s="224">
        <f t="shared" si="6"/>
        <v>1.6306552031753241E-2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6.5226208127012963E-2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4.3701559445098688E-2</v>
      </c>
      <c r="AF12" s="122">
        <f>1-SUM(Z12,AB12,AD12)</f>
        <v>0.32999999999999996</v>
      </c>
      <c r="AG12" s="121">
        <f>$M12*AF12*4</f>
        <v>2.1524648681914275E-2</v>
      </c>
      <c r="AH12" s="123">
        <f t="shared" si="12"/>
        <v>1</v>
      </c>
      <c r="AI12" s="183">
        <f t="shared" si="13"/>
        <v>1.6306552031753241E-2</v>
      </c>
      <c r="AJ12" s="120">
        <f t="shared" si="14"/>
        <v>0</v>
      </c>
      <c r="AK12" s="119">
        <f t="shared" si="15"/>
        <v>3.2613104063506482E-2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Beans: kg produced</v>
      </c>
      <c r="B13" s="101">
        <v>3.1095404732254046E-2</v>
      </c>
      <c r="C13" s="102">
        <v>5.0500807685465221E-2</v>
      </c>
      <c r="D13" s="24">
        <f t="shared" si="0"/>
        <v>8.1596212417719263E-2</v>
      </c>
      <c r="E13" s="75">
        <f>Middle!E13</f>
        <v>1</v>
      </c>
      <c r="H13" s="24">
        <f t="shared" si="1"/>
        <v>1</v>
      </c>
      <c r="I13" s="22">
        <f t="shared" si="2"/>
        <v>8.1596212417719263E-2</v>
      </c>
      <c r="J13" s="24">
        <f t="shared" si="3"/>
        <v>2.9436196194604369E-2</v>
      </c>
      <c r="K13" s="22">
        <f t="shared" si="4"/>
        <v>3.1095404732254046E-2</v>
      </c>
      <c r="L13" s="22">
        <f t="shared" si="5"/>
        <v>3.1095404732254046E-2</v>
      </c>
      <c r="M13" s="225">
        <f t="shared" si="6"/>
        <v>2.9436196194604369E-2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0.11774478477841747</v>
      </c>
      <c r="Z13" s="156">
        <f>Poor!Z13</f>
        <v>1</v>
      </c>
      <c r="AA13" s="121">
        <f>$M13*Z13*4</f>
        <v>0.11774478477841747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2.9436196194604369E-2</v>
      </c>
      <c r="AJ13" s="120">
        <f t="shared" si="14"/>
        <v>5.8872392389208737E-2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Cowpeas: kg produced</v>
      </c>
      <c r="B14" s="101">
        <v>9.4968333036826186E-3</v>
      </c>
      <c r="C14" s="102">
        <v>0</v>
      </c>
      <c r="D14" s="24">
        <f t="shared" si="0"/>
        <v>9.4968333036826186E-3</v>
      </c>
      <c r="E14" s="75">
        <f>Middle!E14</f>
        <v>1</v>
      </c>
      <c r="F14" s="22"/>
      <c r="H14" s="24">
        <f t="shared" si="1"/>
        <v>1</v>
      </c>
      <c r="I14" s="22">
        <f t="shared" si="2"/>
        <v>9.4968333036826186E-3</v>
      </c>
      <c r="J14" s="24">
        <f>IF(I$32&lt;=1+I131,I14,B14*H14+J$33*(I14-B14*H14))</f>
        <v>9.4968333036826186E-3</v>
      </c>
      <c r="K14" s="22">
        <f t="shared" si="4"/>
        <v>9.4968333036826186E-3</v>
      </c>
      <c r="L14" s="22">
        <f t="shared" si="5"/>
        <v>9.4968333036826186E-3</v>
      </c>
      <c r="M14" s="225">
        <f t="shared" si="6"/>
        <v>9.4968333036826186E-3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144000</v>
      </c>
      <c r="S14" s="222">
        <f>IF($B$81=0,0,(SUMIF($N$6:$N$28,$U14,L$6:L$28)+SUMIF($N$91:$N$118,$U14,L$91:L$118))*$I$83*Poor!$B$81/$B$81)</f>
        <v>144000</v>
      </c>
      <c r="T14" s="222">
        <f>IF($B$81=0,0,(SUMIF($N$6:$N$28,$U14,M$6:M$28)+SUMIF($N$91:$N$118,$U14,M$91:M$118))*$I$83*Poor!$B$81/$B$81)</f>
        <v>144000</v>
      </c>
      <c r="U14" s="223">
        <v>8</v>
      </c>
      <c r="V14" s="56"/>
      <c r="W14" s="110"/>
      <c r="X14" s="118"/>
      <c r="Y14" s="183">
        <f>M14*4</f>
        <v>3.7987333214730475E-2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3.7987333214730475E-2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9.4968333036826186E-3</v>
      </c>
      <c r="AJ14" s="120">
        <f t="shared" si="14"/>
        <v>1.8993666607365237E-2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Potato: kg produced</v>
      </c>
      <c r="B15" s="101">
        <v>3.6206817028734835E-3</v>
      </c>
      <c r="C15" s="102">
        <v>1.4482726811493934E-2</v>
      </c>
      <c r="D15" s="24">
        <f t="shared" si="0"/>
        <v>1.8103408514367418E-2</v>
      </c>
      <c r="E15" s="75">
        <f>Middle!E15</f>
        <v>1</v>
      </c>
      <c r="F15" s="22"/>
      <c r="H15" s="24">
        <f t="shared" si="1"/>
        <v>1</v>
      </c>
      <c r="I15" s="22">
        <f t="shared" si="2"/>
        <v>1.8103408514367418E-2</v>
      </c>
      <c r="J15" s="24">
        <f>IF(I$32&lt;=1+I131,I15,B15*H15+J$33*(I15-B15*H15))</f>
        <v>3.1448504226344802E-3</v>
      </c>
      <c r="K15" s="22">
        <f t="shared" si="4"/>
        <v>3.6206817028734835E-3</v>
      </c>
      <c r="L15" s="22">
        <f t="shared" si="5"/>
        <v>3.6206817028734835E-3</v>
      </c>
      <c r="M15" s="226">
        <f t="shared" si="6"/>
        <v>3.1448504226344802E-3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1.2579401690537921E-2</v>
      </c>
      <c r="Z15" s="156">
        <f>Poor!Z15</f>
        <v>0.25</v>
      </c>
      <c r="AA15" s="121">
        <f t="shared" si="16"/>
        <v>3.1448504226344802E-3</v>
      </c>
      <c r="AB15" s="156">
        <f>Poor!AB15</f>
        <v>0.25</v>
      </c>
      <c r="AC15" s="121">
        <f t="shared" si="7"/>
        <v>3.1448504226344802E-3</v>
      </c>
      <c r="AD15" s="156">
        <f>Poor!AD15</f>
        <v>0.25</v>
      </c>
      <c r="AE15" s="121">
        <f t="shared" si="8"/>
        <v>3.1448504226344802E-3</v>
      </c>
      <c r="AF15" s="122">
        <f t="shared" si="10"/>
        <v>0.25</v>
      </c>
      <c r="AG15" s="121">
        <f t="shared" si="11"/>
        <v>3.1448504226344802E-3</v>
      </c>
      <c r="AH15" s="123">
        <f t="shared" si="12"/>
        <v>1</v>
      </c>
      <c r="AI15" s="183">
        <f t="shared" si="13"/>
        <v>3.1448504226344802E-3</v>
      </c>
      <c r="AJ15" s="120">
        <f t="shared" si="14"/>
        <v>3.1448504226344802E-3</v>
      </c>
      <c r="AK15" s="119">
        <f t="shared" si="15"/>
        <v>3.1448504226344802E-3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potato: no. local meas</v>
      </c>
      <c r="B16" s="101">
        <v>2.7902662634169489E-2</v>
      </c>
      <c r="C16" s="102">
        <v>9.8261756508331854E-2</v>
      </c>
      <c r="D16" s="24">
        <f t="shared" si="0"/>
        <v>0.12616441914250134</v>
      </c>
      <c r="E16" s="75">
        <f>Middle!E16</f>
        <v>1</v>
      </c>
      <c r="F16" s="22"/>
      <c r="H16" s="24">
        <f t="shared" si="1"/>
        <v>1</v>
      </c>
      <c r="I16" s="22">
        <f t="shared" si="2"/>
        <v>0.12616441914250134</v>
      </c>
      <c r="J16" s="24">
        <f>IF(I$32&lt;=1+I131,I16,B16*H16+J$33*(I16-B16*H16))</f>
        <v>2.4674263866004797E-2</v>
      </c>
      <c r="K16" s="22">
        <f t="shared" si="4"/>
        <v>2.7902662634169489E-2</v>
      </c>
      <c r="L16" s="22">
        <f t="shared" si="5"/>
        <v>2.7902662634169489E-2</v>
      </c>
      <c r="M16" s="224">
        <f t="shared" si="6"/>
        <v>2.4674263866004797E-2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9.869705546401919E-2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9.869705546401919E-2</v>
      </c>
      <c r="AH16" s="123">
        <f t="shared" si="12"/>
        <v>1</v>
      </c>
      <c r="AI16" s="183">
        <f t="shared" si="13"/>
        <v>2.4674263866004797E-2</v>
      </c>
      <c r="AJ16" s="120">
        <f t="shared" si="14"/>
        <v>0</v>
      </c>
      <c r="AK16" s="119">
        <f t="shared" si="15"/>
        <v>4.9348527732009595E-2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Water melon: no. local meas</v>
      </c>
      <c r="B17" s="101">
        <v>4.2544920832592072E-3</v>
      </c>
      <c r="C17" s="102">
        <v>0</v>
      </c>
      <c r="D17" s="24">
        <f t="shared" si="0"/>
        <v>4.2544920832592072E-3</v>
      </c>
      <c r="E17" s="75">
        <f>Middle!E17</f>
        <v>1</v>
      </c>
      <c r="F17" s="22"/>
      <c r="H17" s="24">
        <f t="shared" si="1"/>
        <v>1</v>
      </c>
      <c r="I17" s="22">
        <f t="shared" si="2"/>
        <v>4.2544920832592072E-3</v>
      </c>
      <c r="J17" s="24">
        <f t="shared" ref="J17:J25" si="17">IF(I$32&lt;=1+I131,I17,B17*H17+J$33*(I17-B17*H17))</f>
        <v>4.2544920832592072E-3</v>
      </c>
      <c r="K17" s="22">
        <f t="shared" si="4"/>
        <v>4.2544920832592072E-3</v>
      </c>
      <c r="L17" s="22">
        <f t="shared" si="5"/>
        <v>4.2544920832592072E-3</v>
      </c>
      <c r="M17" s="225">
        <f t="shared" si="6"/>
        <v>4.2544920832592072E-3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38450.285714285717</v>
      </c>
      <c r="S17" s="222">
        <f>IF($B$81=0,0,(SUMIF($N$6:$N$28,$U17,L$6:L$28)+SUMIF($N$91:$N$118,$U17,L$91:L$118))*$I$83*Poor!$B$81/$B$81)</f>
        <v>38450.285714285717</v>
      </c>
      <c r="T17" s="222">
        <f>IF($B$81=0,0,(SUMIF($N$6:$N$28,$U17,M$6:M$28)+SUMIF($N$91:$N$118,$U17,M$91:M$118))*$I$83*Poor!$B$81/$B$81)</f>
        <v>38450.285714285717</v>
      </c>
      <c r="U17" s="223">
        <v>11</v>
      </c>
      <c r="V17" s="56"/>
      <c r="W17" s="110"/>
      <c r="X17" s="118"/>
      <c r="Y17" s="183">
        <f t="shared" si="9"/>
        <v>1.7017968333036829E-2</v>
      </c>
      <c r="Z17" s="156">
        <f>Poor!Z17</f>
        <v>0.29409999999999997</v>
      </c>
      <c r="AA17" s="121">
        <f t="shared" si="16"/>
        <v>5.0049844867461309E-3</v>
      </c>
      <c r="AB17" s="156">
        <f>Poor!AB17</f>
        <v>0.17649999999999999</v>
      </c>
      <c r="AC17" s="121">
        <f t="shared" si="7"/>
        <v>3.0036714107810002E-3</v>
      </c>
      <c r="AD17" s="156">
        <f>Poor!AD17</f>
        <v>0.23530000000000001</v>
      </c>
      <c r="AE17" s="121">
        <f t="shared" si="8"/>
        <v>4.0043279487635662E-3</v>
      </c>
      <c r="AF17" s="122">
        <f t="shared" si="10"/>
        <v>0.29410000000000003</v>
      </c>
      <c r="AG17" s="121">
        <f t="shared" si="11"/>
        <v>5.0049844867461318E-3</v>
      </c>
      <c r="AH17" s="123">
        <f t="shared" si="12"/>
        <v>1</v>
      </c>
      <c r="AI17" s="183">
        <f t="shared" si="13"/>
        <v>4.2544920832592072E-3</v>
      </c>
      <c r="AJ17" s="120">
        <f t="shared" si="14"/>
        <v>4.0043279487635653E-3</v>
      </c>
      <c r="AK17" s="119">
        <f t="shared" si="15"/>
        <v>4.504656217754849E-3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Groundnuts (dry): no. local meas</v>
      </c>
      <c r="B18" s="101">
        <v>1.7167763743106208E-2</v>
      </c>
      <c r="C18" s="102">
        <v>1.7167763743106208E-2</v>
      </c>
      <c r="D18" s="24">
        <f t="shared" ref="D18:D25" si="18">(B18+C18)</f>
        <v>3.4335527486212415E-2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3.4335527486212415E-2</v>
      </c>
      <c r="J18" s="24">
        <f t="shared" si="17"/>
        <v>1.6603715335161383E-2</v>
      </c>
      <c r="K18" s="22">
        <f t="shared" ref="K18:K25" si="21">B18</f>
        <v>1.7167763743106208E-2</v>
      </c>
      <c r="L18" s="22">
        <f t="shared" ref="L18:L25" si="22">IF(K18="","",K18*H18)</f>
        <v>1.7167763743106208E-2</v>
      </c>
      <c r="M18" s="225">
        <f t="shared" ref="M18:M25" si="23">J18</f>
        <v>1.6603715335161383E-2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453.53889596723997</v>
      </c>
      <c r="S18" s="222">
        <f>IF($B$81=0,0,(SUMIF($N$6:$N$28,$U18,L$6:L$28)+SUMIF($N$91:$N$118,$U18,L$91:L$118))*$I$83*Poor!$B$81/$B$81)</f>
        <v>453.53889596723997</v>
      </c>
      <c r="T18" s="222">
        <f>IF($B$81=0,0,(SUMIF($N$6:$N$28,$U18,M$6:M$28)+SUMIF($N$91:$N$118,$U18,M$91:M$118))*$I$83*Poor!$B$81/$B$81)</f>
        <v>453.53889596723997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Other crop: Rape</v>
      </c>
      <c r="B19" s="101">
        <v>7.8967265611101234E-3</v>
      </c>
      <c r="C19" s="102">
        <v>1.0429638854296379E-3</v>
      </c>
      <c r="D19" s="24">
        <f t="shared" si="18"/>
        <v>8.9396904465397619E-3</v>
      </c>
      <c r="E19" s="75">
        <f>Middle!E19</f>
        <v>1</v>
      </c>
      <c r="F19" s="22"/>
      <c r="H19" s="24">
        <f t="shared" si="19"/>
        <v>1</v>
      </c>
      <c r="I19" s="22">
        <f t="shared" si="20"/>
        <v>8.9396904465397619E-3</v>
      </c>
      <c r="J19" s="24">
        <f t="shared" si="17"/>
        <v>7.8624598896948217E-3</v>
      </c>
      <c r="K19" s="22">
        <f t="shared" si="21"/>
        <v>7.8967265611101234E-3</v>
      </c>
      <c r="L19" s="22">
        <f t="shared" si="22"/>
        <v>7.8967265611101234E-3</v>
      </c>
      <c r="M19" s="225">
        <f t="shared" si="23"/>
        <v>7.8624598896948217E-3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Other crop: pumpkin</v>
      </c>
      <c r="B20" s="101">
        <v>0</v>
      </c>
      <c r="C20" s="102"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1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9051.4285714285706</v>
      </c>
      <c r="S20" s="222">
        <f>IF($B$81=0,0,(SUMIF($N$6:$N$28,$U20,L$6:L$28)+SUMIF($N$91:$N$118,$U20,L$91:L$118))*$I$83*Poor!$B$81/$B$81)</f>
        <v>9051.4285714285706</v>
      </c>
      <c r="T20" s="222">
        <f>IF($B$81=0,0,(SUMIF($N$6:$N$28,$U20,M$6:M$28)+SUMIF($N$91:$N$118,$U20,M$91:M$118))*$I$83*Poor!$B$81/$B$81)</f>
        <v>9051.4285714285706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WILD FOODS -- see worksheet Data 3</v>
      </c>
      <c r="B21" s="101">
        <v>0</v>
      </c>
      <c r="C21" s="102"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1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4571.4285714285716</v>
      </c>
      <c r="S21" s="222">
        <f>IF($B$81=0,0,(SUMIF($N$6:$N$28,$U21,L$6:L$28)+SUMIF($N$91:$N$118,$U21,L$91:L$118))*$I$83*Poor!$B$81/$B$81)</f>
        <v>4571.4285714285716</v>
      </c>
      <c r="T21" s="222">
        <f>IF($B$81=0,0,(SUMIF($N$6:$N$28,$U21,M$6:M$28)+SUMIF($N$91:$N$118,$U21,M$91:M$118))*$I$83*Poor!$B$81/$B$81)</f>
        <v>4571.4285714285716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Weeding, ploughing</v>
      </c>
      <c r="B22" s="101">
        <v>0</v>
      </c>
      <c r="C22" s="102"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2468.5714285714284</v>
      </c>
      <c r="S22" s="222">
        <f>IF($B$81=0,0,(SUMIF($N$6:$N$28,$U22,L$6:L$28)+SUMIF($N$91:$N$118,$U22,L$91:L$118))*$I$83*Poor!$B$81/$B$81)</f>
        <v>2468.5714285714284</v>
      </c>
      <c r="T22" s="222">
        <f>IF($B$81=0,0,(SUMIF($N$6:$N$28,$U22,M$6:M$28)+SUMIF($N$91:$N$118,$U22,M$91:M$118))*$I$83*Poor!$B$81/$B$81)</f>
        <v>2468.5714285714284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Labour: Weeding</v>
      </c>
      <c r="B23" s="101">
        <v>0</v>
      </c>
      <c r="C23" s="102"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>
        <v>7</v>
      </c>
      <c r="O23" s="2"/>
      <c r="P23" s="22"/>
      <c r="Q23" s="171" t="s">
        <v>100</v>
      </c>
      <c r="R23" s="179">
        <f>SUM(R7:R22)</f>
        <v>250259.46487774598</v>
      </c>
      <c r="S23" s="179">
        <f>SUM(S7:S22)</f>
        <v>250259.46487774598</v>
      </c>
      <c r="T23" s="179">
        <f>SUM(T7:T22)</f>
        <v>250180.42970920497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cereal</v>
      </c>
      <c r="B24" s="101">
        <v>0</v>
      </c>
      <c r="C24" s="102"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27486.467381895036</v>
      </c>
      <c r="S24" s="41">
        <f>IF($B$81=0,0,(SUM(($B$70*$H$70))+((1-$D$29)*$I$83))*Poor!$B$81/$B$81)</f>
        <v>27486.467381895036</v>
      </c>
      <c r="T24" s="41">
        <f>IF($B$81=0,0,(SUM(($B$70*$H$70))+((1-$D$29)*$I$83))*Poor!$B$81/$B$81)</f>
        <v>27486.467381895036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>Gifts/remittances: sugar</v>
      </c>
      <c r="B25" s="101">
        <v>0</v>
      </c>
      <c r="C25" s="102"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>
        <v>13</v>
      </c>
      <c r="O25" s="2"/>
      <c r="P25" s="22"/>
      <c r="Q25" s="142" t="s">
        <v>138</v>
      </c>
      <c r="R25" s="41">
        <f>IF($B$81=0,0,(SUM(($B$70*$H$70),($B$71*$H$71))+((1-$D$29)*$I$83))*Poor!$B$81/$B$81)</f>
        <v>43959.35627078393</v>
      </c>
      <c r="S25" s="41">
        <f>IF($B$81=0,0,(SUM(($B$70*$H$70),($B$71*$H$71))+((1-$D$29)*$I$83))*Poor!$B$81/$B$81)</f>
        <v>43959.35627078393</v>
      </c>
      <c r="T25" s="41">
        <f>IF($B$81=0,0,(SUM(($B$70*$H$70),($B$71*$H$71))+((1-$D$29)*$I$83))*Poor!$B$81/$B$81)</f>
        <v>43959.35627078393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v>4.409171075837743E-2</v>
      </c>
      <c r="C26" s="102">
        <v>0</v>
      </c>
      <c r="D26" s="24">
        <f t="shared" si="0"/>
        <v>4.409171075837743E-2</v>
      </c>
      <c r="E26" s="75">
        <f>Middle!E26</f>
        <v>1</v>
      </c>
      <c r="F26" s="22"/>
      <c r="H26" s="24">
        <f t="shared" si="1"/>
        <v>1</v>
      </c>
      <c r="I26" s="22">
        <f t="shared" si="2"/>
        <v>4.409171075837743E-2</v>
      </c>
      <c r="J26" s="24">
        <f>IF(I$32&lt;=1+I131,I26,B26*H26+J$33*(I26-B26*H26))</f>
        <v>4.409171075837743E-2</v>
      </c>
      <c r="K26" s="22">
        <f t="shared" si="4"/>
        <v>4.409171075837743E-2</v>
      </c>
      <c r="L26" s="22">
        <f t="shared" si="5"/>
        <v>4.409171075837743E-2</v>
      </c>
      <c r="M26" s="224">
        <f t="shared" si="6"/>
        <v>4.409171075837743E-2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73024.499127926785</v>
      </c>
      <c r="S26" s="41">
        <f>IF($B$81=0,0,(SUM(($B$70*$H$70),($B$71*$H$71),($B$72*$H$72))+((1-$D$29)*$I$83))*Poor!$B$81/$B$81)</f>
        <v>73024.499127926785</v>
      </c>
      <c r="T26" s="41">
        <f>IF($B$81=0,0,(SUM(($B$70*$H$70),($B$71*$H$71),($B$72*$H$72))+((1-$D$29)*$I$83))*Poor!$B$81/$B$81)</f>
        <v>73024.499127926785</v>
      </c>
      <c r="U26" s="56"/>
      <c r="V26" s="56"/>
      <c r="W26" s="110"/>
      <c r="X26" s="118"/>
      <c r="Y26" s="183">
        <f t="shared" si="9"/>
        <v>0.17636684303350972</v>
      </c>
      <c r="Z26" s="156">
        <f>Poor!Z26</f>
        <v>0.25</v>
      </c>
      <c r="AA26" s="121">
        <f t="shared" si="16"/>
        <v>4.409171075837743E-2</v>
      </c>
      <c r="AB26" s="156">
        <f>Poor!AB26</f>
        <v>0.25</v>
      </c>
      <c r="AC26" s="121">
        <f t="shared" si="7"/>
        <v>4.409171075837743E-2</v>
      </c>
      <c r="AD26" s="156">
        <f>Poor!AD26</f>
        <v>0.25</v>
      </c>
      <c r="AE26" s="121">
        <f t="shared" si="8"/>
        <v>4.409171075837743E-2</v>
      </c>
      <c r="AF26" s="122">
        <f t="shared" si="10"/>
        <v>0.25</v>
      </c>
      <c r="AG26" s="121">
        <f t="shared" si="11"/>
        <v>4.409171075837743E-2</v>
      </c>
      <c r="AH26" s="123">
        <f t="shared" si="12"/>
        <v>1</v>
      </c>
      <c r="AI26" s="183">
        <f t="shared" si="13"/>
        <v>4.409171075837743E-2</v>
      </c>
      <c r="AJ26" s="120">
        <f t="shared" si="14"/>
        <v>4.409171075837743E-2</v>
      </c>
      <c r="AK26" s="119">
        <f t="shared" si="15"/>
        <v>4.409171075837743E-2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v>1.148905888631916E-2</v>
      </c>
      <c r="C27" s="102">
        <v>-1.148905888631916E-2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1.1866532940050526E-2</v>
      </c>
      <c r="K27" s="22">
        <f t="shared" si="4"/>
        <v>1.148905888631916E-2</v>
      </c>
      <c r="L27" s="22">
        <f t="shared" si="5"/>
        <v>1.148905888631916E-2</v>
      </c>
      <c r="M27" s="226">
        <f t="shared" si="6"/>
        <v>1.1866532940050526E-2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4.7466131760202104E-2</v>
      </c>
      <c r="Z27" s="156">
        <f>Poor!Z27</f>
        <v>0.25</v>
      </c>
      <c r="AA27" s="121">
        <f t="shared" si="16"/>
        <v>1.1866532940050526E-2</v>
      </c>
      <c r="AB27" s="156">
        <f>Poor!AB27</f>
        <v>0.25</v>
      </c>
      <c r="AC27" s="121">
        <f t="shared" si="7"/>
        <v>1.1866532940050526E-2</v>
      </c>
      <c r="AD27" s="156">
        <f>Poor!AD27</f>
        <v>0.25</v>
      </c>
      <c r="AE27" s="121">
        <f t="shared" si="8"/>
        <v>1.1866532940050526E-2</v>
      </c>
      <c r="AF27" s="122">
        <f t="shared" si="10"/>
        <v>0.25</v>
      </c>
      <c r="AG27" s="121">
        <f t="shared" si="11"/>
        <v>1.1866532940050526E-2</v>
      </c>
      <c r="AH27" s="123">
        <f t="shared" si="12"/>
        <v>1</v>
      </c>
      <c r="AI27" s="183">
        <f t="shared" si="13"/>
        <v>1.1866532940050526E-2</v>
      </c>
      <c r="AJ27" s="120">
        <f t="shared" si="14"/>
        <v>1.1866532940050526E-2</v>
      </c>
      <c r="AK27" s="119">
        <f t="shared" si="15"/>
        <v>1.1866532940050526E-2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v>6.88241095890411E-3</v>
      </c>
      <c r="C28" s="102">
        <v>-6.88241095890411E-3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7.1085331843891101E-3</v>
      </c>
      <c r="K28" s="22">
        <f t="shared" si="4"/>
        <v>6.88241095890411E-3</v>
      </c>
      <c r="L28" s="22">
        <f t="shared" si="5"/>
        <v>6.88241095890411E-3</v>
      </c>
      <c r="M28" s="224">
        <f t="shared" si="6"/>
        <v>7.1085331843891101E-3</v>
      </c>
      <c r="N28" s="229"/>
      <c r="O28" s="2"/>
      <c r="P28" s="22"/>
      <c r="V28" s="56"/>
      <c r="W28" s="110"/>
      <c r="X28" s="118"/>
      <c r="Y28" s="183">
        <f t="shared" si="9"/>
        <v>2.843413273755644E-2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1.421706636877822E-2</v>
      </c>
      <c r="AF28" s="122">
        <f t="shared" si="10"/>
        <v>0.5</v>
      </c>
      <c r="AG28" s="121">
        <f t="shared" si="11"/>
        <v>1.421706636877822E-2</v>
      </c>
      <c r="AH28" s="123">
        <f t="shared" si="12"/>
        <v>1</v>
      </c>
      <c r="AI28" s="183">
        <f t="shared" si="13"/>
        <v>7.1085331843891101E-3</v>
      </c>
      <c r="AJ28" s="120">
        <f t="shared" si="14"/>
        <v>0</v>
      </c>
      <c r="AK28" s="119">
        <f t="shared" si="15"/>
        <v>1.421706636877822E-2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v>0.26755000177904287</v>
      </c>
      <c r="C29" s="102">
        <v>-4.2913227837045792E-2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0.26895991970449074</v>
      </c>
      <c r="K29" s="22">
        <f t="shared" si="4"/>
        <v>0.26755000177904287</v>
      </c>
      <c r="L29" s="22">
        <f t="shared" si="5"/>
        <v>0.26755000177904287</v>
      </c>
      <c r="M29" s="175">
        <f t="shared" si="6"/>
        <v>0.26895991970449074</v>
      </c>
      <c r="N29" s="229"/>
      <c r="P29" s="22"/>
      <c r="V29" s="56"/>
      <c r="W29" s="110"/>
      <c r="X29" s="118"/>
      <c r="Y29" s="183">
        <f t="shared" si="9"/>
        <v>1.0758396788179629</v>
      </c>
      <c r="Z29" s="156">
        <f>Poor!Z29</f>
        <v>0.25</v>
      </c>
      <c r="AA29" s="121">
        <f t="shared" si="16"/>
        <v>0.26895991970449074</v>
      </c>
      <c r="AB29" s="156">
        <f>Poor!AB29</f>
        <v>0.25</v>
      </c>
      <c r="AC29" s="121">
        <f t="shared" si="7"/>
        <v>0.26895991970449074</v>
      </c>
      <c r="AD29" s="156">
        <f>Poor!AD29</f>
        <v>0.25</v>
      </c>
      <c r="AE29" s="121">
        <f t="shared" si="8"/>
        <v>0.26895991970449074</v>
      </c>
      <c r="AF29" s="122">
        <f t="shared" si="10"/>
        <v>0.25</v>
      </c>
      <c r="AG29" s="121">
        <f t="shared" si="11"/>
        <v>0.26895991970449074</v>
      </c>
      <c r="AH29" s="123">
        <f t="shared" si="12"/>
        <v>1</v>
      </c>
      <c r="AI29" s="183">
        <f t="shared" si="13"/>
        <v>0.26895991970449074</v>
      </c>
      <c r="AJ29" s="120">
        <f t="shared" si="14"/>
        <v>0.26895991970449074</v>
      </c>
      <c r="AK29" s="119">
        <f t="shared" si="15"/>
        <v>0.26895991970449074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v>0.65368818174702015</v>
      </c>
      <c r="C30" s="65"/>
      <c r="D30" s="24">
        <f>(D119-B124)</f>
        <v>20.740782093759062</v>
      </c>
      <c r="E30" s="75">
        <f>Middle!E30</f>
        <v>1</v>
      </c>
      <c r="H30" s="96">
        <f>(E30*F$7/F$9)</f>
        <v>1</v>
      </c>
      <c r="I30" s="29">
        <f>IF(E30&gt;=1,I119-I124,MIN(I119-I124,B30*H30))</f>
        <v>20.740782093759062</v>
      </c>
      <c r="J30" s="231">
        <f>IF(I$32&lt;=1,I30,1-SUM(J6:J29))</f>
        <v>0.16678414378383444</v>
      </c>
      <c r="K30" s="22">
        <f t="shared" si="4"/>
        <v>0.65368818174702015</v>
      </c>
      <c r="L30" s="22">
        <f>IF(L124=L119,0,IF(K30="",0,(L119-L124)/(B119-B124)*K30))</f>
        <v>0.65368818174702015</v>
      </c>
      <c r="M30" s="175">
        <f t="shared" si="6"/>
        <v>0.16678414378383444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0.66713657513533775</v>
      </c>
      <c r="Z30" s="122">
        <f>IF($Y30=0,0,AA30/($Y$30))</f>
        <v>0</v>
      </c>
      <c r="AA30" s="187">
        <f>IF(AA79*4/$I$83+SUM(AA6:AA29)&lt;1,AA79*4/$I$83,1-SUM(AA6:AA29))</f>
        <v>0</v>
      </c>
      <c r="AB30" s="122">
        <f>IF($Y30=0,0,AC30/($Y$30))</f>
        <v>0</v>
      </c>
      <c r="AC30" s="187">
        <f>IF(AC79*4/$I$83+SUM(AC6:AC29)&lt;1,AC79*4/$I$83,1-SUM(AC6:AC29))</f>
        <v>0</v>
      </c>
      <c r="AD30" s="122">
        <f>IF($Y30=0,0,AE30/($Y$30))</f>
        <v>0.64974296187703218</v>
      </c>
      <c r="AE30" s="187">
        <f>IF(AE79*4/$I$83+SUM(AE6:AE29)&lt;1,AE79*4/$I$83,1-SUM(AE6:AE29))</f>
        <v>0.43346729430493358</v>
      </c>
      <c r="AF30" s="122">
        <f>IF($Y30=0,0,AG30/($Y$30))</f>
        <v>0.49695069058771557</v>
      </c>
      <c r="AG30" s="187">
        <f>IF(AG79*4/$I$83+SUM(AG6:AG29)&lt;1,AG79*4/$I$83,1-SUM(AG6:AG29))</f>
        <v>0.33153398172982951</v>
      </c>
      <c r="AH30" s="123">
        <f t="shared" si="12"/>
        <v>1.1466936524647477</v>
      </c>
      <c r="AI30" s="183">
        <f t="shared" si="13"/>
        <v>0.19125031900869077</v>
      </c>
      <c r="AJ30" s="120">
        <f t="shared" si="14"/>
        <v>0</v>
      </c>
      <c r="AK30" s="119">
        <f t="shared" si="15"/>
        <v>0.38250063801738154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-0.52880402157825257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1.5288040215782526</v>
      </c>
      <c r="C32" s="29">
        <f>SUM(C6:C31)</f>
        <v>1.2752966047088963</v>
      </c>
      <c r="D32" s="24">
        <f>SUM(D6:D30)</f>
        <v>22.891194538299192</v>
      </c>
      <c r="E32" s="2"/>
      <c r="F32" s="2"/>
      <c r="H32" s="17"/>
      <c r="I32" s="22">
        <f>SUM(I6:I30)</f>
        <v>22.891194538299192</v>
      </c>
      <c r="J32" s="17"/>
      <c r="L32" s="22">
        <f>SUM(L6:L30)</f>
        <v>1.5288040215782526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3.9021352991005749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-3.2855089130133221E-2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Pig sales: no sold</v>
      </c>
      <c r="B37" s="104">
        <v>1633.3333333333333</v>
      </c>
      <c r="C37" s="104">
        <v>0</v>
      </c>
      <c r="D37" s="38">
        <f t="shared" ref="D37:D64" si="25">B37+C37</f>
        <v>1633.3333333333333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1633.3333333333333</v>
      </c>
      <c r="J37" s="38">
        <f>J91*I$83</f>
        <v>1633.3333333333333</v>
      </c>
      <c r="K37" s="40">
        <f t="shared" ref="K37:K52" si="28">(B37/B$65)</f>
        <v>7.6440434181666147E-3</v>
      </c>
      <c r="L37" s="22">
        <f t="shared" ref="L37:L52" si="29">(K37*H37)</f>
        <v>7.6440434181666147E-3</v>
      </c>
      <c r="M37" s="24">
        <f t="shared" ref="M37:M52" si="30">J37/B$65</f>
        <v>7.6440434181666147E-3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1633.3333333333333</v>
      </c>
      <c r="AH37" s="123">
        <f>SUM(Z37,AB37,AD37,AF37)</f>
        <v>1</v>
      </c>
      <c r="AI37" s="112">
        <f>SUM(AA37,AC37,AE37,AG37)</f>
        <v>1633.3333333333333</v>
      </c>
      <c r="AJ37" s="148">
        <f>(AA37+AC37)</f>
        <v>0</v>
      </c>
      <c r="AK37" s="147">
        <f>(AE37+AG37)</f>
        <v>1633.3333333333333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Cattle sales - local: no. sold</v>
      </c>
      <c r="B38" s="104">
        <v>12666.666666666666</v>
      </c>
      <c r="C38" s="104">
        <v>1000</v>
      </c>
      <c r="D38" s="38">
        <f t="shared" si="25"/>
        <v>13666.666666666666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13666.666666666666</v>
      </c>
      <c r="J38" s="38">
        <f t="shared" ref="J38:J64" si="33">J92*I$83</f>
        <v>12633.811577536533</v>
      </c>
      <c r="K38" s="40">
        <f t="shared" si="28"/>
        <v>5.9280336712312524E-2</v>
      </c>
      <c r="L38" s="22">
        <f t="shared" si="29"/>
        <v>5.9280336712312524E-2</v>
      </c>
      <c r="M38" s="24">
        <f t="shared" si="30"/>
        <v>5.9126574021811422E-2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12633.811577536533</v>
      </c>
      <c r="AH38" s="123">
        <f t="shared" ref="AH38:AI58" si="35">SUM(Z38,AB38,AD38,AF38)</f>
        <v>1</v>
      </c>
      <c r="AI38" s="112">
        <f t="shared" si="35"/>
        <v>12633.811577536533</v>
      </c>
      <c r="AJ38" s="148">
        <f t="shared" ref="AJ38:AJ64" si="36">(AA38+AC38)</f>
        <v>0</v>
      </c>
      <c r="AK38" s="147">
        <f t="shared" ref="AK38:AK64" si="37">(AE38+AG38)</f>
        <v>12633.811577536533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Goat sales - local: no. sold</v>
      </c>
      <c r="B39" s="104">
        <v>3350</v>
      </c>
      <c r="C39" s="104">
        <v>-783.33333333333337</v>
      </c>
      <c r="D39" s="38">
        <f t="shared" si="25"/>
        <v>2566.6666666666665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2566.6666666666665</v>
      </c>
      <c r="J39" s="38">
        <f t="shared" si="33"/>
        <v>3375.7364864852707</v>
      </c>
      <c r="K39" s="40">
        <f t="shared" si="28"/>
        <v>1.5678089051545812E-2</v>
      </c>
      <c r="L39" s="22">
        <f t="shared" si="29"/>
        <v>1.5678089051545812E-2</v>
      </c>
      <c r="M39" s="24">
        <f t="shared" si="30"/>
        <v>1.5798536492438345E-2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0.43625665437525674</v>
      </c>
      <c r="AA39" s="147">
        <f>$J39*Z39</f>
        <v>1472.6875056465483</v>
      </c>
      <c r="AB39" s="122">
        <f>AB8</f>
        <v>0.50906797575175933</v>
      </c>
      <c r="AC39" s="147">
        <f>$J39*AB39</f>
        <v>1718.479339846413</v>
      </c>
      <c r="AD39" s="122">
        <f>AD8</f>
        <v>5.4675369872983874E-2</v>
      </c>
      <c r="AE39" s="147">
        <f>$J39*AD39</f>
        <v>184.56964099230922</v>
      </c>
      <c r="AF39" s="122">
        <f t="shared" si="31"/>
        <v>0</v>
      </c>
      <c r="AG39" s="147">
        <f t="shared" si="34"/>
        <v>0</v>
      </c>
      <c r="AH39" s="123">
        <f t="shared" si="35"/>
        <v>0.99999999999999989</v>
      </c>
      <c r="AI39" s="112">
        <f t="shared" si="35"/>
        <v>3375.7364864852707</v>
      </c>
      <c r="AJ39" s="148">
        <f t="shared" si="36"/>
        <v>3191.1668454929613</v>
      </c>
      <c r="AK39" s="147">
        <f t="shared" si="37"/>
        <v>184.56964099230922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v>825</v>
      </c>
      <c r="C40" s="104">
        <v>0</v>
      </c>
      <c r="D40" s="38">
        <f t="shared" si="25"/>
        <v>825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825</v>
      </c>
      <c r="J40" s="38">
        <f t="shared" si="33"/>
        <v>825</v>
      </c>
      <c r="K40" s="40">
        <f t="shared" si="28"/>
        <v>3.8610219306045657E-3</v>
      </c>
      <c r="L40" s="22">
        <f t="shared" si="29"/>
        <v>3.8610219306045657E-3</v>
      </c>
      <c r="M40" s="24">
        <f t="shared" si="30"/>
        <v>3.8610219306045657E-3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0.43625665437525674</v>
      </c>
      <c r="AA40" s="147">
        <f>$J40*Z40</f>
        <v>359.91173985958682</v>
      </c>
      <c r="AB40" s="122">
        <f>AB9</f>
        <v>0.50906797575175933</v>
      </c>
      <c r="AC40" s="147">
        <f>$J40*AB40</f>
        <v>419.98107999520147</v>
      </c>
      <c r="AD40" s="122">
        <f>AD9</f>
        <v>5.4675369872983944E-2</v>
      </c>
      <c r="AE40" s="147">
        <f>$J40*AD40</f>
        <v>45.107180145211757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825</v>
      </c>
      <c r="AJ40" s="148">
        <f t="shared" si="36"/>
        <v>779.89281985478829</v>
      </c>
      <c r="AK40" s="147">
        <f t="shared" si="37"/>
        <v>45.107180145211757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Green maize sold: quantity</v>
      </c>
      <c r="B41" s="104">
        <v>10000</v>
      </c>
      <c r="C41" s="104">
        <v>0</v>
      </c>
      <c r="D41" s="38">
        <f t="shared" si="25"/>
        <v>10000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10000</v>
      </c>
      <c r="J41" s="38">
        <f t="shared" si="33"/>
        <v>10000</v>
      </c>
      <c r="K41" s="40">
        <f t="shared" si="28"/>
        <v>4.680026582550989E-2</v>
      </c>
      <c r="L41" s="22">
        <f t="shared" si="29"/>
        <v>4.680026582550989E-2</v>
      </c>
      <c r="M41" s="24">
        <f t="shared" si="30"/>
        <v>4.680026582550989E-2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0.43625665437525674</v>
      </c>
      <c r="AA41" s="147">
        <f>$J41*Z41</f>
        <v>4362.5665437525677</v>
      </c>
      <c r="AB41" s="122">
        <f>AB11</f>
        <v>0.50906797575175933</v>
      </c>
      <c r="AC41" s="147">
        <f>$J41*AB41</f>
        <v>5090.6797575175933</v>
      </c>
      <c r="AD41" s="122">
        <f>AD11</f>
        <v>5.4675369872983944E-2</v>
      </c>
      <c r="AE41" s="147">
        <f>$J41*AD41</f>
        <v>546.75369872983947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10000</v>
      </c>
      <c r="AJ41" s="148">
        <f t="shared" si="36"/>
        <v>9453.246301270161</v>
      </c>
      <c r="AK41" s="147">
        <f t="shared" si="37"/>
        <v>546.75369872983947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Maize: kg produced</v>
      </c>
      <c r="B42" s="104">
        <v>5000</v>
      </c>
      <c r="C42" s="104">
        <v>-5000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5164.2754456506664</v>
      </c>
      <c r="K42" s="40">
        <f t="shared" si="28"/>
        <v>2.3400132912754945E-2</v>
      </c>
      <c r="L42" s="22">
        <f t="shared" si="29"/>
        <v>2.3400132912754945E-2</v>
      </c>
      <c r="M42" s="24">
        <f t="shared" si="30"/>
        <v>2.4168946365260475E-2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1291.0688614126666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2582.1377228253332</v>
      </c>
      <c r="AF42" s="122">
        <f t="shared" si="31"/>
        <v>0.25</v>
      </c>
      <c r="AG42" s="147">
        <f t="shared" si="34"/>
        <v>1291.0688614126666</v>
      </c>
      <c r="AH42" s="123">
        <f t="shared" si="35"/>
        <v>1</v>
      </c>
      <c r="AI42" s="112">
        <f t="shared" si="35"/>
        <v>5164.2754456506664</v>
      </c>
      <c r="AJ42" s="148">
        <f t="shared" si="36"/>
        <v>1291.0688614126666</v>
      </c>
      <c r="AK42" s="147">
        <f t="shared" si="37"/>
        <v>3873.2065842379998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Maize (irrigated): kg produced</v>
      </c>
      <c r="B43" s="104">
        <v>100</v>
      </c>
      <c r="C43" s="104">
        <v>-100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103.28550891301333</v>
      </c>
      <c r="K43" s="40">
        <f t="shared" si="28"/>
        <v>4.6800265825509889E-4</v>
      </c>
      <c r="L43" s="22">
        <f t="shared" si="29"/>
        <v>4.6800265825509889E-4</v>
      </c>
      <c r="M43" s="24">
        <f t="shared" si="30"/>
        <v>4.8337892730520947E-4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25.821377228253333</v>
      </c>
      <c r="AB43" s="156">
        <f>Poor!AB43</f>
        <v>0.25</v>
      </c>
      <c r="AC43" s="147">
        <f t="shared" si="39"/>
        <v>25.821377228253333</v>
      </c>
      <c r="AD43" s="156">
        <f>Poor!AD43</f>
        <v>0.25</v>
      </c>
      <c r="AE43" s="147">
        <f t="shared" si="40"/>
        <v>25.821377228253333</v>
      </c>
      <c r="AF43" s="122">
        <f t="shared" si="31"/>
        <v>0.25</v>
      </c>
      <c r="AG43" s="147">
        <f t="shared" si="34"/>
        <v>25.821377228253333</v>
      </c>
      <c r="AH43" s="123">
        <f t="shared" si="35"/>
        <v>1</v>
      </c>
      <c r="AI43" s="112">
        <f t="shared" si="35"/>
        <v>103.28550891301333</v>
      </c>
      <c r="AJ43" s="148">
        <f t="shared" si="36"/>
        <v>51.642754456506665</v>
      </c>
      <c r="AK43" s="147">
        <f t="shared" si="37"/>
        <v>51.642754456506665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Beans: kg produced</v>
      </c>
      <c r="B44" s="104">
        <v>1866.6666666666667</v>
      </c>
      <c r="C44" s="104">
        <v>-800</v>
      </c>
      <c r="D44" s="38">
        <f t="shared" si="25"/>
        <v>1066.6666666666667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1066.6666666666667</v>
      </c>
      <c r="J44" s="38">
        <f t="shared" si="33"/>
        <v>1892.9507379707734</v>
      </c>
      <c r="K44" s="40">
        <f t="shared" si="28"/>
        <v>8.7360496207618456E-3</v>
      </c>
      <c r="L44" s="22">
        <f t="shared" si="29"/>
        <v>8.7360496207618456E-3</v>
      </c>
      <c r="M44" s="24">
        <f t="shared" si="30"/>
        <v>8.8590597731627307E-3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473.23768449269335</v>
      </c>
      <c r="AB44" s="156">
        <f>Poor!AB44</f>
        <v>0.25</v>
      </c>
      <c r="AC44" s="147">
        <f t="shared" si="39"/>
        <v>473.23768449269335</v>
      </c>
      <c r="AD44" s="156">
        <f>Poor!AD44</f>
        <v>0.25</v>
      </c>
      <c r="AE44" s="147">
        <f t="shared" si="40"/>
        <v>473.23768449269335</v>
      </c>
      <c r="AF44" s="122">
        <f t="shared" si="31"/>
        <v>0.25</v>
      </c>
      <c r="AG44" s="147">
        <f t="shared" si="34"/>
        <v>473.23768449269335</v>
      </c>
      <c r="AH44" s="123">
        <f t="shared" si="35"/>
        <v>1</v>
      </c>
      <c r="AI44" s="112">
        <f t="shared" si="35"/>
        <v>1892.9507379707734</v>
      </c>
      <c r="AJ44" s="148">
        <f t="shared" si="36"/>
        <v>946.47536898538669</v>
      </c>
      <c r="AK44" s="147">
        <f t="shared" si="37"/>
        <v>946.47536898538669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Potato: kg produced</v>
      </c>
      <c r="B45" s="104">
        <v>1200</v>
      </c>
      <c r="C45" s="104">
        <v>-1200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1239.4261069561599</v>
      </c>
      <c r="K45" s="40">
        <f t="shared" si="28"/>
        <v>5.6160318990611862E-3</v>
      </c>
      <c r="L45" s="22">
        <f t="shared" si="29"/>
        <v>5.6160318990611862E-3</v>
      </c>
      <c r="M45" s="24">
        <f t="shared" si="30"/>
        <v>5.800547127662513E-3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309.85652673903996</v>
      </c>
      <c r="AB45" s="156">
        <f>Poor!AB45</f>
        <v>0.25</v>
      </c>
      <c r="AC45" s="147">
        <f t="shared" si="39"/>
        <v>309.85652673903996</v>
      </c>
      <c r="AD45" s="156">
        <f>Poor!AD45</f>
        <v>0.25</v>
      </c>
      <c r="AE45" s="147">
        <f t="shared" si="40"/>
        <v>309.85652673903996</v>
      </c>
      <c r="AF45" s="122">
        <f t="shared" si="31"/>
        <v>0.25</v>
      </c>
      <c r="AG45" s="147">
        <f t="shared" si="34"/>
        <v>309.85652673903996</v>
      </c>
      <c r="AH45" s="123">
        <f t="shared" si="35"/>
        <v>1</v>
      </c>
      <c r="AI45" s="112">
        <f t="shared" si="35"/>
        <v>1239.4261069561599</v>
      </c>
      <c r="AJ45" s="148">
        <f t="shared" si="36"/>
        <v>619.71305347807993</v>
      </c>
      <c r="AK45" s="147">
        <f t="shared" si="37"/>
        <v>619.71305347807993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Sweet potato: no. local meas</v>
      </c>
      <c r="B46" s="104">
        <v>2166.6666666666665</v>
      </c>
      <c r="C46" s="104">
        <v>-2166.6666666666665</v>
      </c>
      <c r="D46" s="38">
        <f t="shared" si="25"/>
        <v>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0</v>
      </c>
      <c r="J46" s="38">
        <f t="shared" si="33"/>
        <v>2237.8526931152883</v>
      </c>
      <c r="K46" s="40">
        <f t="shared" si="28"/>
        <v>1.0140057595527142E-2</v>
      </c>
      <c r="L46" s="22">
        <f t="shared" si="29"/>
        <v>1.0140057595527142E-2</v>
      </c>
      <c r="M46" s="24">
        <f t="shared" si="30"/>
        <v>1.047321009161287E-2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559.46317327882207</v>
      </c>
      <c r="AB46" s="156">
        <f>Poor!AB46</f>
        <v>0.25</v>
      </c>
      <c r="AC46" s="147">
        <f t="shared" si="39"/>
        <v>559.46317327882207</v>
      </c>
      <c r="AD46" s="156">
        <f>Poor!AD46</f>
        <v>0.25</v>
      </c>
      <c r="AE46" s="147">
        <f t="shared" si="40"/>
        <v>559.46317327882207</v>
      </c>
      <c r="AF46" s="122">
        <f t="shared" si="31"/>
        <v>0.25</v>
      </c>
      <c r="AG46" s="147">
        <f t="shared" si="34"/>
        <v>559.46317327882207</v>
      </c>
      <c r="AH46" s="123">
        <f t="shared" si="35"/>
        <v>1</v>
      </c>
      <c r="AI46" s="112">
        <f t="shared" si="35"/>
        <v>2237.8526931152883</v>
      </c>
      <c r="AJ46" s="148">
        <f t="shared" si="36"/>
        <v>1118.9263465576441</v>
      </c>
      <c r="AK46" s="147">
        <f t="shared" si="37"/>
        <v>1118.9263465576441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Groundnuts (dry): no. local meas</v>
      </c>
      <c r="B47" s="104">
        <v>400</v>
      </c>
      <c r="C47" s="104">
        <v>-400</v>
      </c>
      <c r="D47" s="38">
        <f t="shared" si="25"/>
        <v>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0</v>
      </c>
      <c r="J47" s="38">
        <f t="shared" si="33"/>
        <v>413.14203565205332</v>
      </c>
      <c r="K47" s="40">
        <f t="shared" si="28"/>
        <v>1.8720106330203956E-3</v>
      </c>
      <c r="L47" s="22">
        <f t="shared" si="29"/>
        <v>1.8720106330203956E-3</v>
      </c>
      <c r="M47" s="24">
        <f t="shared" si="30"/>
        <v>1.9335157092208379E-3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103.28550891301333</v>
      </c>
      <c r="AB47" s="156">
        <f>Poor!AB47</f>
        <v>0.25</v>
      </c>
      <c r="AC47" s="147">
        <f t="shared" si="39"/>
        <v>103.28550891301333</v>
      </c>
      <c r="AD47" s="156">
        <f>Poor!AD47</f>
        <v>0.25</v>
      </c>
      <c r="AE47" s="147">
        <f t="shared" si="40"/>
        <v>103.28550891301333</v>
      </c>
      <c r="AF47" s="122">
        <f t="shared" si="31"/>
        <v>0.25</v>
      </c>
      <c r="AG47" s="147">
        <f t="shared" si="34"/>
        <v>103.28550891301333</v>
      </c>
      <c r="AH47" s="123">
        <f t="shared" si="35"/>
        <v>1</v>
      </c>
      <c r="AI47" s="112">
        <f t="shared" si="35"/>
        <v>413.14203565205332</v>
      </c>
      <c r="AJ47" s="148">
        <f t="shared" si="36"/>
        <v>206.57101782602666</v>
      </c>
      <c r="AK47" s="147">
        <f t="shared" si="37"/>
        <v>206.57101782602666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Other crop: Rape</v>
      </c>
      <c r="B48" s="104">
        <v>58.333333333333336</v>
      </c>
      <c r="C48" s="104">
        <v>-58.333333333333336</v>
      </c>
      <c r="D48" s="38">
        <f t="shared" si="25"/>
        <v>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0</v>
      </c>
      <c r="J48" s="38">
        <f t="shared" si="33"/>
        <v>60.249880199257774</v>
      </c>
      <c r="K48" s="40">
        <f t="shared" si="28"/>
        <v>2.7300155064880768E-4</v>
      </c>
      <c r="L48" s="22">
        <f t="shared" si="29"/>
        <v>2.7300155064880768E-4</v>
      </c>
      <c r="M48" s="24">
        <f t="shared" si="30"/>
        <v>2.8197104092803885E-4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15.062470049814443</v>
      </c>
      <c r="AB48" s="156">
        <f>Poor!AB48</f>
        <v>0.25</v>
      </c>
      <c r="AC48" s="147">
        <f t="shared" si="39"/>
        <v>15.062470049814443</v>
      </c>
      <c r="AD48" s="156">
        <f>Poor!AD48</f>
        <v>0.25</v>
      </c>
      <c r="AE48" s="147">
        <f t="shared" si="40"/>
        <v>15.062470049814443</v>
      </c>
      <c r="AF48" s="122">
        <f t="shared" si="31"/>
        <v>0.25</v>
      </c>
      <c r="AG48" s="147">
        <f t="shared" si="34"/>
        <v>15.062470049814443</v>
      </c>
      <c r="AH48" s="123">
        <f t="shared" si="35"/>
        <v>1</v>
      </c>
      <c r="AI48" s="112">
        <f t="shared" si="35"/>
        <v>60.249880199257774</v>
      </c>
      <c r="AJ48" s="148">
        <f t="shared" si="36"/>
        <v>30.124940099628887</v>
      </c>
      <c r="AK48" s="147">
        <f t="shared" si="37"/>
        <v>30.124940099628887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Other cashcrop (cabbage): kg produced</v>
      </c>
      <c r="B49" s="104">
        <v>266.66666666666669</v>
      </c>
      <c r="C49" s="104">
        <v>0</v>
      </c>
      <c r="D49" s="38">
        <f t="shared" si="25"/>
        <v>266.66666666666669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266.66666666666669</v>
      </c>
      <c r="J49" s="38">
        <f t="shared" si="33"/>
        <v>266.66666666666669</v>
      </c>
      <c r="K49" s="40">
        <f t="shared" si="28"/>
        <v>1.2480070886802638E-3</v>
      </c>
      <c r="L49" s="22">
        <f t="shared" si="29"/>
        <v>1.2480070886802638E-3</v>
      </c>
      <c r="M49" s="24">
        <f t="shared" si="30"/>
        <v>1.2480070886802638E-3</v>
      </c>
      <c r="N49" s="2"/>
      <c r="O49" s="2"/>
      <c r="P49" s="2"/>
      <c r="Q49" s="255"/>
      <c r="R49" s="252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66.666666666666671</v>
      </c>
      <c r="AB49" s="156">
        <f>Poor!AB49</f>
        <v>0.25</v>
      </c>
      <c r="AC49" s="147">
        <f t="shared" si="39"/>
        <v>66.666666666666671</v>
      </c>
      <c r="AD49" s="156">
        <f>Poor!AD49</f>
        <v>0.25</v>
      </c>
      <c r="AE49" s="147">
        <f t="shared" si="40"/>
        <v>66.666666666666671</v>
      </c>
      <c r="AF49" s="122">
        <f t="shared" si="31"/>
        <v>0.25</v>
      </c>
      <c r="AG49" s="147">
        <f t="shared" si="34"/>
        <v>66.666666666666671</v>
      </c>
      <c r="AH49" s="123">
        <f t="shared" si="35"/>
        <v>1</v>
      </c>
      <c r="AI49" s="112">
        <f t="shared" si="35"/>
        <v>266.66666666666669</v>
      </c>
      <c r="AJ49" s="148">
        <f t="shared" si="36"/>
        <v>133.33333333333334</v>
      </c>
      <c r="AK49" s="147">
        <f t="shared" si="37"/>
        <v>133.33333333333334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Other crop: Amadumbe</v>
      </c>
      <c r="B50" s="104">
        <v>416.66666666666669</v>
      </c>
      <c r="C50" s="104">
        <v>-416.66666666666669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430.35628713755551</v>
      </c>
      <c r="K50" s="40">
        <f t="shared" si="28"/>
        <v>1.950011076062912E-3</v>
      </c>
      <c r="L50" s="22">
        <f t="shared" si="29"/>
        <v>1.950011076062912E-3</v>
      </c>
      <c r="M50" s="24">
        <f t="shared" si="30"/>
        <v>2.0140788637717059E-3</v>
      </c>
      <c r="N50" s="2"/>
      <c r="O50" s="2"/>
      <c r="P50" s="2"/>
      <c r="Q50" s="255"/>
      <c r="R50" s="252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107.58907178438888</v>
      </c>
      <c r="AB50" s="156">
        <f>Poor!AB55</f>
        <v>0.25</v>
      </c>
      <c r="AC50" s="147">
        <f t="shared" si="39"/>
        <v>107.58907178438888</v>
      </c>
      <c r="AD50" s="156">
        <f>Poor!AD55</f>
        <v>0.25</v>
      </c>
      <c r="AE50" s="147">
        <f t="shared" si="40"/>
        <v>107.58907178438888</v>
      </c>
      <c r="AF50" s="122">
        <f t="shared" si="31"/>
        <v>0.25</v>
      </c>
      <c r="AG50" s="147">
        <f t="shared" si="34"/>
        <v>107.58907178438888</v>
      </c>
      <c r="AH50" s="123">
        <f t="shared" si="35"/>
        <v>1</v>
      </c>
      <c r="AI50" s="112">
        <f t="shared" si="35"/>
        <v>430.35628713755551</v>
      </c>
      <c r="AJ50" s="148">
        <f t="shared" si="36"/>
        <v>215.17814356877776</v>
      </c>
      <c r="AK50" s="147">
        <f t="shared" si="37"/>
        <v>215.17814356877776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Water melon: no. local meas</v>
      </c>
      <c r="B51" s="104">
        <v>0</v>
      </c>
      <c r="C51" s="104">
        <v>0</v>
      </c>
      <c r="D51" s="38">
        <f t="shared" si="25"/>
        <v>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0</v>
      </c>
      <c r="J51" s="38">
        <f t="shared" si="33"/>
        <v>0</v>
      </c>
      <c r="K51" s="40">
        <f t="shared" si="28"/>
        <v>0</v>
      </c>
      <c r="L51" s="22">
        <f t="shared" si="29"/>
        <v>0</v>
      </c>
      <c r="M51" s="24">
        <f t="shared" si="30"/>
        <v>0</v>
      </c>
      <c r="N51" s="2"/>
      <c r="O51" s="2"/>
      <c r="P51" s="2"/>
      <c r="Q51" s="255"/>
      <c r="R51" s="252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0</v>
      </c>
      <c r="AB51" s="156">
        <f>Poor!AB56</f>
        <v>0.25</v>
      </c>
      <c r="AC51" s="147">
        <f t="shared" si="39"/>
        <v>0</v>
      </c>
      <c r="AD51" s="156">
        <f>Poor!AD56</f>
        <v>0.25</v>
      </c>
      <c r="AE51" s="147">
        <f t="shared" si="40"/>
        <v>0</v>
      </c>
      <c r="AF51" s="122">
        <f t="shared" si="31"/>
        <v>0.25</v>
      </c>
      <c r="AG51" s="147">
        <f t="shared" si="34"/>
        <v>0</v>
      </c>
      <c r="AH51" s="123">
        <f t="shared" si="35"/>
        <v>1</v>
      </c>
      <c r="AI51" s="112">
        <f t="shared" si="35"/>
        <v>0</v>
      </c>
      <c r="AJ51" s="148">
        <f t="shared" si="36"/>
        <v>0</v>
      </c>
      <c r="AK51" s="147">
        <f t="shared" si="37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FISHING -- see worksheet Data 3</v>
      </c>
      <c r="B52" s="104">
        <v>0</v>
      </c>
      <c r="C52" s="104">
        <v>0</v>
      </c>
      <c r="D52" s="38">
        <f t="shared" si="25"/>
        <v>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0</v>
      </c>
      <c r="J52" s="38">
        <f t="shared" si="33"/>
        <v>0</v>
      </c>
      <c r="K52" s="40">
        <f t="shared" si="28"/>
        <v>0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2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WILD FOODS -- see worksheet Data 3</v>
      </c>
      <c r="B53" s="104">
        <v>0</v>
      </c>
      <c r="C53" s="104"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Agricultural casual work -- see Data2</v>
      </c>
      <c r="B54" s="104">
        <v>0</v>
      </c>
      <c r="C54" s="104"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Construction casual work -- see Data2</v>
      </c>
      <c r="B55" s="104">
        <v>0</v>
      </c>
      <c r="C55" s="104"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Domestic casual work -- see Data2</v>
      </c>
      <c r="B56" s="104">
        <v>0</v>
      </c>
      <c r="C56" s="104"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Labour migration(formal employment): no. people per HH</v>
      </c>
      <c r="B57" s="104">
        <v>22000</v>
      </c>
      <c r="C57" s="104">
        <v>0</v>
      </c>
      <c r="D57" s="38">
        <f t="shared" si="25"/>
        <v>22000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22000</v>
      </c>
      <c r="J57" s="38">
        <f t="shared" si="33"/>
        <v>22000</v>
      </c>
      <c r="K57" s="40">
        <f t="shared" si="43"/>
        <v>0.10296058481612176</v>
      </c>
      <c r="L57" s="22">
        <f t="shared" si="44"/>
        <v>0.10296058481612176</v>
      </c>
      <c r="M57" s="24">
        <f t="shared" si="45"/>
        <v>0.10296058481612176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>Formal Employment (e.g. teachers, salaried staff, etc.)</v>
      </c>
      <c r="B58" s="104">
        <v>104000</v>
      </c>
      <c r="C58" s="104">
        <v>0</v>
      </c>
      <c r="D58" s="38">
        <f t="shared" si="25"/>
        <v>104000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104000</v>
      </c>
      <c r="J58" s="38">
        <f t="shared" si="33"/>
        <v>104000</v>
      </c>
      <c r="K58" s="40">
        <f t="shared" si="43"/>
        <v>0.48672276458530284</v>
      </c>
      <c r="L58" s="22">
        <f t="shared" si="44"/>
        <v>0.48672276458530284</v>
      </c>
      <c r="M58" s="24">
        <f t="shared" si="45"/>
        <v>0.48672276458530284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26000</v>
      </c>
      <c r="AB58" s="156">
        <f>Poor!AB58</f>
        <v>0.25</v>
      </c>
      <c r="AC58" s="147">
        <f t="shared" si="39"/>
        <v>26000</v>
      </c>
      <c r="AD58" s="156">
        <f>Poor!AD58</f>
        <v>0.25</v>
      </c>
      <c r="AE58" s="147">
        <f t="shared" si="40"/>
        <v>26000</v>
      </c>
      <c r="AF58" s="122">
        <f t="shared" si="31"/>
        <v>0.25</v>
      </c>
      <c r="AG58" s="147">
        <f t="shared" si="34"/>
        <v>26000</v>
      </c>
      <c r="AH58" s="123">
        <f t="shared" si="35"/>
        <v>1</v>
      </c>
      <c r="AI58" s="112">
        <f t="shared" si="35"/>
        <v>104000</v>
      </c>
      <c r="AJ58" s="148">
        <f t="shared" si="36"/>
        <v>52000</v>
      </c>
      <c r="AK58" s="147">
        <f t="shared" si="37"/>
        <v>52000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>Self-employment -- see Data2</v>
      </c>
      <c r="B59" s="104">
        <v>0</v>
      </c>
      <c r="C59" s="104"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>Small business -- see Data2</v>
      </c>
      <c r="B60" s="104">
        <v>33644</v>
      </c>
      <c r="C60" s="104">
        <v>0</v>
      </c>
      <c r="D60" s="38">
        <f t="shared" si="25"/>
        <v>33644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33644</v>
      </c>
      <c r="J60" s="38">
        <f t="shared" si="33"/>
        <v>33644</v>
      </c>
      <c r="K60" s="40">
        <f t="shared" si="43"/>
        <v>0.15745481434334546</v>
      </c>
      <c r="L60" s="22">
        <f t="shared" si="44"/>
        <v>0.15745481434334546</v>
      </c>
      <c r="M60" s="24">
        <f t="shared" si="45"/>
        <v>0.15745481434334546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8411</v>
      </c>
      <c r="AB60" s="156">
        <f>Poor!AB60</f>
        <v>0.25</v>
      </c>
      <c r="AC60" s="147">
        <f t="shared" si="39"/>
        <v>8411</v>
      </c>
      <c r="AD60" s="156">
        <f>Poor!AD60</f>
        <v>0.25</v>
      </c>
      <c r="AE60" s="147">
        <f t="shared" si="40"/>
        <v>8411</v>
      </c>
      <c r="AF60" s="122">
        <f t="shared" si="31"/>
        <v>0.25</v>
      </c>
      <c r="AG60" s="147">
        <f t="shared" si="34"/>
        <v>8411</v>
      </c>
      <c r="AH60" s="123">
        <f t="shared" si="46"/>
        <v>1</v>
      </c>
      <c r="AI60" s="112">
        <f t="shared" si="46"/>
        <v>33644</v>
      </c>
      <c r="AJ60" s="148">
        <f t="shared" si="36"/>
        <v>16822</v>
      </c>
      <c r="AK60" s="147">
        <f t="shared" si="37"/>
        <v>16822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>Social development -- see Data2</v>
      </c>
      <c r="B61" s="104">
        <v>7920</v>
      </c>
      <c r="C61" s="104">
        <v>0</v>
      </c>
      <c r="D61" s="38">
        <f t="shared" si="25"/>
        <v>7920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7920</v>
      </c>
      <c r="J61" s="38">
        <f t="shared" si="33"/>
        <v>7920</v>
      </c>
      <c r="K61" s="40">
        <f t="shared" si="43"/>
        <v>3.7065810533803832E-2</v>
      </c>
      <c r="L61" s="22">
        <f t="shared" si="44"/>
        <v>3.7065810533803832E-2</v>
      </c>
      <c r="M61" s="24">
        <f t="shared" si="45"/>
        <v>3.7065810533803832E-2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1980</v>
      </c>
      <c r="AB61" s="156">
        <f>Poor!AB61</f>
        <v>0.25</v>
      </c>
      <c r="AC61" s="147">
        <f t="shared" si="39"/>
        <v>1980</v>
      </c>
      <c r="AD61" s="156">
        <f>Poor!AD61</f>
        <v>0.25</v>
      </c>
      <c r="AE61" s="147">
        <f t="shared" si="40"/>
        <v>1980</v>
      </c>
      <c r="AF61" s="122">
        <f t="shared" si="31"/>
        <v>0.25</v>
      </c>
      <c r="AG61" s="147">
        <f t="shared" si="34"/>
        <v>1980</v>
      </c>
      <c r="AH61" s="123">
        <f t="shared" si="46"/>
        <v>1</v>
      </c>
      <c r="AI61" s="112">
        <f t="shared" si="46"/>
        <v>7920</v>
      </c>
      <c r="AJ61" s="148">
        <f t="shared" si="36"/>
        <v>3960</v>
      </c>
      <c r="AK61" s="147">
        <f t="shared" si="37"/>
        <v>3960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>Public works -- see Data2</v>
      </c>
      <c r="B62" s="104">
        <v>0</v>
      </c>
      <c r="C62" s="104"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>Other income: e.g. Credit (cotton loans)</v>
      </c>
      <c r="B63" s="104">
        <v>2160</v>
      </c>
      <c r="C63" s="104">
        <v>0</v>
      </c>
      <c r="D63" s="38">
        <f t="shared" si="25"/>
        <v>2160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2160</v>
      </c>
      <c r="J63" s="38">
        <f t="shared" si="33"/>
        <v>2160</v>
      </c>
      <c r="K63" s="40">
        <f t="shared" si="43"/>
        <v>1.0108857418310135E-2</v>
      </c>
      <c r="L63" s="22">
        <f t="shared" si="44"/>
        <v>1.0108857418310135E-2</v>
      </c>
      <c r="M63" s="24">
        <f t="shared" si="45"/>
        <v>1.0108857418310135E-2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540</v>
      </c>
      <c r="AB63" s="156">
        <f>Poor!AB63</f>
        <v>0.25</v>
      </c>
      <c r="AC63" s="147">
        <f t="shared" si="39"/>
        <v>540</v>
      </c>
      <c r="AD63" s="156">
        <f>Poor!AD63</f>
        <v>0.25</v>
      </c>
      <c r="AE63" s="147">
        <f t="shared" si="40"/>
        <v>540</v>
      </c>
      <c r="AF63" s="122">
        <f t="shared" si="31"/>
        <v>0.25</v>
      </c>
      <c r="AG63" s="147">
        <f t="shared" si="34"/>
        <v>540</v>
      </c>
      <c r="AH63" s="123">
        <f t="shared" si="46"/>
        <v>1</v>
      </c>
      <c r="AI63" s="112">
        <f t="shared" si="46"/>
        <v>2160</v>
      </c>
      <c r="AJ63" s="148">
        <f t="shared" si="36"/>
        <v>1080</v>
      </c>
      <c r="AK63" s="147">
        <f t="shared" si="37"/>
        <v>1080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>Remittances: no. times per year</v>
      </c>
      <c r="B64" s="104">
        <v>4000</v>
      </c>
      <c r="C64" s="104">
        <v>0</v>
      </c>
      <c r="D64" s="38">
        <f t="shared" si="25"/>
        <v>4000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4000</v>
      </c>
      <c r="J64" s="38">
        <f t="shared" si="33"/>
        <v>4000</v>
      </c>
      <c r="K64" s="40">
        <f t="shared" si="43"/>
        <v>1.8720106330203955E-2</v>
      </c>
      <c r="L64" s="22">
        <f t="shared" si="44"/>
        <v>1.8720106330203955E-2</v>
      </c>
      <c r="M64" s="24">
        <f t="shared" si="45"/>
        <v>1.8720106330203955E-2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1000</v>
      </c>
      <c r="AB64" s="156">
        <f>Poor!AB64</f>
        <v>0.25</v>
      </c>
      <c r="AC64" s="149">
        <f t="shared" si="39"/>
        <v>1000</v>
      </c>
      <c r="AD64" s="156">
        <f>Poor!AD64</f>
        <v>0.25</v>
      </c>
      <c r="AE64" s="149">
        <f t="shared" si="40"/>
        <v>1000</v>
      </c>
      <c r="AF64" s="150">
        <f t="shared" si="31"/>
        <v>0.25</v>
      </c>
      <c r="AG64" s="149">
        <f t="shared" si="34"/>
        <v>1000</v>
      </c>
      <c r="AH64" s="123">
        <f t="shared" si="46"/>
        <v>1</v>
      </c>
      <c r="AI64" s="112">
        <f t="shared" si="46"/>
        <v>4000</v>
      </c>
      <c r="AJ64" s="151">
        <f t="shared" si="36"/>
        <v>2000</v>
      </c>
      <c r="AK64" s="149">
        <f t="shared" si="37"/>
        <v>2000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213674</v>
      </c>
      <c r="C65" s="39">
        <f>SUM(C37:C64)</f>
        <v>-9925</v>
      </c>
      <c r="D65" s="42">
        <f>SUM(D37:D64)</f>
        <v>203749</v>
      </c>
      <c r="E65" s="32"/>
      <c r="F65" s="32"/>
      <c r="G65" s="32"/>
      <c r="H65" s="31"/>
      <c r="I65" s="39">
        <f>SUM(I37:I64)</f>
        <v>203749</v>
      </c>
      <c r="J65" s="39">
        <f>SUM(J37:J64)</f>
        <v>214000.08675961656</v>
      </c>
      <c r="K65" s="40">
        <f>SUM(K37:K64)</f>
        <v>1</v>
      </c>
      <c r="L65" s="22">
        <f>SUM(L37:L64)</f>
        <v>1</v>
      </c>
      <c r="M65" s="24">
        <f>SUM(M37:M64)</f>
        <v>1.0015260947032234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47078.217129824057</v>
      </c>
      <c r="AB65" s="137"/>
      <c r="AC65" s="153">
        <f>SUM(AC37:AC64)</f>
        <v>46821.1226565119</v>
      </c>
      <c r="AD65" s="137"/>
      <c r="AE65" s="153">
        <f>SUM(AE37:AE64)</f>
        <v>42950.550721845386</v>
      </c>
      <c r="AF65" s="137"/>
      <c r="AG65" s="153">
        <f>SUM(AG37:AG64)</f>
        <v>55150.196251435234</v>
      </c>
      <c r="AH65" s="137"/>
      <c r="AI65" s="153">
        <f>SUM(AI37:AI64)</f>
        <v>192000.08675961656</v>
      </c>
      <c r="AJ65" s="153">
        <f>SUM(AJ37:AJ64)</f>
        <v>93899.339786335957</v>
      </c>
      <c r="AK65" s="153">
        <f>SUM(AK37:AK64)</f>
        <v>98100.746973280606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v>17072.018222894865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17072.018222894865</v>
      </c>
      <c r="J70" s="51">
        <f>J124*I$83</f>
        <v>17072.018222894865</v>
      </c>
      <c r="K70" s="40">
        <f>B70/B$76</f>
        <v>7.9897499100942862E-2</v>
      </c>
      <c r="L70" s="22">
        <f>(L124*G$37*F$9/F$7)/B$130</f>
        <v>7.9897499100942876E-2</v>
      </c>
      <c r="M70" s="24">
        <f>J70/B$76</f>
        <v>7.9897499100942862E-2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4268.0045557237163</v>
      </c>
      <c r="AB70" s="156">
        <f>Poor!AB70</f>
        <v>0.25</v>
      </c>
      <c r="AC70" s="147">
        <f>$J70*AB70</f>
        <v>4268.0045557237163</v>
      </c>
      <c r="AD70" s="156">
        <f>Poor!AD70</f>
        <v>0.25</v>
      </c>
      <c r="AE70" s="147">
        <f>$J70*AD70</f>
        <v>4268.0045557237163</v>
      </c>
      <c r="AF70" s="156">
        <f>Poor!AF70</f>
        <v>0.25</v>
      </c>
      <c r="AG70" s="147">
        <f>$J70*AF70</f>
        <v>4268.0045557237163</v>
      </c>
      <c r="AH70" s="155">
        <f>SUM(Z70,AB70,AD70,AF70)</f>
        <v>1</v>
      </c>
      <c r="AI70" s="147">
        <f>SUM(AA70,AC70,AE70,AG70)</f>
        <v>17072.018222894865</v>
      </c>
      <c r="AJ70" s="148">
        <f>(AA70+AC70)</f>
        <v>8536.0091114474326</v>
      </c>
      <c r="AK70" s="147">
        <f>(AE70+AG70)</f>
        <v>8536.0091114474326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v>14413.777777777781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14413.777777777781</v>
      </c>
      <c r="J71" s="51">
        <f t="shared" ref="J71:J72" si="49">J125*I$83</f>
        <v>14413.777777777781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v>25432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25432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v>47408.666666666664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47408.666666666664</v>
      </c>
      <c r="K73" s="40">
        <f>B73/B$76</f>
        <v>0.22187382024329896</v>
      </c>
      <c r="L73" s="22">
        <f>(L127*G$37*F$9/F$7)/B$130</f>
        <v>0.22187382024329899</v>
      </c>
      <c r="M73" s="24">
        <f>J73/B$76</f>
        <v>0.22187382024329896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4266.78</v>
      </c>
      <c r="AB73" s="156">
        <f>Poor!AB73</f>
        <v>0.09</v>
      </c>
      <c r="AC73" s="147">
        <f>$H$73*$B$73*AB73</f>
        <v>4266.78</v>
      </c>
      <c r="AD73" s="156">
        <f>Poor!AD73</f>
        <v>0.23</v>
      </c>
      <c r="AE73" s="147">
        <f>$H$73*$B$73*AD73</f>
        <v>10903.993333333334</v>
      </c>
      <c r="AF73" s="156">
        <f>Poor!AF73</f>
        <v>0.59</v>
      </c>
      <c r="AG73" s="147">
        <f>$H$73*$B$73*AF73</f>
        <v>27971.113333333331</v>
      </c>
      <c r="AH73" s="155">
        <f>SUM(Z73,AB73,AD73,AF73)</f>
        <v>1</v>
      </c>
      <c r="AI73" s="147">
        <f>SUM(AA73,AC73,AE73,AG73)</f>
        <v>47408.666666666664</v>
      </c>
      <c r="AJ73" s="148">
        <f>(AA73+AC73)</f>
        <v>8533.56</v>
      </c>
      <c r="AK73" s="147">
        <f>(AE73+AG73)</f>
        <v>38875.106666666667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5883.5070076077818</v>
      </c>
      <c r="C74" s="39"/>
      <c r="D74" s="38"/>
      <c r="E74" s="32"/>
      <c r="F74" s="32"/>
      <c r="G74" s="32"/>
      <c r="H74" s="31"/>
      <c r="I74" s="39">
        <f>I128*I$83</f>
        <v>186676.9817771051</v>
      </c>
      <c r="J74" s="51">
        <f>J128*I$83</f>
        <v>1501.1372487835663</v>
      </c>
      <c r="K74" s="40">
        <f>B74/B$76</f>
        <v>2.7534969194229441E-2</v>
      </c>
      <c r="L74" s="22">
        <f>(L128*G$37*F$9/F$7)/B$130</f>
        <v>2.7534969194229444E-2</v>
      </c>
      <c r="M74" s="24">
        <f>J74/B$76</f>
        <v>7.0253622283645472E-3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975.3533622085738</v>
      </c>
      <c r="AF74" s="156"/>
      <c r="AG74" s="147">
        <f>AG30*$I$83/4</f>
        <v>745.99119244993676</v>
      </c>
      <c r="AH74" s="155"/>
      <c r="AI74" s="147">
        <f>SUM(AA74,AC74,AE74,AG74)</f>
        <v>1721.3445546585106</v>
      </c>
      <c r="AJ74" s="148">
        <f>(AA74+AC74)</f>
        <v>0</v>
      </c>
      <c r="AK74" s="147">
        <f>(AE74+AG74)</f>
        <v>1721.3445546585106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103464.03032505285</v>
      </c>
      <c r="C75" s="39"/>
      <c r="D75" s="38"/>
      <c r="E75" s="32"/>
      <c r="F75" s="32"/>
      <c r="G75" s="32"/>
      <c r="H75" s="31"/>
      <c r="I75" s="47"/>
      <c r="J75" s="51">
        <f>J129*I$83</f>
        <v>108172.48684349368</v>
      </c>
      <c r="K75" s="40">
        <f>B75/B$76</f>
        <v>0.48421441225910899</v>
      </c>
      <c r="L75" s="22">
        <f>(L129*G$37*F$9/F$7)/B$130</f>
        <v>0.48421441225910916</v>
      </c>
      <c r="M75" s="24">
        <f>J75/B$76</f>
        <v>0.50625011392819752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42810.21257410034</v>
      </c>
      <c r="AB75" s="158"/>
      <c r="AC75" s="149">
        <f>AA75+AC65-SUM(AC70,AC74)</f>
        <v>85363.330674888522</v>
      </c>
      <c r="AD75" s="158"/>
      <c r="AE75" s="149">
        <f>AC75+AE65-SUM(AE70,AE74)</f>
        <v>123070.52347880162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173206.72398206321</v>
      </c>
      <c r="AJ75" s="151">
        <f>AJ76-SUM(AJ70,AJ74)</f>
        <v>85363.330674888522</v>
      </c>
      <c r="AK75" s="149">
        <f>AJ75+AK76-SUM(AK70,AK74)</f>
        <v>173206.72398206318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213674</v>
      </c>
      <c r="C76" s="39"/>
      <c r="D76" s="38"/>
      <c r="E76" s="32"/>
      <c r="F76" s="32"/>
      <c r="G76" s="32"/>
      <c r="H76" s="31"/>
      <c r="I76" s="39">
        <f>I130*I$83</f>
        <v>203748.99999999997</v>
      </c>
      <c r="J76" s="51">
        <f>J130*I$83</f>
        <v>214000.08675961656</v>
      </c>
      <c r="K76" s="40">
        <f>SUM(K70:K75)</f>
        <v>0.81352070079758021</v>
      </c>
      <c r="L76" s="22">
        <f>SUM(L70:L75)</f>
        <v>0.81352070079758043</v>
      </c>
      <c r="M76" s="24">
        <f>SUM(M70:M75)</f>
        <v>0.81504679550080383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47078.217129824057</v>
      </c>
      <c r="AB76" s="137"/>
      <c r="AC76" s="153">
        <f>AC65</f>
        <v>46821.1226565119</v>
      </c>
      <c r="AD76" s="137"/>
      <c r="AE76" s="153">
        <f>AE65</f>
        <v>42950.550721845386</v>
      </c>
      <c r="AF76" s="137"/>
      <c r="AG76" s="153">
        <f>AG65</f>
        <v>55150.196251435234</v>
      </c>
      <c r="AH76" s="137"/>
      <c r="AI76" s="153">
        <f>SUM(AA76,AC76,AE76,AG76)</f>
        <v>192000.08675961659</v>
      </c>
      <c r="AJ76" s="154">
        <f>SUM(AA76,AC76)</f>
        <v>93899.339786335957</v>
      </c>
      <c r="AK76" s="154">
        <f>SUM(AE76,AG76)</f>
        <v>98100.74697328062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14413.777777777763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42810.21257410034</v>
      </c>
      <c r="AD78" s="112"/>
      <c r="AE78" s="112">
        <f>AC75</f>
        <v>85363.330674888522</v>
      </c>
      <c r="AF78" s="112"/>
      <c r="AG78" s="112">
        <f>AE75</f>
        <v>123070.52347880162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">
        <v>189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42810.21257410034</v>
      </c>
      <c r="AB79" s="112"/>
      <c r="AC79" s="112">
        <f>AA79-AA74+AC65-AC70</f>
        <v>85363.330674888522</v>
      </c>
      <c r="AD79" s="112"/>
      <c r="AE79" s="112">
        <f>AC79-AC74+AE65-AE70</f>
        <v>124045.87684101019</v>
      </c>
      <c r="AF79" s="112"/>
      <c r="AG79" s="112">
        <f>AE79-AE74+AG65-AG70</f>
        <v>173952.71517451314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v>0.60121974522379507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v>5.8592428953253695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9000.4793904698763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9000.4793904698763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2250.1198476174691</v>
      </c>
      <c r="AB83" s="112"/>
      <c r="AC83" s="165">
        <f>$I$83*AB82/4</f>
        <v>2250.1198476174691</v>
      </c>
      <c r="AD83" s="112"/>
      <c r="AE83" s="165">
        <f>$I$83*AD82/4</f>
        <v>2250.1198476174691</v>
      </c>
      <c r="AF83" s="112"/>
      <c r="AG83" s="165">
        <f>$I$83*AF82/4</f>
        <v>2250.1198476174691</v>
      </c>
      <c r="AH83" s="165">
        <f>SUM(AA83,AC83,AE83,AG83)</f>
        <v>9000.4793904698763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24050.658959158158</v>
      </c>
      <c r="C84" s="46"/>
      <c r="D84" s="235"/>
      <c r="E84" s="64"/>
      <c r="F84" s="64"/>
      <c r="G84" s="64"/>
      <c r="H84" s="236">
        <f>IF(B84=0,0,I84/B84)</f>
        <v>1</v>
      </c>
      <c r="I84" s="234">
        <f>(B70*H70)+((1-(D29*H29))*I83)</f>
        <v>24050.658959158158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/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Pig sales: no sold</v>
      </c>
      <c r="B91" s="75">
        <f>(B37/$B$83)</f>
        <v>0.18147181527494882</v>
      </c>
      <c r="C91" s="75">
        <f>(C37/$B$83)</f>
        <v>0</v>
      </c>
      <c r="D91" s="24">
        <f t="shared" ref="D91" si="51">(B91+C91)</f>
        <v>0.18147181527494882</v>
      </c>
      <c r="H91" s="24">
        <f>(E37*F37/G37*F$7/F$9)</f>
        <v>1</v>
      </c>
      <c r="I91" s="22">
        <f t="shared" ref="I91" si="52">(D91*H91)</f>
        <v>0.18147181527494882</v>
      </c>
      <c r="J91" s="24">
        <f>IF(I$32&lt;=1+I$131,I91,L91+J$33*(I91-L91))</f>
        <v>0.18147181527494882</v>
      </c>
      <c r="K91" s="22">
        <f t="shared" ref="K91" si="53">(B91)</f>
        <v>0.18147181527494882</v>
      </c>
      <c r="L91" s="22">
        <f t="shared" ref="L91" si="54">(K91*H91)</f>
        <v>0.18147181527494882</v>
      </c>
      <c r="M91" s="227">
        <f t="shared" si="50"/>
        <v>0.18147181527494882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Cattle sales - local: no. sold</v>
      </c>
      <c r="B92" s="75">
        <f t="shared" ref="B92:C92" si="56">(B38/$B$83)</f>
        <v>1.4073324449893989</v>
      </c>
      <c r="C92" s="75">
        <f t="shared" si="56"/>
        <v>0.11110519302547887</v>
      </c>
      <c r="D92" s="24">
        <f t="shared" ref="D92:D118" si="57">(B92+C92)</f>
        <v>1.5184376380148779</v>
      </c>
      <c r="H92" s="24">
        <f t="shared" ref="H92:H118" si="58">(E38*F38/G38*F$7/F$9)</f>
        <v>1</v>
      </c>
      <c r="I92" s="22">
        <f t="shared" ref="I92:I118" si="59">(D92*H92)</f>
        <v>1.5184376380148779</v>
      </c>
      <c r="J92" s="24">
        <f t="shared" ref="J92:J118" si="60">IF(I$32&lt;=1+I$131,I92,L92+J$33*(I92-L92))</f>
        <v>1.4036820739697262</v>
      </c>
      <c r="K92" s="22">
        <f t="shared" ref="K92:K118" si="61">(B92)</f>
        <v>1.4073324449893989</v>
      </c>
      <c r="L92" s="22">
        <f t="shared" ref="L92:L118" si="62">(K92*H92)</f>
        <v>1.4073324449893989</v>
      </c>
      <c r="M92" s="227">
        <f t="shared" ref="M92:M118" si="63">(J92)</f>
        <v>1.4036820739697262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Goat sales - local: no. sold</v>
      </c>
      <c r="B93" s="75">
        <f t="shared" ref="B93:C93" si="64">(B39/$B$83)</f>
        <v>0.3722023966353542</v>
      </c>
      <c r="C93" s="75">
        <f t="shared" si="64"/>
        <v>-8.7032401203291782E-2</v>
      </c>
      <c r="D93" s="24">
        <f t="shared" si="57"/>
        <v>0.28516999543206245</v>
      </c>
      <c r="H93" s="24">
        <f t="shared" si="58"/>
        <v>1</v>
      </c>
      <c r="I93" s="22">
        <f t="shared" si="59"/>
        <v>0.28516999543206245</v>
      </c>
      <c r="J93" s="24">
        <f t="shared" si="60"/>
        <v>0.37506185393409786</v>
      </c>
      <c r="K93" s="22">
        <f t="shared" si="61"/>
        <v>0.3722023966353542</v>
      </c>
      <c r="L93" s="22">
        <f t="shared" si="62"/>
        <v>0.3722023966353542</v>
      </c>
      <c r="M93" s="227">
        <f t="shared" si="63"/>
        <v>0.37506185393409786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9.1661784246020062E-2</v>
      </c>
      <c r="C94" s="75">
        <f t="shared" si="65"/>
        <v>0</v>
      </c>
      <c r="D94" s="24">
        <f t="shared" si="57"/>
        <v>9.1661784246020062E-2</v>
      </c>
      <c r="H94" s="24">
        <f t="shared" si="58"/>
        <v>1</v>
      </c>
      <c r="I94" s="22">
        <f t="shared" si="59"/>
        <v>9.1661784246020062E-2</v>
      </c>
      <c r="J94" s="24">
        <f t="shared" si="60"/>
        <v>9.1661784246020062E-2</v>
      </c>
      <c r="K94" s="22">
        <f t="shared" si="61"/>
        <v>9.1661784246020062E-2</v>
      </c>
      <c r="L94" s="22">
        <f t="shared" si="62"/>
        <v>9.1661784246020062E-2</v>
      </c>
      <c r="M94" s="227">
        <f t="shared" si="63"/>
        <v>9.1661784246020062E-2</v>
      </c>
      <c r="N94" s="229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Green maize sold: quantity</v>
      </c>
      <c r="B95" s="75">
        <f t="shared" ref="B95:C95" si="66">(B41/$B$83)</f>
        <v>1.1110519302547888</v>
      </c>
      <c r="C95" s="75">
        <f t="shared" si="66"/>
        <v>0</v>
      </c>
      <c r="D95" s="24">
        <f t="shared" si="57"/>
        <v>1.1110519302547888</v>
      </c>
      <c r="H95" s="24">
        <f t="shared" si="58"/>
        <v>1</v>
      </c>
      <c r="I95" s="22">
        <f t="shared" si="59"/>
        <v>1.1110519302547888</v>
      </c>
      <c r="J95" s="24">
        <f t="shared" si="60"/>
        <v>1.1110519302547888</v>
      </c>
      <c r="K95" s="22">
        <f t="shared" si="61"/>
        <v>1.1110519302547888</v>
      </c>
      <c r="L95" s="22">
        <f t="shared" si="62"/>
        <v>1.1110519302547888</v>
      </c>
      <c r="M95" s="227">
        <f t="shared" si="63"/>
        <v>1.1110519302547888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Maize: kg produced</v>
      </c>
      <c r="B96" s="75">
        <f t="shared" ref="B96:C96" si="67">(B42/$B$83)</f>
        <v>0.55552596512739438</v>
      </c>
      <c r="C96" s="75">
        <f t="shared" si="67"/>
        <v>-0.55552596512739438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0.57377782022575818</v>
      </c>
      <c r="K96" s="22">
        <f t="shared" si="61"/>
        <v>0.55552596512739438</v>
      </c>
      <c r="L96" s="22">
        <f t="shared" si="62"/>
        <v>0.55552596512739438</v>
      </c>
      <c r="M96" s="227">
        <f t="shared" si="63"/>
        <v>0.57377782022575818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Maize (irrigated): kg produced</v>
      </c>
      <c r="B97" s="75">
        <f t="shared" ref="B97:C97" si="68">(B43/$B$83)</f>
        <v>1.1110519302547887E-2</v>
      </c>
      <c r="C97" s="75">
        <f t="shared" si="68"/>
        <v>-1.1110519302547887E-2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1.1475556404515164E-2</v>
      </c>
      <c r="K97" s="22">
        <f t="shared" si="61"/>
        <v>1.1110519302547887E-2</v>
      </c>
      <c r="L97" s="22">
        <f t="shared" si="62"/>
        <v>1.1110519302547887E-2</v>
      </c>
      <c r="M97" s="227">
        <f t="shared" si="63"/>
        <v>1.1475556404515164E-2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Beans: kg produced</v>
      </c>
      <c r="B98" s="75">
        <f t="shared" ref="B98:C98" si="69">(B44/$B$83)</f>
        <v>0.20739636031422723</v>
      </c>
      <c r="C98" s="75">
        <f t="shared" si="69"/>
        <v>-8.8884154420383096E-2</v>
      </c>
      <c r="D98" s="24">
        <f t="shared" si="57"/>
        <v>0.11851220589384413</v>
      </c>
      <c r="H98" s="24">
        <f t="shared" si="58"/>
        <v>1</v>
      </c>
      <c r="I98" s="22">
        <f t="shared" si="59"/>
        <v>0.11851220589384413</v>
      </c>
      <c r="J98" s="24">
        <f t="shared" si="60"/>
        <v>0.21031665712996545</v>
      </c>
      <c r="K98" s="22">
        <f t="shared" si="61"/>
        <v>0.20739636031422723</v>
      </c>
      <c r="L98" s="22">
        <f t="shared" si="62"/>
        <v>0.20739636031422723</v>
      </c>
      <c r="M98" s="227">
        <f t="shared" si="63"/>
        <v>0.21031665712996545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Potato: kg produced</v>
      </c>
      <c r="B99" s="75">
        <f t="shared" ref="B99:C99" si="70">(B45/$B$83)</f>
        <v>0.13332623163057464</v>
      </c>
      <c r="C99" s="75">
        <f t="shared" si="70"/>
        <v>-0.13332623163057464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0.13770667685418195</v>
      </c>
      <c r="K99" s="22">
        <f t="shared" si="61"/>
        <v>0.13332623163057464</v>
      </c>
      <c r="L99" s="22">
        <f t="shared" si="62"/>
        <v>0.13332623163057464</v>
      </c>
      <c r="M99" s="227">
        <f t="shared" si="63"/>
        <v>0.13770667685418195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Sweet potato: no. local meas</v>
      </c>
      <c r="B100" s="75">
        <f t="shared" ref="B100:C100" si="71">(B46/$B$83)</f>
        <v>0.24072791822187087</v>
      </c>
      <c r="C100" s="75">
        <f t="shared" si="71"/>
        <v>-0.24072791822187087</v>
      </c>
      <c r="D100" s="24">
        <f t="shared" si="57"/>
        <v>0</v>
      </c>
      <c r="H100" s="24">
        <f t="shared" si="58"/>
        <v>1</v>
      </c>
      <c r="I100" s="22">
        <f t="shared" si="59"/>
        <v>0</v>
      </c>
      <c r="J100" s="24">
        <f t="shared" si="60"/>
        <v>0.24863705543116185</v>
      </c>
      <c r="K100" s="22">
        <f t="shared" si="61"/>
        <v>0.24072791822187087</v>
      </c>
      <c r="L100" s="22">
        <f t="shared" si="62"/>
        <v>0.24072791822187087</v>
      </c>
      <c r="M100" s="227">
        <f t="shared" si="63"/>
        <v>0.24863705543116185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Groundnuts (dry): no. local meas</v>
      </c>
      <c r="B101" s="75">
        <f t="shared" ref="B101:C101" si="72">(B47/$B$83)</f>
        <v>4.4442077210191548E-2</v>
      </c>
      <c r="C101" s="75">
        <f t="shared" si="72"/>
        <v>-4.4442077210191548E-2</v>
      </c>
      <c r="D101" s="24">
        <f t="shared" si="57"/>
        <v>0</v>
      </c>
      <c r="H101" s="24">
        <f t="shared" si="58"/>
        <v>1</v>
      </c>
      <c r="I101" s="22">
        <f t="shared" si="59"/>
        <v>0</v>
      </c>
      <c r="J101" s="24">
        <f t="shared" si="60"/>
        <v>4.5902225618060656E-2</v>
      </c>
      <c r="K101" s="22">
        <f t="shared" si="61"/>
        <v>4.4442077210191548E-2</v>
      </c>
      <c r="L101" s="22">
        <f t="shared" si="62"/>
        <v>4.4442077210191548E-2</v>
      </c>
      <c r="M101" s="227">
        <f t="shared" si="63"/>
        <v>4.5902225618060656E-2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Other crop: Rape</v>
      </c>
      <c r="B102" s="75">
        <f t="shared" ref="B102:C102" si="73">(B48/$B$83)</f>
        <v>6.4811362598196009E-3</v>
      </c>
      <c r="C102" s="75">
        <f t="shared" si="73"/>
        <v>-6.4811362598196009E-3</v>
      </c>
      <c r="D102" s="24">
        <f t="shared" si="57"/>
        <v>0</v>
      </c>
      <c r="H102" s="24">
        <f t="shared" si="58"/>
        <v>1</v>
      </c>
      <c r="I102" s="22">
        <f t="shared" si="59"/>
        <v>0</v>
      </c>
      <c r="J102" s="24">
        <f t="shared" si="60"/>
        <v>6.6940745693005125E-3</v>
      </c>
      <c r="K102" s="22">
        <f t="shared" si="61"/>
        <v>6.4811362598196009E-3</v>
      </c>
      <c r="L102" s="22">
        <f t="shared" si="62"/>
        <v>6.4811362598196009E-3</v>
      </c>
      <c r="M102" s="227">
        <f t="shared" si="63"/>
        <v>6.6940745693005125E-3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Other cashcrop (cabbage): kg produced</v>
      </c>
      <c r="B103" s="75">
        <f t="shared" ref="B103:C103" si="74">(B49/$B$83)</f>
        <v>2.9628051473461033E-2</v>
      </c>
      <c r="C103" s="75">
        <f t="shared" si="74"/>
        <v>0</v>
      </c>
      <c r="D103" s="24">
        <f t="shared" si="57"/>
        <v>2.9628051473461033E-2</v>
      </c>
      <c r="H103" s="24">
        <f t="shared" si="58"/>
        <v>1</v>
      </c>
      <c r="I103" s="22">
        <f t="shared" si="59"/>
        <v>2.9628051473461033E-2</v>
      </c>
      <c r="J103" s="24">
        <f t="shared" si="60"/>
        <v>2.9628051473461033E-2</v>
      </c>
      <c r="K103" s="22">
        <f t="shared" si="61"/>
        <v>2.9628051473461033E-2</v>
      </c>
      <c r="L103" s="22">
        <f t="shared" si="62"/>
        <v>2.9628051473461033E-2</v>
      </c>
      <c r="M103" s="227">
        <f t="shared" si="63"/>
        <v>2.9628051473461033E-2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Other crop: Amadumbe</v>
      </c>
      <c r="B104" s="75">
        <f t="shared" ref="B104:C104" si="75">(B50/$B$83)</f>
        <v>4.6293830427282863E-2</v>
      </c>
      <c r="C104" s="75">
        <f t="shared" si="75"/>
        <v>-4.6293830427282863E-2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4.7814818352146515E-2</v>
      </c>
      <c r="K104" s="22">
        <f t="shared" si="61"/>
        <v>4.6293830427282863E-2</v>
      </c>
      <c r="L104" s="22">
        <f t="shared" si="62"/>
        <v>4.6293830427282863E-2</v>
      </c>
      <c r="M104" s="227">
        <f t="shared" si="63"/>
        <v>4.7814818352146515E-2</v>
      </c>
      <c r="N104" s="229">
        <v>2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Water melon: no. local meas</v>
      </c>
      <c r="B105" s="75">
        <f t="shared" ref="B105:C105" si="76">(B51/$B$83)</f>
        <v>0</v>
      </c>
      <c r="C105" s="75">
        <f t="shared" si="76"/>
        <v>0</v>
      </c>
      <c r="D105" s="24">
        <f t="shared" si="57"/>
        <v>0</v>
      </c>
      <c r="H105" s="24">
        <f t="shared" si="58"/>
        <v>1</v>
      </c>
      <c r="I105" s="22">
        <f t="shared" si="59"/>
        <v>0</v>
      </c>
      <c r="J105" s="24">
        <f t="shared" si="60"/>
        <v>0</v>
      </c>
      <c r="K105" s="22">
        <f t="shared" si="61"/>
        <v>0</v>
      </c>
      <c r="L105" s="22">
        <f t="shared" si="62"/>
        <v>0</v>
      </c>
      <c r="M105" s="227">
        <f t="shared" si="63"/>
        <v>0</v>
      </c>
      <c r="N105" s="229">
        <v>2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FISHING -- see worksheet Data 3</v>
      </c>
      <c r="B106" s="75">
        <f t="shared" ref="B106:C106" si="77">(B52/$B$83)</f>
        <v>0</v>
      </c>
      <c r="C106" s="75">
        <f t="shared" si="77"/>
        <v>0</v>
      </c>
      <c r="D106" s="24">
        <f t="shared" si="57"/>
        <v>0</v>
      </c>
      <c r="H106" s="24">
        <f t="shared" si="58"/>
        <v>1</v>
      </c>
      <c r="I106" s="22">
        <f t="shared" si="59"/>
        <v>0</v>
      </c>
      <c r="J106" s="24">
        <f t="shared" si="60"/>
        <v>0</v>
      </c>
      <c r="K106" s="22">
        <f t="shared" si="61"/>
        <v>0</v>
      </c>
      <c r="L106" s="22">
        <f t="shared" si="62"/>
        <v>0</v>
      </c>
      <c r="M106" s="227">
        <f t="shared" si="63"/>
        <v>0</v>
      </c>
      <c r="N106" s="229">
        <v>6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WILD FOODS -- see worksheet Data 3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6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Agricultural casual work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7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Construction casual work -- see Data2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1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7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Domestic casual work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7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Labour migration(formal employment): no. people per HH</v>
      </c>
      <c r="B111" s="75">
        <f t="shared" ref="B111:C111" si="82">(B57/$B$83)</f>
        <v>2.444314246560535</v>
      </c>
      <c r="C111" s="75">
        <f t="shared" si="82"/>
        <v>0</v>
      </c>
      <c r="D111" s="24">
        <f t="shared" si="57"/>
        <v>2.444314246560535</v>
      </c>
      <c r="H111" s="24">
        <f t="shared" si="58"/>
        <v>1</v>
      </c>
      <c r="I111" s="22">
        <f t="shared" si="59"/>
        <v>2.444314246560535</v>
      </c>
      <c r="J111" s="24">
        <f t="shared" si="60"/>
        <v>2.444314246560535</v>
      </c>
      <c r="K111" s="22">
        <f t="shared" si="61"/>
        <v>2.444314246560535</v>
      </c>
      <c r="L111" s="22">
        <f t="shared" si="62"/>
        <v>2.444314246560535</v>
      </c>
      <c r="M111" s="227">
        <f t="shared" si="63"/>
        <v>2.444314246560535</v>
      </c>
      <c r="N111" s="229">
        <v>8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>Formal Employment (e.g. teachers, salaried staff, etc.)</v>
      </c>
      <c r="B112" s="75">
        <f t="shared" ref="B112:C112" si="83">(B58/$B$83)</f>
        <v>11.554940074649803</v>
      </c>
      <c r="C112" s="75">
        <f t="shared" si="83"/>
        <v>0</v>
      </c>
      <c r="D112" s="24">
        <f t="shared" si="57"/>
        <v>11.554940074649803</v>
      </c>
      <c r="H112" s="24">
        <f t="shared" si="58"/>
        <v>1</v>
      </c>
      <c r="I112" s="22">
        <f t="shared" si="59"/>
        <v>11.554940074649803</v>
      </c>
      <c r="J112" s="24">
        <f t="shared" si="60"/>
        <v>11.554940074649803</v>
      </c>
      <c r="K112" s="22">
        <f t="shared" si="61"/>
        <v>11.554940074649803</v>
      </c>
      <c r="L112" s="22">
        <f t="shared" si="62"/>
        <v>11.554940074649803</v>
      </c>
      <c r="M112" s="227">
        <f t="shared" si="63"/>
        <v>11.554940074649803</v>
      </c>
      <c r="N112" s="229">
        <v>8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>Self-employment -- see Data2</v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>
        <v>10</v>
      </c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>Small business -- see Data2</v>
      </c>
      <c r="B114" s="75">
        <f t="shared" ref="B114:C114" si="85">(B60/$B$83)</f>
        <v>3.7380231141492111</v>
      </c>
      <c r="C114" s="75">
        <f t="shared" si="85"/>
        <v>0</v>
      </c>
      <c r="D114" s="24">
        <f t="shared" si="57"/>
        <v>3.7380231141492111</v>
      </c>
      <c r="H114" s="24">
        <f t="shared" si="58"/>
        <v>1</v>
      </c>
      <c r="I114" s="22">
        <f t="shared" si="59"/>
        <v>3.7380231141492111</v>
      </c>
      <c r="J114" s="24">
        <f t="shared" si="60"/>
        <v>3.7380231141492111</v>
      </c>
      <c r="K114" s="22">
        <f t="shared" si="61"/>
        <v>3.7380231141492111</v>
      </c>
      <c r="L114" s="22">
        <f t="shared" si="62"/>
        <v>3.7380231141492111</v>
      </c>
      <c r="M114" s="227">
        <f t="shared" si="63"/>
        <v>3.7380231141492111</v>
      </c>
      <c r="N114" s="229">
        <v>11</v>
      </c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>Social development -- see Data2</v>
      </c>
      <c r="B115" s="75">
        <f t="shared" ref="B115:C115" si="86">(B61/$B$83)</f>
        <v>0.87995312876179266</v>
      </c>
      <c r="C115" s="75">
        <f t="shared" si="86"/>
        <v>0</v>
      </c>
      <c r="D115" s="24">
        <f t="shared" si="57"/>
        <v>0.87995312876179266</v>
      </c>
      <c r="H115" s="24">
        <f t="shared" si="58"/>
        <v>1</v>
      </c>
      <c r="I115" s="22">
        <f t="shared" si="59"/>
        <v>0.87995312876179266</v>
      </c>
      <c r="J115" s="24">
        <f t="shared" si="60"/>
        <v>0.87995312876179266</v>
      </c>
      <c r="K115" s="22">
        <f t="shared" si="61"/>
        <v>0.87995312876179266</v>
      </c>
      <c r="L115" s="22">
        <f t="shared" si="62"/>
        <v>0.87995312876179266</v>
      </c>
      <c r="M115" s="227">
        <f t="shared" si="63"/>
        <v>0.87995312876179266</v>
      </c>
      <c r="N115" s="229">
        <v>14</v>
      </c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>Public works -- see Data2</v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>
        <v>9</v>
      </c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>Other income: e.g. Credit (cotton loans)</v>
      </c>
      <c r="B117" s="75">
        <f t="shared" ref="B117:C117" si="88">(B63/$B$83)</f>
        <v>0.23998721693503436</v>
      </c>
      <c r="C117" s="75">
        <f t="shared" si="88"/>
        <v>0</v>
      </c>
      <c r="D117" s="24">
        <f t="shared" si="57"/>
        <v>0.23998721693503436</v>
      </c>
      <c r="H117" s="24">
        <f t="shared" si="58"/>
        <v>1</v>
      </c>
      <c r="I117" s="22">
        <f t="shared" si="59"/>
        <v>0.23998721693503436</v>
      </c>
      <c r="J117" s="24">
        <f t="shared" si="60"/>
        <v>0.23998721693503436</v>
      </c>
      <c r="K117" s="22">
        <f t="shared" si="61"/>
        <v>0.23998721693503436</v>
      </c>
      <c r="L117" s="22">
        <f t="shared" si="62"/>
        <v>0.23998721693503436</v>
      </c>
      <c r="M117" s="227">
        <f t="shared" si="63"/>
        <v>0.23998721693503436</v>
      </c>
      <c r="N117" s="229">
        <v>16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>Remittances: no. times per year</v>
      </c>
      <c r="B118" s="75">
        <f t="shared" ref="B118:C118" si="89">(B64/$B$83)</f>
        <v>0.4444207721019155</v>
      </c>
      <c r="C118" s="75">
        <f t="shared" si="89"/>
        <v>0</v>
      </c>
      <c r="D118" s="24">
        <f t="shared" si="57"/>
        <v>0.4444207721019155</v>
      </c>
      <c r="H118" s="24">
        <f t="shared" si="58"/>
        <v>1</v>
      </c>
      <c r="I118" s="22">
        <f t="shared" si="59"/>
        <v>0.4444207721019155</v>
      </c>
      <c r="J118" s="24">
        <f t="shared" si="60"/>
        <v>0.4444207721019155</v>
      </c>
      <c r="K118" s="22">
        <f t="shared" si="61"/>
        <v>0.4444207721019155</v>
      </c>
      <c r="L118" s="22">
        <f t="shared" si="62"/>
        <v>0.4444207721019155</v>
      </c>
      <c r="M118" s="227">
        <f t="shared" si="63"/>
        <v>0.4444207721019155</v>
      </c>
      <c r="N118" s="229">
        <v>15</v>
      </c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23.740291014526168</v>
      </c>
      <c r="C119" s="22">
        <f>SUM(C91:C118)</f>
        <v>-1.1027190407778777</v>
      </c>
      <c r="D119" s="24">
        <f>SUM(D91:D118)</f>
        <v>22.63757197374829</v>
      </c>
      <c r="E119" s="22"/>
      <c r="F119" s="2"/>
      <c r="G119" s="2"/>
      <c r="H119" s="31"/>
      <c r="I119" s="22">
        <f>SUM(I91:I118)</f>
        <v>22.63757197374829</v>
      </c>
      <c r="J119" s="24">
        <f>SUM(J91:J118)</f>
        <v>23.776520946896422</v>
      </c>
      <c r="K119" s="22">
        <f>SUM(K91:K118)</f>
        <v>23.740291014526168</v>
      </c>
      <c r="L119" s="22">
        <f>SUM(L91:L118)</f>
        <v>23.740291014526168</v>
      </c>
      <c r="M119" s="57">
        <f t="shared" si="50"/>
        <v>23.776520946896422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1.8967898799892267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1.8967898799892267</v>
      </c>
      <c r="J124" s="237">
        <f>IF(SUMPRODUCT($B$124:$B124,$H$124:$H124)&lt;J$119,($B124*$H124),J$119)</f>
        <v>1.8967898799892267</v>
      </c>
      <c r="K124" s="22">
        <f>(B124)</f>
        <v>1.8967898799892267</v>
      </c>
      <c r="L124" s="29">
        <f>IF(SUMPRODUCT($B$124:$B124,$H$124:$H124)&lt;L$119,($B124*$H124),L$119)</f>
        <v>1.8967898799892267</v>
      </c>
      <c r="M124" s="57">
        <f t="shared" si="90"/>
        <v>1.8967898799892267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1.6014455622263581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1.6014455622263581</v>
      </c>
      <c r="J125" s="237">
        <f>IF(SUMPRODUCT($B$124:$B125,$H$124:$H125)&lt;J$119,($B125*$H125),IF(SUMPRODUCT($B$124:$B124,$H$124:$H124)&lt;J$119,J$119-SUMPRODUCT($B$124:$B124,$H$124:$H124),0))</f>
        <v>1.6014455622263581</v>
      </c>
      <c r="K125" s="22">
        <f t="shared" ref="K125:K126" si="91">(B125)</f>
        <v>1.6014455622263581</v>
      </c>
      <c r="L125" s="29">
        <f>IF(SUMPRODUCT($B$124:$B125,$H$124:$H125)&lt;L$119,($B125*$H125),IF(SUMPRODUCT($B$124:$B124,$H$124:$H124)&lt;L$119,L$119-SUMPRODUCT($B$124:$B124,$H$124:$H124),0))</f>
        <v>1.6014455622263581</v>
      </c>
      <c r="M125" s="57">
        <f t="shared" ref="M125:M126" si="92">(J125)</f>
        <v>1.6014455622263581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2.8256272690239785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2.8256272690239785</v>
      </c>
      <c r="K126" s="22">
        <f t="shared" si="91"/>
        <v>2.8256272690239785</v>
      </c>
      <c r="L126" s="29">
        <f>IF(SUMPRODUCT($B$124:$B126,$H$124:$H126)&lt;(L$119-L$128),($B126*$H126),IF(SUMPRODUCT($B$124:$B125,$H$124:$H125)&lt;(L$119-L$128),L$119-L$128-SUMPRODUCT($B$124:$B125,$H$124:$H125),0))</f>
        <v>2.8256272690239785</v>
      </c>
      <c r="M126" s="57">
        <f t="shared" si="92"/>
        <v>2.8256272690239785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5.2673490610805853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5.2673490610805853</v>
      </c>
      <c r="K127" s="22">
        <f>(B127)</f>
        <v>5.2673490610805853</v>
      </c>
      <c r="L127" s="29">
        <f>IF(SUMPRODUCT($B$124:$B127,$H$124:$H127)&lt;(L$119-L$128),($B127*$H127),IF(SUMPRODUCT($B$124:$B126,$H$124:$H126)&lt;(L$119-L128),L$119-L$128-SUMPRODUCT($B$124:$B126,$H$124:$H126),0))</f>
        <v>5.2673490610805853</v>
      </c>
      <c r="M127" s="57">
        <f t="shared" si="90"/>
        <v>5.2673490610805853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0.65368818174702015</v>
      </c>
      <c r="C128" s="2"/>
      <c r="D128" s="31"/>
      <c r="E128" s="2"/>
      <c r="F128" s="2"/>
      <c r="G128" s="2"/>
      <c r="H128" s="24"/>
      <c r="I128" s="29">
        <f>(I30)</f>
        <v>20.740782093759062</v>
      </c>
      <c r="J128" s="228">
        <f>(J30)</f>
        <v>0.16678414378383444</v>
      </c>
      <c r="K128" s="22">
        <f>(B128)</f>
        <v>0.65368818174702015</v>
      </c>
      <c r="L128" s="22">
        <f>IF(L124=L119,0,(L119-L124)/(B119-B124)*K128)</f>
        <v>0.65368818174702015</v>
      </c>
      <c r="M128" s="57">
        <f t="shared" si="90"/>
        <v>0.16678414378383444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11.495391060458996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12.018525030792439</v>
      </c>
      <c r="K129" s="29">
        <f>(B129)</f>
        <v>11.495391060458996</v>
      </c>
      <c r="L129" s="60">
        <f>IF(SUM(L124:L128)&gt;L130,0,L130-SUM(L124:L128))</f>
        <v>11.495391060458999</v>
      </c>
      <c r="M129" s="57">
        <f t="shared" si="90"/>
        <v>12.018525030792439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23.740291014526168</v>
      </c>
      <c r="C130" s="2"/>
      <c r="D130" s="31"/>
      <c r="E130" s="2"/>
      <c r="F130" s="2"/>
      <c r="G130" s="2"/>
      <c r="H130" s="24"/>
      <c r="I130" s="29">
        <f>(I119)</f>
        <v>22.63757197374829</v>
      </c>
      <c r="J130" s="228">
        <f>(J119)</f>
        <v>23.776520946896422</v>
      </c>
      <c r="K130" s="22">
        <f>(B130)</f>
        <v>23.740291014526168</v>
      </c>
      <c r="L130" s="22">
        <f>(L119)</f>
        <v>23.740291014526168</v>
      </c>
      <c r="M130" s="57">
        <f t="shared" si="90"/>
        <v>23.776520946896422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1.6014455622263561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34" priority="212" operator="equal">
      <formula>16</formula>
    </cfRule>
    <cfRule type="cellIs" dxfId="433" priority="213" operator="equal">
      <formula>15</formula>
    </cfRule>
    <cfRule type="cellIs" dxfId="432" priority="214" operator="equal">
      <formula>14</formula>
    </cfRule>
    <cfRule type="cellIs" dxfId="431" priority="215" operator="equal">
      <formula>13</formula>
    </cfRule>
    <cfRule type="cellIs" dxfId="430" priority="216" operator="equal">
      <formula>12</formula>
    </cfRule>
    <cfRule type="cellIs" dxfId="429" priority="217" operator="equal">
      <formula>11</formula>
    </cfRule>
    <cfRule type="cellIs" dxfId="428" priority="218" operator="equal">
      <formula>10</formula>
    </cfRule>
    <cfRule type="cellIs" dxfId="427" priority="219" operator="equal">
      <formula>9</formula>
    </cfRule>
    <cfRule type="cellIs" dxfId="426" priority="220" operator="equal">
      <formula>8</formula>
    </cfRule>
    <cfRule type="cellIs" dxfId="425" priority="221" operator="equal">
      <formula>7</formula>
    </cfRule>
    <cfRule type="cellIs" dxfId="424" priority="222" operator="equal">
      <formula>6</formula>
    </cfRule>
    <cfRule type="cellIs" dxfId="423" priority="223" operator="equal">
      <formula>5</formula>
    </cfRule>
    <cfRule type="cellIs" dxfId="422" priority="224" operator="equal">
      <formula>4</formula>
    </cfRule>
    <cfRule type="cellIs" dxfId="421" priority="225" operator="equal">
      <formula>3</formula>
    </cfRule>
    <cfRule type="cellIs" dxfId="420" priority="226" operator="equal">
      <formula>2</formula>
    </cfRule>
    <cfRule type="cellIs" dxfId="419" priority="227" operator="equal">
      <formula>1</formula>
    </cfRule>
  </conditionalFormatting>
  <conditionalFormatting sqref="N29">
    <cfRule type="cellIs" dxfId="418" priority="196" operator="equal">
      <formula>16</formula>
    </cfRule>
    <cfRule type="cellIs" dxfId="417" priority="197" operator="equal">
      <formula>15</formula>
    </cfRule>
    <cfRule type="cellIs" dxfId="416" priority="198" operator="equal">
      <formula>14</formula>
    </cfRule>
    <cfRule type="cellIs" dxfId="415" priority="199" operator="equal">
      <formula>13</formula>
    </cfRule>
    <cfRule type="cellIs" dxfId="414" priority="200" operator="equal">
      <formula>12</formula>
    </cfRule>
    <cfRule type="cellIs" dxfId="413" priority="201" operator="equal">
      <formula>11</formula>
    </cfRule>
    <cfRule type="cellIs" dxfId="412" priority="202" operator="equal">
      <formula>10</formula>
    </cfRule>
    <cfRule type="cellIs" dxfId="411" priority="203" operator="equal">
      <formula>9</formula>
    </cfRule>
    <cfRule type="cellIs" dxfId="410" priority="204" operator="equal">
      <formula>8</formula>
    </cfRule>
    <cfRule type="cellIs" dxfId="409" priority="205" operator="equal">
      <formula>7</formula>
    </cfRule>
    <cfRule type="cellIs" dxfId="408" priority="206" operator="equal">
      <formula>6</formula>
    </cfRule>
    <cfRule type="cellIs" dxfId="407" priority="207" operator="equal">
      <formula>5</formula>
    </cfRule>
    <cfRule type="cellIs" dxfId="406" priority="208" operator="equal">
      <formula>4</formula>
    </cfRule>
    <cfRule type="cellIs" dxfId="405" priority="209" operator="equal">
      <formula>3</formula>
    </cfRule>
    <cfRule type="cellIs" dxfId="404" priority="210" operator="equal">
      <formula>2</formula>
    </cfRule>
    <cfRule type="cellIs" dxfId="403" priority="211" operator="equal">
      <formula>1</formula>
    </cfRule>
  </conditionalFormatting>
  <conditionalFormatting sqref="N113:N118">
    <cfRule type="cellIs" dxfId="402" priority="148" operator="equal">
      <formula>16</formula>
    </cfRule>
    <cfRule type="cellIs" dxfId="401" priority="149" operator="equal">
      <formula>15</formula>
    </cfRule>
    <cfRule type="cellIs" dxfId="400" priority="150" operator="equal">
      <formula>14</formula>
    </cfRule>
    <cfRule type="cellIs" dxfId="399" priority="151" operator="equal">
      <formula>13</formula>
    </cfRule>
    <cfRule type="cellIs" dxfId="398" priority="152" operator="equal">
      <formula>12</formula>
    </cfRule>
    <cfRule type="cellIs" dxfId="397" priority="153" operator="equal">
      <formula>11</formula>
    </cfRule>
    <cfRule type="cellIs" dxfId="396" priority="154" operator="equal">
      <formula>10</formula>
    </cfRule>
    <cfRule type="cellIs" dxfId="395" priority="155" operator="equal">
      <formula>9</formula>
    </cfRule>
    <cfRule type="cellIs" dxfId="394" priority="156" operator="equal">
      <formula>8</formula>
    </cfRule>
    <cfRule type="cellIs" dxfId="393" priority="157" operator="equal">
      <formula>7</formula>
    </cfRule>
    <cfRule type="cellIs" dxfId="392" priority="158" operator="equal">
      <formula>6</formula>
    </cfRule>
    <cfRule type="cellIs" dxfId="391" priority="159" operator="equal">
      <formula>5</formula>
    </cfRule>
    <cfRule type="cellIs" dxfId="390" priority="160" operator="equal">
      <formula>4</formula>
    </cfRule>
    <cfRule type="cellIs" dxfId="389" priority="161" operator="equal">
      <formula>3</formula>
    </cfRule>
    <cfRule type="cellIs" dxfId="388" priority="162" operator="equal">
      <formula>2</formula>
    </cfRule>
    <cfRule type="cellIs" dxfId="387" priority="163" operator="equal">
      <formula>1</formula>
    </cfRule>
  </conditionalFormatting>
  <conditionalFormatting sqref="N112">
    <cfRule type="cellIs" dxfId="386" priority="100" operator="equal">
      <formula>16</formula>
    </cfRule>
    <cfRule type="cellIs" dxfId="385" priority="101" operator="equal">
      <formula>15</formula>
    </cfRule>
    <cfRule type="cellIs" dxfId="384" priority="102" operator="equal">
      <formula>14</formula>
    </cfRule>
    <cfRule type="cellIs" dxfId="383" priority="103" operator="equal">
      <formula>13</formula>
    </cfRule>
    <cfRule type="cellIs" dxfId="382" priority="104" operator="equal">
      <formula>12</formula>
    </cfRule>
    <cfRule type="cellIs" dxfId="381" priority="105" operator="equal">
      <formula>11</formula>
    </cfRule>
    <cfRule type="cellIs" dxfId="380" priority="106" operator="equal">
      <formula>10</formula>
    </cfRule>
    <cfRule type="cellIs" dxfId="379" priority="107" operator="equal">
      <formula>9</formula>
    </cfRule>
    <cfRule type="cellIs" dxfId="378" priority="108" operator="equal">
      <formula>8</formula>
    </cfRule>
    <cfRule type="cellIs" dxfId="377" priority="109" operator="equal">
      <formula>7</formula>
    </cfRule>
    <cfRule type="cellIs" dxfId="376" priority="110" operator="equal">
      <formula>6</formula>
    </cfRule>
    <cfRule type="cellIs" dxfId="375" priority="111" operator="equal">
      <formula>5</formula>
    </cfRule>
    <cfRule type="cellIs" dxfId="374" priority="112" operator="equal">
      <formula>4</formula>
    </cfRule>
    <cfRule type="cellIs" dxfId="373" priority="113" operator="equal">
      <formula>3</formula>
    </cfRule>
    <cfRule type="cellIs" dxfId="372" priority="114" operator="equal">
      <formula>2</formula>
    </cfRule>
    <cfRule type="cellIs" dxfId="371" priority="115" operator="equal">
      <formula>1</formula>
    </cfRule>
  </conditionalFormatting>
  <conditionalFormatting sqref="N111">
    <cfRule type="cellIs" dxfId="370" priority="68" operator="equal">
      <formula>16</formula>
    </cfRule>
    <cfRule type="cellIs" dxfId="369" priority="69" operator="equal">
      <formula>15</formula>
    </cfRule>
    <cfRule type="cellIs" dxfId="368" priority="70" operator="equal">
      <formula>14</formula>
    </cfRule>
    <cfRule type="cellIs" dxfId="367" priority="71" operator="equal">
      <formula>13</formula>
    </cfRule>
    <cfRule type="cellIs" dxfId="366" priority="72" operator="equal">
      <formula>12</formula>
    </cfRule>
    <cfRule type="cellIs" dxfId="365" priority="73" operator="equal">
      <formula>11</formula>
    </cfRule>
    <cfRule type="cellIs" dxfId="364" priority="74" operator="equal">
      <formula>10</formula>
    </cfRule>
    <cfRule type="cellIs" dxfId="363" priority="75" operator="equal">
      <formula>9</formula>
    </cfRule>
    <cfRule type="cellIs" dxfId="362" priority="76" operator="equal">
      <formula>8</formula>
    </cfRule>
    <cfRule type="cellIs" dxfId="361" priority="77" operator="equal">
      <formula>7</formula>
    </cfRule>
    <cfRule type="cellIs" dxfId="360" priority="78" operator="equal">
      <formula>6</formula>
    </cfRule>
    <cfRule type="cellIs" dxfId="359" priority="79" operator="equal">
      <formula>5</formula>
    </cfRule>
    <cfRule type="cellIs" dxfId="358" priority="80" operator="equal">
      <formula>4</formula>
    </cfRule>
    <cfRule type="cellIs" dxfId="357" priority="81" operator="equal">
      <formula>3</formula>
    </cfRule>
    <cfRule type="cellIs" dxfId="356" priority="82" operator="equal">
      <formula>2</formula>
    </cfRule>
    <cfRule type="cellIs" dxfId="355" priority="83" operator="equal">
      <formula>1</formula>
    </cfRule>
  </conditionalFormatting>
  <conditionalFormatting sqref="N91:N104">
    <cfRule type="cellIs" dxfId="354" priority="52" operator="equal">
      <formula>16</formula>
    </cfRule>
    <cfRule type="cellIs" dxfId="353" priority="53" operator="equal">
      <formula>15</formula>
    </cfRule>
    <cfRule type="cellIs" dxfId="352" priority="54" operator="equal">
      <formula>14</formula>
    </cfRule>
    <cfRule type="cellIs" dxfId="351" priority="55" operator="equal">
      <formula>13</formula>
    </cfRule>
    <cfRule type="cellIs" dxfId="350" priority="56" operator="equal">
      <formula>12</formula>
    </cfRule>
    <cfRule type="cellIs" dxfId="349" priority="57" operator="equal">
      <formula>11</formula>
    </cfRule>
    <cfRule type="cellIs" dxfId="348" priority="58" operator="equal">
      <formula>10</formula>
    </cfRule>
    <cfRule type="cellIs" dxfId="347" priority="59" operator="equal">
      <formula>9</formula>
    </cfRule>
    <cfRule type="cellIs" dxfId="346" priority="60" operator="equal">
      <formula>8</formula>
    </cfRule>
    <cfRule type="cellIs" dxfId="345" priority="61" operator="equal">
      <formula>7</formula>
    </cfRule>
    <cfRule type="cellIs" dxfId="344" priority="62" operator="equal">
      <formula>6</formula>
    </cfRule>
    <cfRule type="cellIs" dxfId="343" priority="63" operator="equal">
      <formula>5</formula>
    </cfRule>
    <cfRule type="cellIs" dxfId="342" priority="64" operator="equal">
      <formula>4</formula>
    </cfRule>
    <cfRule type="cellIs" dxfId="341" priority="65" operator="equal">
      <formula>3</formula>
    </cfRule>
    <cfRule type="cellIs" dxfId="340" priority="66" operator="equal">
      <formula>2</formula>
    </cfRule>
    <cfRule type="cellIs" dxfId="339" priority="67" operator="equal">
      <formula>1</formula>
    </cfRule>
  </conditionalFormatting>
  <conditionalFormatting sqref="N105:N110">
    <cfRule type="cellIs" dxfId="338" priority="36" operator="equal">
      <formula>16</formula>
    </cfRule>
    <cfRule type="cellIs" dxfId="337" priority="37" operator="equal">
      <formula>15</formula>
    </cfRule>
    <cfRule type="cellIs" dxfId="336" priority="38" operator="equal">
      <formula>14</formula>
    </cfRule>
    <cfRule type="cellIs" dxfId="335" priority="39" operator="equal">
      <formula>13</formula>
    </cfRule>
    <cfRule type="cellIs" dxfId="334" priority="40" operator="equal">
      <formula>12</formula>
    </cfRule>
    <cfRule type="cellIs" dxfId="333" priority="41" operator="equal">
      <formula>11</formula>
    </cfRule>
    <cfRule type="cellIs" dxfId="332" priority="42" operator="equal">
      <formula>10</formula>
    </cfRule>
    <cfRule type="cellIs" dxfId="331" priority="43" operator="equal">
      <formula>9</formula>
    </cfRule>
    <cfRule type="cellIs" dxfId="330" priority="44" operator="equal">
      <formula>8</formula>
    </cfRule>
    <cfRule type="cellIs" dxfId="329" priority="45" operator="equal">
      <formula>7</formula>
    </cfRule>
    <cfRule type="cellIs" dxfId="328" priority="46" operator="equal">
      <formula>6</formula>
    </cfRule>
    <cfRule type="cellIs" dxfId="327" priority="47" operator="equal">
      <formula>5</formula>
    </cfRule>
    <cfRule type="cellIs" dxfId="326" priority="48" operator="equal">
      <formula>4</formula>
    </cfRule>
    <cfRule type="cellIs" dxfId="325" priority="49" operator="equal">
      <formula>3</formula>
    </cfRule>
    <cfRule type="cellIs" dxfId="324" priority="50" operator="equal">
      <formula>2</formula>
    </cfRule>
    <cfRule type="cellIs" dxfId="323" priority="51" operator="equal">
      <formula>1</formula>
    </cfRule>
  </conditionalFormatting>
  <conditionalFormatting sqref="N27:N28">
    <cfRule type="cellIs" dxfId="322" priority="20" operator="equal">
      <formula>16</formula>
    </cfRule>
    <cfRule type="cellIs" dxfId="321" priority="21" operator="equal">
      <formula>15</formula>
    </cfRule>
    <cfRule type="cellIs" dxfId="320" priority="22" operator="equal">
      <formula>14</formula>
    </cfRule>
    <cfRule type="cellIs" dxfId="319" priority="23" operator="equal">
      <formula>13</formula>
    </cfRule>
    <cfRule type="cellIs" dxfId="318" priority="24" operator="equal">
      <formula>12</formula>
    </cfRule>
    <cfRule type="cellIs" dxfId="317" priority="25" operator="equal">
      <formula>11</formula>
    </cfRule>
    <cfRule type="cellIs" dxfId="316" priority="26" operator="equal">
      <formula>10</formula>
    </cfRule>
    <cfRule type="cellIs" dxfId="315" priority="27" operator="equal">
      <formula>9</formula>
    </cfRule>
    <cfRule type="cellIs" dxfId="314" priority="28" operator="equal">
      <formula>8</formula>
    </cfRule>
    <cfRule type="cellIs" dxfId="313" priority="29" operator="equal">
      <formula>7</formula>
    </cfRule>
    <cfRule type="cellIs" dxfId="312" priority="30" operator="equal">
      <formula>6</formula>
    </cfRule>
    <cfRule type="cellIs" dxfId="311" priority="31" operator="equal">
      <formula>5</formula>
    </cfRule>
    <cfRule type="cellIs" dxfId="310" priority="32" operator="equal">
      <formula>4</formula>
    </cfRule>
    <cfRule type="cellIs" dxfId="309" priority="33" operator="equal">
      <formula>3</formula>
    </cfRule>
    <cfRule type="cellIs" dxfId="308" priority="34" operator="equal">
      <formula>2</formula>
    </cfRule>
    <cfRule type="cellIs" dxfId="307" priority="35" operator="equal">
      <formula>1</formula>
    </cfRule>
  </conditionalFormatting>
  <conditionalFormatting sqref="N6:N26">
    <cfRule type="cellIs" dxfId="306" priority="4" operator="equal">
      <formula>16</formula>
    </cfRule>
    <cfRule type="cellIs" dxfId="305" priority="5" operator="equal">
      <formula>15</formula>
    </cfRule>
    <cfRule type="cellIs" dxfId="304" priority="6" operator="equal">
      <formula>14</formula>
    </cfRule>
    <cfRule type="cellIs" dxfId="303" priority="7" operator="equal">
      <formula>13</formula>
    </cfRule>
    <cfRule type="cellIs" dxfId="302" priority="8" operator="equal">
      <formula>12</formula>
    </cfRule>
    <cfRule type="cellIs" dxfId="301" priority="9" operator="equal">
      <formula>11</formula>
    </cfRule>
    <cfRule type="cellIs" dxfId="300" priority="10" operator="equal">
      <formula>10</formula>
    </cfRule>
    <cfRule type="cellIs" dxfId="299" priority="11" operator="equal">
      <formula>9</formula>
    </cfRule>
    <cfRule type="cellIs" dxfId="298" priority="12" operator="equal">
      <formula>8</formula>
    </cfRule>
    <cfRule type="cellIs" dxfId="297" priority="13" operator="equal">
      <formula>7</formula>
    </cfRule>
    <cfRule type="cellIs" dxfId="296" priority="14" operator="equal">
      <formula>6</formula>
    </cfRule>
    <cfRule type="cellIs" dxfId="295" priority="15" operator="equal">
      <formula>5</formula>
    </cfRule>
    <cfRule type="cellIs" dxfId="294" priority="16" operator="equal">
      <formula>4</formula>
    </cfRule>
    <cfRule type="cellIs" dxfId="293" priority="17" operator="equal">
      <formula>3</formula>
    </cfRule>
    <cfRule type="cellIs" dxfId="292" priority="18" operator="equal">
      <formula>2</formula>
    </cfRule>
    <cfRule type="cellIs" dxfId="291" priority="19" operator="equal">
      <formula>1</formula>
    </cfRule>
  </conditionalFormatting>
  <conditionalFormatting sqref="R31:T31">
    <cfRule type="cellIs" dxfId="290" priority="3" operator="greaterThan">
      <formula>0</formula>
    </cfRule>
  </conditionalFormatting>
  <conditionalFormatting sqref="R32:T32">
    <cfRule type="cellIs" dxfId="289" priority="2" operator="greaterThan">
      <formula>0</formula>
    </cfRule>
  </conditionalFormatting>
  <conditionalFormatting sqref="R30:T30">
    <cfRule type="cellIs" dxfId="28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4" workbookViewId="0">
      <selection activeCell="T84" sqref="T84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ZA3XX: 59300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2346.8814409502197</v>
      </c>
      <c r="C72" s="109">
        <f>Poor!R7</f>
        <v>3747.8619135692197</v>
      </c>
      <c r="D72" s="109">
        <f>Middle!R7</f>
        <v>3956.7995606989039</v>
      </c>
      <c r="E72" s="109">
        <f>Rich!R7</f>
        <v>3974.8701421934024</v>
      </c>
      <c r="F72" s="109">
        <f>V.Poor!T7</f>
        <v>2367.3606617997789</v>
      </c>
      <c r="G72" s="109">
        <f>Poor!T7</f>
        <v>3797.1986172001161</v>
      </c>
      <c r="H72" s="109">
        <f>Middle!T7</f>
        <v>3613.877630813628</v>
      </c>
      <c r="I72" s="109">
        <f>Rich!T7</f>
        <v>3523.1643912334766</v>
      </c>
    </row>
    <row r="73" spans="1:9">
      <c r="A73" t="str">
        <f>V.Poor!Q8</f>
        <v>Own crops sold</v>
      </c>
      <c r="B73" s="109">
        <f>V.Poor!R8</f>
        <v>796</v>
      </c>
      <c r="C73" s="109">
        <f>Poor!R8</f>
        <v>1524.9999999999998</v>
      </c>
      <c r="D73" s="109">
        <f>Middle!R8</f>
        <v>15266.285714285716</v>
      </c>
      <c r="E73" s="109">
        <f>Rich!R8</f>
        <v>24542.857142857138</v>
      </c>
      <c r="F73" s="109">
        <f>V.Poor!T8</f>
        <v>0</v>
      </c>
      <c r="G73" s="109">
        <f>Poor!T8</f>
        <v>1442.8702227748258</v>
      </c>
      <c r="H73" s="109">
        <f>Middle!T8</f>
        <v>15586.847958817618</v>
      </c>
      <c r="I73" s="109">
        <f>Rich!T8</f>
        <v>24923.663271155925</v>
      </c>
    </row>
    <row r="74" spans="1:9">
      <c r="A74" t="str">
        <f>V.Poor!Q9</f>
        <v>Animal products consumed</v>
      </c>
      <c r="B74" s="109">
        <f>V.Poor!R9</f>
        <v>389.57712782593222</v>
      </c>
      <c r="C74" s="109">
        <f>Poor!R9</f>
        <v>767.16153718532996</v>
      </c>
      <c r="D74" s="109">
        <f>Middle!R9</f>
        <v>990.95671296282421</v>
      </c>
      <c r="E74" s="109">
        <f>Rich!R9</f>
        <v>1632.1986967281807</v>
      </c>
      <c r="F74" s="109">
        <f>V.Poor!T9</f>
        <v>389.57712782593222</v>
      </c>
      <c r="G74" s="109">
        <f>Poor!T9</f>
        <v>767.16153718532996</v>
      </c>
      <c r="H74" s="109">
        <f>Middle!T9</f>
        <v>990.95671296282421</v>
      </c>
      <c r="I74" s="109">
        <f>Rich!T9</f>
        <v>1632.1986967281807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3929.8333333333339</v>
      </c>
      <c r="D76" s="109">
        <f>Middle!R11</f>
        <v>12102.857142857143</v>
      </c>
      <c r="E76" s="109">
        <f>Rich!R11</f>
        <v>21114.28571428571</v>
      </c>
      <c r="F76" s="109">
        <f>V.Poor!T11</f>
        <v>0</v>
      </c>
      <c r="G76" s="109">
        <f>Poor!T11</f>
        <v>3885.4024702443053</v>
      </c>
      <c r="H76" s="109">
        <f>Middle!T11</f>
        <v>11941.640719202047</v>
      </c>
      <c r="I76" s="109">
        <f>Rich!T11</f>
        <v>21106.150168405871</v>
      </c>
    </row>
    <row r="77" spans="1:9">
      <c r="A77" t="str">
        <f>V.Poor!Q12</f>
        <v>Wild foods consumed and sold</v>
      </c>
      <c r="B77" s="109">
        <f>V.Poor!R12</f>
        <v>446.66666666666663</v>
      </c>
      <c r="C77" s="109">
        <f>Poor!R12</f>
        <v>776.66666666666674</v>
      </c>
      <c r="D77" s="109">
        <f>Middle!R12</f>
        <v>0</v>
      </c>
      <c r="E77" s="109">
        <f>Rich!R12</f>
        <v>0</v>
      </c>
      <c r="F77" s="109">
        <f>V.Poor!T12</f>
        <v>467.1202600154906</v>
      </c>
      <c r="G77" s="109">
        <f>Poor!T12</f>
        <v>816.29540616930535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5433.9365900540206</v>
      </c>
      <c r="C78" s="109">
        <f>Poor!R13</f>
        <v>9708.0731665894673</v>
      </c>
      <c r="D78" s="109">
        <f>Middle!R13</f>
        <v>0</v>
      </c>
      <c r="E78" s="109">
        <f>Rich!R13</f>
        <v>0</v>
      </c>
      <c r="F78" s="109">
        <f>V.Poor!T13</f>
        <v>5433.9365900540206</v>
      </c>
      <c r="G78" s="109">
        <f>Poor!T13</f>
        <v>9681.362619671072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8800</v>
      </c>
      <c r="D79" s="109">
        <f>Middle!R14</f>
        <v>30285.714285714286</v>
      </c>
      <c r="E79" s="109">
        <f>Rich!R14</f>
        <v>144000</v>
      </c>
      <c r="F79" s="109">
        <f>V.Poor!T14</f>
        <v>0</v>
      </c>
      <c r="G79" s="109">
        <f>Poor!T14</f>
        <v>8800</v>
      </c>
      <c r="H79" s="109">
        <f>Middle!T14</f>
        <v>30285.714285714286</v>
      </c>
      <c r="I79" s="109">
        <f>Rich!T14</f>
        <v>144000</v>
      </c>
    </row>
    <row r="80" spans="1:9">
      <c r="A80" t="str">
        <f>V.Poor!Q15</f>
        <v>Labour - public works</v>
      </c>
      <c r="B80" s="109">
        <f>V.Poor!R15</f>
        <v>3460</v>
      </c>
      <c r="C80" s="109">
        <f>Poor!R15</f>
        <v>2733.6666666666665</v>
      </c>
      <c r="D80" s="109">
        <f>Middle!R15</f>
        <v>1523.8095238095236</v>
      </c>
      <c r="E80" s="109">
        <f>Rich!R15</f>
        <v>0</v>
      </c>
      <c r="F80" s="109">
        <f>V.Poor!T15</f>
        <v>3460</v>
      </c>
      <c r="G80" s="109">
        <f>Poor!T15</f>
        <v>2733.6666666666665</v>
      </c>
      <c r="H80" s="109">
        <f>Middle!T15</f>
        <v>1523.8095238095236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764</v>
      </c>
      <c r="C81" s="109">
        <f>Poor!R16</f>
        <v>4236.666666666667</v>
      </c>
      <c r="D81" s="109">
        <f>Middle!R16</f>
        <v>457.14285714285717</v>
      </c>
      <c r="E81" s="109">
        <f>Rich!R16</f>
        <v>0</v>
      </c>
      <c r="F81" s="109">
        <f>V.Poor!T16</f>
        <v>775.22865531868365</v>
      </c>
      <c r="G81" s="109">
        <f>Poor!T16</f>
        <v>4282.3003046352769</v>
      </c>
      <c r="H81" s="109">
        <f>Middle!T16</f>
        <v>451.23569047457886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960.00000000000011</v>
      </c>
      <c r="D82" s="109">
        <f>Middle!R17</f>
        <v>40990.476190476191</v>
      </c>
      <c r="E82" s="109">
        <f>Rich!R17</f>
        <v>38450.285714285717</v>
      </c>
      <c r="F82" s="109">
        <f>V.Poor!T17</f>
        <v>0</v>
      </c>
      <c r="G82" s="109">
        <f>Poor!T17</f>
        <v>960.00000000000011</v>
      </c>
      <c r="H82" s="109">
        <f>Middle!T17</f>
        <v>40990.476190476191</v>
      </c>
      <c r="I82" s="109">
        <f>Rich!T17</f>
        <v>38450.285714285717</v>
      </c>
    </row>
    <row r="83" spans="1:9">
      <c r="A83" t="str">
        <f>V.Poor!Q18</f>
        <v>Food transfer - official</v>
      </c>
      <c r="B83" s="109">
        <f>V.Poor!R18</f>
        <v>1137.4487346808048</v>
      </c>
      <c r="C83" s="109">
        <f>Poor!R18</f>
        <v>1071.378844100391</v>
      </c>
      <c r="D83" s="109">
        <f>Middle!R18</f>
        <v>453.53889596723997</v>
      </c>
      <c r="E83" s="109">
        <f>Rich!R18</f>
        <v>453.53889596723997</v>
      </c>
      <c r="F83" s="109">
        <f>V.Poor!T18</f>
        <v>1137.4487346808048</v>
      </c>
      <c r="G83" s="109">
        <f>Poor!T18</f>
        <v>1071.378844100391</v>
      </c>
      <c r="H83" s="109">
        <f>Middle!T18</f>
        <v>453.53889596723997</v>
      </c>
      <c r="I83" s="109">
        <f>Rich!T18</f>
        <v>453.53889596723997</v>
      </c>
    </row>
    <row r="84" spans="1:9">
      <c r="A84" t="str">
        <f>V.Poor!Q19</f>
        <v>Food transfer - gifts</v>
      </c>
      <c r="B84" s="109">
        <f>V.Poor!R19</f>
        <v>102.81707639352472</v>
      </c>
      <c r="C84" s="109">
        <f>Poor!R19</f>
        <v>56.626488063723443</v>
      </c>
      <c r="D84" s="109">
        <f>Middle!R19</f>
        <v>32.357993179270544</v>
      </c>
      <c r="E84" s="109">
        <f>Rich!R19</f>
        <v>0</v>
      </c>
      <c r="F84" s="109">
        <f>V.Poor!T19</f>
        <v>102.81707639352472</v>
      </c>
      <c r="G84" s="109">
        <f>Poor!T19</f>
        <v>56.626488063723443</v>
      </c>
      <c r="H84" s="109">
        <f>Middle!T19</f>
        <v>32.357993179270544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21720</v>
      </c>
      <c r="C85" s="109">
        <f>Poor!R20</f>
        <v>21720</v>
      </c>
      <c r="D85" s="109">
        <f>Middle!R20</f>
        <v>9051.4285714285706</v>
      </c>
      <c r="E85" s="109">
        <f>Rich!R20</f>
        <v>9051.4285714285706</v>
      </c>
      <c r="F85" s="109">
        <f>V.Poor!T20</f>
        <v>21720</v>
      </c>
      <c r="G85" s="109">
        <f>Poor!T20</f>
        <v>21720</v>
      </c>
      <c r="H85" s="109">
        <f>Middle!T20</f>
        <v>9051.4285714285706</v>
      </c>
      <c r="I85" s="109">
        <f>Rich!T20</f>
        <v>9051.4285714285706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2100</v>
      </c>
      <c r="D86" s="109">
        <f>Middle!R21</f>
        <v>1676.1904761904764</v>
      </c>
      <c r="E86" s="109">
        <f>Rich!R21</f>
        <v>4571.4285714285716</v>
      </c>
      <c r="F86" s="109">
        <f>V.Poor!T21</f>
        <v>0</v>
      </c>
      <c r="G86" s="109">
        <f>Poor!T21</f>
        <v>2100</v>
      </c>
      <c r="H86" s="109">
        <f>Middle!T21</f>
        <v>1676.1904761904764</v>
      </c>
      <c r="I86" s="109">
        <f>Rich!T21</f>
        <v>4571.4285714285716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3200</v>
      </c>
      <c r="E87" s="109">
        <f>Rich!R22</f>
        <v>2468.5714285714284</v>
      </c>
      <c r="F87" s="109">
        <f>V.Poor!T22</f>
        <v>0</v>
      </c>
      <c r="G87" s="109">
        <f>Poor!T22</f>
        <v>0</v>
      </c>
      <c r="H87" s="109">
        <f>Middle!T22</f>
        <v>3200</v>
      </c>
      <c r="I87" s="109">
        <f>Rich!T22</f>
        <v>2468.5714285714284</v>
      </c>
    </row>
    <row r="88" spans="1:9">
      <c r="A88" t="str">
        <f>V.Poor!Q23</f>
        <v>TOTAL</v>
      </c>
      <c r="B88" s="109">
        <f>V.Poor!R23</f>
        <v>36597.327636571172</v>
      </c>
      <c r="C88" s="109">
        <f>Poor!R23</f>
        <v>62132.93528284147</v>
      </c>
      <c r="D88" s="109">
        <f>Middle!R23</f>
        <v>119987.55792471301</v>
      </c>
      <c r="E88" s="109">
        <f>Rich!R23</f>
        <v>250259.46487774598</v>
      </c>
      <c r="F88" s="109">
        <f>V.Poor!T23</f>
        <v>35853.489106088236</v>
      </c>
      <c r="G88" s="109">
        <f>Poor!T23</f>
        <v>62114.263176711014</v>
      </c>
      <c r="H88" s="109">
        <f>Middle!T23</f>
        <v>119798.07464903625</v>
      </c>
      <c r="I88" s="109">
        <f>Rich!T23</f>
        <v>250180.42970920497</v>
      </c>
    </row>
    <row r="89" spans="1:9">
      <c r="A89" t="str">
        <f>V.Poor!Q24</f>
        <v>Food Poverty line</v>
      </c>
      <c r="B89" s="109">
        <f>V.Poor!R24</f>
        <v>27486.46738189508</v>
      </c>
      <c r="C89" s="109">
        <f>Poor!R24</f>
        <v>27486.46738189508</v>
      </c>
      <c r="D89" s="109">
        <f>Middle!R24</f>
        <v>27486.467381895036</v>
      </c>
      <c r="E89" s="109">
        <f>Rich!R24</f>
        <v>27486.467381895036</v>
      </c>
      <c r="F89" s="109">
        <f>V.Poor!T24</f>
        <v>27486.46738189508</v>
      </c>
      <c r="G89" s="109">
        <f>Poor!T24</f>
        <v>27486.46738189508</v>
      </c>
      <c r="H89" s="109">
        <f>Middle!T24</f>
        <v>27486.467381895036</v>
      </c>
      <c r="I89" s="109">
        <f>Rich!T24</f>
        <v>27486.467381895036</v>
      </c>
    </row>
    <row r="90" spans="1:9">
      <c r="A90" s="108" t="str">
        <f>V.Poor!Q25</f>
        <v>Lower Bound Poverty line</v>
      </c>
      <c r="B90" s="109">
        <f>V.Poor!R25</f>
        <v>43959.356270783988</v>
      </c>
      <c r="C90" s="109">
        <f>Poor!R25</f>
        <v>43959.356270783988</v>
      </c>
      <c r="D90" s="109">
        <f>Middle!R25</f>
        <v>43959.35627078393</v>
      </c>
      <c r="E90" s="109">
        <f>Rich!R25</f>
        <v>43959.35627078393</v>
      </c>
      <c r="F90" s="109">
        <f>V.Poor!T25</f>
        <v>43959.356270783988</v>
      </c>
      <c r="G90" s="109">
        <f>Poor!T25</f>
        <v>43959.356270783988</v>
      </c>
      <c r="H90" s="109">
        <f>Middle!T25</f>
        <v>43959.35627078393</v>
      </c>
      <c r="I90" s="109">
        <f>Rich!T25</f>
        <v>43959.35627078393</v>
      </c>
    </row>
    <row r="91" spans="1:9">
      <c r="A91" s="108" t="str">
        <f>V.Poor!Q26</f>
        <v>Upper Bound Poverty line</v>
      </c>
      <c r="B91" s="109">
        <f>V.Poor!R26</f>
        <v>73024.499127926843</v>
      </c>
      <c r="C91" s="109">
        <f>Poor!R26</f>
        <v>73024.499127926843</v>
      </c>
      <c r="D91" s="109">
        <f>Middle!R26</f>
        <v>73024.499127926785</v>
      </c>
      <c r="E91" s="109">
        <f>Rich!R26</f>
        <v>73024.499127926785</v>
      </c>
      <c r="F91" s="109">
        <f>V.Poor!T26</f>
        <v>73024.499127926843</v>
      </c>
      <c r="G91" s="109">
        <f>Poor!T26</f>
        <v>73024.499127926843</v>
      </c>
      <c r="H91" s="109">
        <f>Middle!T26</f>
        <v>73024.499127926785</v>
      </c>
      <c r="I91" s="109">
        <f>Rich!T26</f>
        <v>73024.499127926785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27486.46738189508</v>
      </c>
      <c r="G93" s="109">
        <f>Poor!T24</f>
        <v>27486.46738189508</v>
      </c>
      <c r="H93" s="109">
        <f>Middle!T24</f>
        <v>27486.467381895036</v>
      </c>
      <c r="I93" s="109">
        <f>Rich!T24</f>
        <v>27486.467381895036</v>
      </c>
    </row>
    <row r="94" spans="1:9">
      <c r="A94" t="str">
        <f>V.Poor!Q25</f>
        <v>Lower Bound Poverty line</v>
      </c>
      <c r="F94" s="109">
        <f>V.Poor!T25</f>
        <v>43959.356270783988</v>
      </c>
      <c r="G94" s="109">
        <f>Poor!T25</f>
        <v>43959.356270783988</v>
      </c>
      <c r="H94" s="109">
        <f>Middle!T25</f>
        <v>43959.35627078393</v>
      </c>
      <c r="I94" s="109">
        <f>Rich!T25</f>
        <v>43959.35627078393</v>
      </c>
    </row>
    <row r="95" spans="1:9">
      <c r="A95" t="str">
        <f>V.Poor!Q26</f>
        <v>Upper Bound Poverty line</v>
      </c>
      <c r="F95" s="109">
        <f>V.Poor!T26</f>
        <v>73024.499127926843</v>
      </c>
      <c r="G95" s="109">
        <f>Poor!T26</f>
        <v>73024.499127926843</v>
      </c>
      <c r="H95" s="109">
        <f>Middle!T26</f>
        <v>73024.499127926785</v>
      </c>
      <c r="I95" s="109">
        <f>Rich!T26</f>
        <v>73024.499127926785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7362.0286342128165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8105.8671646957519</v>
      </c>
      <c r="G99" s="239">
        <f t="shared" si="0"/>
        <v>0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36427.171491355672</v>
      </c>
      <c r="C100" s="239">
        <f t="shared" si="0"/>
        <v>10891.563845085373</v>
      </c>
      <c r="D100" s="239">
        <f t="shared" si="0"/>
        <v>0</v>
      </c>
      <c r="E100" s="239">
        <f t="shared" si="0"/>
        <v>0</v>
      </c>
      <c r="F100" s="239">
        <f t="shared" si="0"/>
        <v>37171.010021838607</v>
      </c>
      <c r="G100" s="239">
        <f t="shared" si="0"/>
        <v>10910.235951215829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ZA3XX: 59300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77" sqref="A77:A80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v>0.36333333333333329</v>
      </c>
      <c r="C2" s="202">
        <v>0.33666666666666667</v>
      </c>
      <c r="D2" s="202">
        <v>0.20333333333333334</v>
      </c>
      <c r="E2" s="202">
        <v>9.6666666666666679E-2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2346.8814409502197</v>
      </c>
      <c r="C3" s="203">
        <f>Income!C72</f>
        <v>3747.8619135692197</v>
      </c>
      <c r="D3" s="203">
        <f>Income!D72</f>
        <v>3956.7995606989039</v>
      </c>
      <c r="E3" s="203">
        <f>Income!E72</f>
        <v>3974.8701421934024</v>
      </c>
      <c r="F3" s="204">
        <f>IF(F$2&lt;=($B$2+$C$2+$D$2),IF(F$2&lt;=($B$2+$C$2),IF(F$2&lt;=$B$2,$B3,$C3),$D3),$E3)</f>
        <v>2346.8814409502197</v>
      </c>
      <c r="G3" s="204">
        <f t="shared" ref="G3:AW7" si="0">IF(G$2&lt;=($B$2+$C$2+$D$2),IF(G$2&lt;=($B$2+$C$2),IF(G$2&lt;=$B$2,$B3,$C3),$D3),$E3)</f>
        <v>2346.8814409502197</v>
      </c>
      <c r="H3" s="204">
        <f t="shared" si="0"/>
        <v>2346.8814409502197</v>
      </c>
      <c r="I3" s="204">
        <f t="shared" si="0"/>
        <v>2346.8814409502197</v>
      </c>
      <c r="J3" s="204">
        <f t="shared" si="0"/>
        <v>2346.8814409502197</v>
      </c>
      <c r="K3" s="204">
        <f t="shared" si="0"/>
        <v>2346.8814409502197</v>
      </c>
      <c r="L3" s="204">
        <f t="shared" si="0"/>
        <v>2346.8814409502197</v>
      </c>
      <c r="M3" s="204">
        <f t="shared" si="0"/>
        <v>2346.8814409502197</v>
      </c>
      <c r="N3" s="204">
        <f t="shared" si="0"/>
        <v>2346.8814409502197</v>
      </c>
      <c r="O3" s="204">
        <f t="shared" si="0"/>
        <v>2346.8814409502197</v>
      </c>
      <c r="P3" s="204">
        <f t="shared" si="0"/>
        <v>2346.8814409502197</v>
      </c>
      <c r="Q3" s="204">
        <f t="shared" si="0"/>
        <v>2346.8814409502197</v>
      </c>
      <c r="R3" s="204">
        <f t="shared" si="0"/>
        <v>2346.8814409502197</v>
      </c>
      <c r="S3" s="204">
        <f t="shared" si="0"/>
        <v>2346.8814409502197</v>
      </c>
      <c r="T3" s="204">
        <f t="shared" si="0"/>
        <v>2346.8814409502197</v>
      </c>
      <c r="U3" s="204">
        <f t="shared" si="0"/>
        <v>2346.8814409502197</v>
      </c>
      <c r="V3" s="204">
        <f t="shared" si="0"/>
        <v>2346.8814409502197</v>
      </c>
      <c r="W3" s="204">
        <f t="shared" si="0"/>
        <v>2346.8814409502197</v>
      </c>
      <c r="X3" s="204">
        <f t="shared" si="0"/>
        <v>2346.8814409502197</v>
      </c>
      <c r="Y3" s="204">
        <f t="shared" si="0"/>
        <v>2346.8814409502197</v>
      </c>
      <c r="Z3" s="204">
        <f t="shared" si="0"/>
        <v>2346.8814409502197</v>
      </c>
      <c r="AA3" s="204">
        <f t="shared" si="0"/>
        <v>2346.8814409502197</v>
      </c>
      <c r="AB3" s="204">
        <f t="shared" si="0"/>
        <v>2346.8814409502197</v>
      </c>
      <c r="AC3" s="204">
        <f t="shared" si="0"/>
        <v>2346.8814409502197</v>
      </c>
      <c r="AD3" s="204">
        <f t="shared" si="0"/>
        <v>2346.8814409502197</v>
      </c>
      <c r="AE3" s="204">
        <f t="shared" si="0"/>
        <v>2346.8814409502197</v>
      </c>
      <c r="AF3" s="204">
        <f t="shared" si="0"/>
        <v>2346.8814409502197</v>
      </c>
      <c r="AG3" s="204">
        <f t="shared" si="0"/>
        <v>2346.8814409502197</v>
      </c>
      <c r="AH3" s="204">
        <f t="shared" si="0"/>
        <v>2346.8814409502197</v>
      </c>
      <c r="AI3" s="204">
        <f t="shared" si="0"/>
        <v>2346.8814409502197</v>
      </c>
      <c r="AJ3" s="204">
        <f t="shared" si="0"/>
        <v>2346.8814409502197</v>
      </c>
      <c r="AK3" s="204">
        <f t="shared" si="0"/>
        <v>2346.8814409502197</v>
      </c>
      <c r="AL3" s="204">
        <f t="shared" si="0"/>
        <v>2346.8814409502197</v>
      </c>
      <c r="AM3" s="204">
        <f t="shared" si="0"/>
        <v>2346.8814409502197</v>
      </c>
      <c r="AN3" s="204">
        <f t="shared" si="0"/>
        <v>2346.8814409502197</v>
      </c>
      <c r="AO3" s="204">
        <f t="shared" si="0"/>
        <v>2346.8814409502197</v>
      </c>
      <c r="AP3" s="204">
        <f t="shared" si="0"/>
        <v>3747.8619135692197</v>
      </c>
      <c r="AQ3" s="204">
        <f t="shared" si="0"/>
        <v>3747.8619135692197</v>
      </c>
      <c r="AR3" s="204">
        <f t="shared" si="0"/>
        <v>3747.8619135692197</v>
      </c>
      <c r="AS3" s="204">
        <f t="shared" si="0"/>
        <v>3747.8619135692197</v>
      </c>
      <c r="AT3" s="204">
        <f t="shared" si="0"/>
        <v>3747.8619135692197</v>
      </c>
      <c r="AU3" s="204">
        <f t="shared" si="0"/>
        <v>3747.8619135692197</v>
      </c>
      <c r="AV3" s="204">
        <f t="shared" si="0"/>
        <v>3747.8619135692197</v>
      </c>
      <c r="AW3" s="204">
        <f t="shared" si="0"/>
        <v>3747.8619135692197</v>
      </c>
      <c r="AX3" s="204">
        <f t="shared" ref="AX3:BZ10" si="1">IF(AX$2&lt;=($B$2+$C$2+$D$2),IF(AX$2&lt;=($B$2+$C$2),IF(AX$2&lt;=$B$2,$B3,$C3),$D3),$E3)</f>
        <v>3747.8619135692197</v>
      </c>
      <c r="AY3" s="204">
        <f t="shared" si="1"/>
        <v>3747.8619135692197</v>
      </c>
      <c r="AZ3" s="204">
        <f t="shared" si="1"/>
        <v>3747.8619135692197</v>
      </c>
      <c r="BA3" s="204">
        <f t="shared" si="1"/>
        <v>3747.8619135692197</v>
      </c>
      <c r="BB3" s="204">
        <f t="shared" si="1"/>
        <v>3747.8619135692197</v>
      </c>
      <c r="BC3" s="204">
        <f t="shared" si="1"/>
        <v>3747.8619135692197</v>
      </c>
      <c r="BD3" s="204">
        <f t="shared" si="1"/>
        <v>3747.8619135692197</v>
      </c>
      <c r="BE3" s="204">
        <f t="shared" si="1"/>
        <v>3747.8619135692197</v>
      </c>
      <c r="BF3" s="204">
        <f t="shared" si="1"/>
        <v>3747.8619135692197</v>
      </c>
      <c r="BG3" s="204">
        <f t="shared" si="1"/>
        <v>3747.8619135692197</v>
      </c>
      <c r="BH3" s="204">
        <f t="shared" si="1"/>
        <v>3747.8619135692197</v>
      </c>
      <c r="BI3" s="204">
        <f t="shared" si="1"/>
        <v>3747.8619135692197</v>
      </c>
      <c r="BJ3" s="204">
        <f t="shared" si="1"/>
        <v>3747.8619135692197</v>
      </c>
      <c r="BK3" s="204">
        <f t="shared" si="1"/>
        <v>3747.8619135692197</v>
      </c>
      <c r="BL3" s="204">
        <f t="shared" si="1"/>
        <v>3747.8619135692197</v>
      </c>
      <c r="BM3" s="204">
        <f t="shared" si="1"/>
        <v>3747.8619135692197</v>
      </c>
      <c r="BN3" s="204">
        <f t="shared" si="1"/>
        <v>3747.8619135692197</v>
      </c>
      <c r="BO3" s="204">
        <f t="shared" si="1"/>
        <v>3747.8619135692197</v>
      </c>
      <c r="BP3" s="204">
        <f t="shared" si="1"/>
        <v>3747.8619135692197</v>
      </c>
      <c r="BQ3" s="204">
        <f t="shared" si="1"/>
        <v>3747.8619135692197</v>
      </c>
      <c r="BR3" s="204">
        <f t="shared" si="1"/>
        <v>3747.8619135692197</v>
      </c>
      <c r="BS3" s="204">
        <f t="shared" si="1"/>
        <v>3747.8619135692197</v>
      </c>
      <c r="BT3" s="204">
        <f t="shared" si="1"/>
        <v>3747.8619135692197</v>
      </c>
      <c r="BU3" s="204">
        <f t="shared" si="1"/>
        <v>3747.8619135692197</v>
      </c>
      <c r="BV3" s="204">
        <f t="shared" si="1"/>
        <v>3747.8619135692197</v>
      </c>
      <c r="BW3" s="204">
        <f t="shared" si="1"/>
        <v>3747.8619135692197</v>
      </c>
      <c r="BX3" s="204">
        <f t="shared" si="1"/>
        <v>3956.7995606989039</v>
      </c>
      <c r="BY3" s="204">
        <f t="shared" si="1"/>
        <v>3956.7995606989039</v>
      </c>
      <c r="BZ3" s="204">
        <f t="shared" si="1"/>
        <v>3956.7995606989039</v>
      </c>
      <c r="CA3" s="204">
        <f t="shared" ref="CA3:CR15" si="2">IF(CA$2&lt;=($B$2+$C$2+$D$2),IF(CA$2&lt;=($B$2+$C$2),IF(CA$2&lt;=$B$2,$B3,$C3),$D3),$E3)</f>
        <v>3956.7995606989039</v>
      </c>
      <c r="CB3" s="204">
        <f t="shared" si="2"/>
        <v>3956.7995606989039</v>
      </c>
      <c r="CC3" s="204">
        <f t="shared" si="2"/>
        <v>3956.7995606989039</v>
      </c>
      <c r="CD3" s="204">
        <f t="shared" si="2"/>
        <v>3956.7995606989039</v>
      </c>
      <c r="CE3" s="204">
        <f t="shared" si="2"/>
        <v>3956.7995606989039</v>
      </c>
      <c r="CF3" s="204">
        <f t="shared" si="2"/>
        <v>3956.7995606989039</v>
      </c>
      <c r="CG3" s="204">
        <f t="shared" si="2"/>
        <v>3956.7995606989039</v>
      </c>
      <c r="CH3" s="204">
        <f t="shared" si="2"/>
        <v>3956.7995606989039</v>
      </c>
      <c r="CI3" s="204">
        <f t="shared" si="2"/>
        <v>3956.7995606989039</v>
      </c>
      <c r="CJ3" s="204">
        <f t="shared" si="2"/>
        <v>3956.7995606989039</v>
      </c>
      <c r="CK3" s="204">
        <f t="shared" si="2"/>
        <v>3956.7995606989039</v>
      </c>
      <c r="CL3" s="204">
        <f t="shared" si="2"/>
        <v>3956.7995606989039</v>
      </c>
      <c r="CM3" s="204">
        <f t="shared" si="2"/>
        <v>3956.7995606989039</v>
      </c>
      <c r="CN3" s="204">
        <f t="shared" si="2"/>
        <v>3956.7995606989039</v>
      </c>
      <c r="CO3" s="204">
        <f t="shared" si="2"/>
        <v>3956.7995606989039</v>
      </c>
      <c r="CP3" s="204">
        <f t="shared" si="2"/>
        <v>3956.7995606989039</v>
      </c>
      <c r="CQ3" s="204">
        <f t="shared" si="2"/>
        <v>3956.7995606989039</v>
      </c>
      <c r="CR3" s="204">
        <f t="shared" si="2"/>
        <v>3974.8701421934024</v>
      </c>
      <c r="CS3" s="204">
        <f t="shared" ref="CS3:DA15" si="3">IF(CS$2&lt;=($B$2+$C$2+$D$2),IF(CS$2&lt;=($B$2+$C$2),IF(CS$2&lt;=$B$2,$B3,$C3),$D3),$E3)</f>
        <v>3974.8701421934024</v>
      </c>
      <c r="CT3" s="204">
        <f t="shared" si="3"/>
        <v>3974.8701421934024</v>
      </c>
      <c r="CU3" s="204">
        <f t="shared" si="3"/>
        <v>3974.8701421934024</v>
      </c>
      <c r="CV3" s="204">
        <f t="shared" si="3"/>
        <v>3974.8701421934024</v>
      </c>
      <c r="CW3" s="204">
        <f t="shared" si="3"/>
        <v>3974.8701421934024</v>
      </c>
      <c r="CX3" s="204">
        <f t="shared" si="3"/>
        <v>3974.8701421934024</v>
      </c>
      <c r="CY3" s="204">
        <f t="shared" si="3"/>
        <v>3974.8701421934024</v>
      </c>
      <c r="CZ3" s="204">
        <f t="shared" si="3"/>
        <v>3974.8701421934024</v>
      </c>
      <c r="DA3" s="204">
        <f t="shared" si="3"/>
        <v>3974.8701421934024</v>
      </c>
      <c r="DB3" s="204"/>
    </row>
    <row r="4" spans="1:106">
      <c r="A4" s="201" t="str">
        <f>Income!A73</f>
        <v>Own crops sold</v>
      </c>
      <c r="B4" s="203">
        <f>Income!B73</f>
        <v>796</v>
      </c>
      <c r="C4" s="203">
        <f>Income!C73</f>
        <v>1524.9999999999998</v>
      </c>
      <c r="D4" s="203">
        <f>Income!D73</f>
        <v>15266.285714285716</v>
      </c>
      <c r="E4" s="203">
        <f>Income!E73</f>
        <v>24542.857142857138</v>
      </c>
      <c r="F4" s="204">
        <f t="shared" ref="F4:U17" si="4">IF(F$2&lt;=($B$2+$C$2+$D$2),IF(F$2&lt;=($B$2+$C$2),IF(F$2&lt;=$B$2,$B4,$C4),$D4),$E4)</f>
        <v>796</v>
      </c>
      <c r="G4" s="204">
        <f t="shared" si="0"/>
        <v>796</v>
      </c>
      <c r="H4" s="204">
        <f t="shared" si="0"/>
        <v>796</v>
      </c>
      <c r="I4" s="204">
        <f t="shared" si="0"/>
        <v>796</v>
      </c>
      <c r="J4" s="204">
        <f t="shared" si="0"/>
        <v>796</v>
      </c>
      <c r="K4" s="204">
        <f t="shared" si="0"/>
        <v>796</v>
      </c>
      <c r="L4" s="204">
        <f t="shared" si="0"/>
        <v>796</v>
      </c>
      <c r="M4" s="204">
        <f t="shared" si="0"/>
        <v>796</v>
      </c>
      <c r="N4" s="204">
        <f t="shared" si="0"/>
        <v>796</v>
      </c>
      <c r="O4" s="204">
        <f t="shared" si="0"/>
        <v>796</v>
      </c>
      <c r="P4" s="204">
        <f t="shared" si="0"/>
        <v>796</v>
      </c>
      <c r="Q4" s="204">
        <f t="shared" si="0"/>
        <v>796</v>
      </c>
      <c r="R4" s="204">
        <f t="shared" si="0"/>
        <v>796</v>
      </c>
      <c r="S4" s="204">
        <f t="shared" si="0"/>
        <v>796</v>
      </c>
      <c r="T4" s="204">
        <f t="shared" si="0"/>
        <v>796</v>
      </c>
      <c r="U4" s="204">
        <f t="shared" si="0"/>
        <v>796</v>
      </c>
      <c r="V4" s="204">
        <f t="shared" si="0"/>
        <v>796</v>
      </c>
      <c r="W4" s="204">
        <f t="shared" si="0"/>
        <v>796</v>
      </c>
      <c r="X4" s="204">
        <f t="shared" si="0"/>
        <v>796</v>
      </c>
      <c r="Y4" s="204">
        <f t="shared" si="0"/>
        <v>796</v>
      </c>
      <c r="Z4" s="204">
        <f t="shared" si="0"/>
        <v>796</v>
      </c>
      <c r="AA4" s="204">
        <f t="shared" si="0"/>
        <v>796</v>
      </c>
      <c r="AB4" s="204">
        <f t="shared" si="0"/>
        <v>796</v>
      </c>
      <c r="AC4" s="204">
        <f t="shared" si="0"/>
        <v>796</v>
      </c>
      <c r="AD4" s="204">
        <f t="shared" si="0"/>
        <v>796</v>
      </c>
      <c r="AE4" s="204">
        <f t="shared" si="0"/>
        <v>796</v>
      </c>
      <c r="AF4" s="204">
        <f t="shared" si="0"/>
        <v>796</v>
      </c>
      <c r="AG4" s="204">
        <f t="shared" si="0"/>
        <v>796</v>
      </c>
      <c r="AH4" s="204">
        <f t="shared" si="0"/>
        <v>796</v>
      </c>
      <c r="AI4" s="204">
        <f t="shared" si="0"/>
        <v>796</v>
      </c>
      <c r="AJ4" s="204">
        <f t="shared" si="0"/>
        <v>796</v>
      </c>
      <c r="AK4" s="204">
        <f t="shared" si="0"/>
        <v>796</v>
      </c>
      <c r="AL4" s="204">
        <f t="shared" si="0"/>
        <v>796</v>
      </c>
      <c r="AM4" s="204">
        <f t="shared" si="0"/>
        <v>796</v>
      </c>
      <c r="AN4" s="204">
        <f t="shared" si="0"/>
        <v>796</v>
      </c>
      <c r="AO4" s="204">
        <f t="shared" si="0"/>
        <v>796</v>
      </c>
      <c r="AP4" s="204">
        <f t="shared" si="0"/>
        <v>1524.9999999999998</v>
      </c>
      <c r="AQ4" s="204">
        <f t="shared" si="0"/>
        <v>1524.9999999999998</v>
      </c>
      <c r="AR4" s="204">
        <f t="shared" si="0"/>
        <v>1524.9999999999998</v>
      </c>
      <c r="AS4" s="204">
        <f t="shared" si="0"/>
        <v>1524.9999999999998</v>
      </c>
      <c r="AT4" s="204">
        <f t="shared" si="0"/>
        <v>1524.9999999999998</v>
      </c>
      <c r="AU4" s="204">
        <f t="shared" si="0"/>
        <v>1524.9999999999998</v>
      </c>
      <c r="AV4" s="204">
        <f t="shared" si="0"/>
        <v>1524.9999999999998</v>
      </c>
      <c r="AW4" s="204">
        <f t="shared" si="0"/>
        <v>1524.9999999999998</v>
      </c>
      <c r="AX4" s="204">
        <f t="shared" si="1"/>
        <v>1524.9999999999998</v>
      </c>
      <c r="AY4" s="204">
        <f t="shared" si="1"/>
        <v>1524.9999999999998</v>
      </c>
      <c r="AZ4" s="204">
        <f t="shared" si="1"/>
        <v>1524.9999999999998</v>
      </c>
      <c r="BA4" s="204">
        <f t="shared" si="1"/>
        <v>1524.9999999999998</v>
      </c>
      <c r="BB4" s="204">
        <f t="shared" si="1"/>
        <v>1524.9999999999998</v>
      </c>
      <c r="BC4" s="204">
        <f t="shared" si="1"/>
        <v>1524.9999999999998</v>
      </c>
      <c r="BD4" s="204">
        <f t="shared" si="1"/>
        <v>1524.9999999999998</v>
      </c>
      <c r="BE4" s="204">
        <f t="shared" si="1"/>
        <v>1524.9999999999998</v>
      </c>
      <c r="BF4" s="204">
        <f t="shared" si="1"/>
        <v>1524.9999999999998</v>
      </c>
      <c r="BG4" s="204">
        <f t="shared" si="1"/>
        <v>1524.9999999999998</v>
      </c>
      <c r="BH4" s="204">
        <f t="shared" si="1"/>
        <v>1524.9999999999998</v>
      </c>
      <c r="BI4" s="204">
        <f t="shared" si="1"/>
        <v>1524.9999999999998</v>
      </c>
      <c r="BJ4" s="204">
        <f t="shared" si="1"/>
        <v>1524.9999999999998</v>
      </c>
      <c r="BK4" s="204">
        <f t="shared" si="1"/>
        <v>1524.9999999999998</v>
      </c>
      <c r="BL4" s="204">
        <f t="shared" si="1"/>
        <v>1524.9999999999998</v>
      </c>
      <c r="BM4" s="204">
        <f t="shared" si="1"/>
        <v>1524.9999999999998</v>
      </c>
      <c r="BN4" s="204">
        <f t="shared" si="1"/>
        <v>1524.9999999999998</v>
      </c>
      <c r="BO4" s="204">
        <f t="shared" si="1"/>
        <v>1524.9999999999998</v>
      </c>
      <c r="BP4" s="204">
        <f t="shared" si="1"/>
        <v>1524.9999999999998</v>
      </c>
      <c r="BQ4" s="204">
        <f t="shared" si="1"/>
        <v>1524.9999999999998</v>
      </c>
      <c r="BR4" s="204">
        <f t="shared" si="1"/>
        <v>1524.9999999999998</v>
      </c>
      <c r="BS4" s="204">
        <f t="shared" si="1"/>
        <v>1524.9999999999998</v>
      </c>
      <c r="BT4" s="204">
        <f t="shared" si="1"/>
        <v>1524.9999999999998</v>
      </c>
      <c r="BU4" s="204">
        <f t="shared" si="1"/>
        <v>1524.9999999999998</v>
      </c>
      <c r="BV4" s="204">
        <f t="shared" si="1"/>
        <v>1524.9999999999998</v>
      </c>
      <c r="BW4" s="204">
        <f t="shared" si="1"/>
        <v>1524.9999999999998</v>
      </c>
      <c r="BX4" s="204">
        <f t="shared" si="1"/>
        <v>15266.285714285716</v>
      </c>
      <c r="BY4" s="204">
        <f t="shared" si="1"/>
        <v>15266.285714285716</v>
      </c>
      <c r="BZ4" s="204">
        <f t="shared" si="1"/>
        <v>15266.285714285716</v>
      </c>
      <c r="CA4" s="204">
        <f t="shared" si="2"/>
        <v>15266.285714285716</v>
      </c>
      <c r="CB4" s="204">
        <f t="shared" si="2"/>
        <v>15266.285714285716</v>
      </c>
      <c r="CC4" s="204">
        <f t="shared" si="2"/>
        <v>15266.285714285716</v>
      </c>
      <c r="CD4" s="204">
        <f t="shared" si="2"/>
        <v>15266.285714285716</v>
      </c>
      <c r="CE4" s="204">
        <f t="shared" si="2"/>
        <v>15266.285714285716</v>
      </c>
      <c r="CF4" s="204">
        <f t="shared" si="2"/>
        <v>15266.285714285716</v>
      </c>
      <c r="CG4" s="204">
        <f t="shared" si="2"/>
        <v>15266.285714285716</v>
      </c>
      <c r="CH4" s="204">
        <f t="shared" si="2"/>
        <v>15266.285714285716</v>
      </c>
      <c r="CI4" s="204">
        <f t="shared" si="2"/>
        <v>15266.285714285716</v>
      </c>
      <c r="CJ4" s="204">
        <f t="shared" si="2"/>
        <v>15266.285714285716</v>
      </c>
      <c r="CK4" s="204">
        <f t="shared" si="2"/>
        <v>15266.285714285716</v>
      </c>
      <c r="CL4" s="204">
        <f t="shared" si="2"/>
        <v>15266.285714285716</v>
      </c>
      <c r="CM4" s="204">
        <f t="shared" si="2"/>
        <v>15266.285714285716</v>
      </c>
      <c r="CN4" s="204">
        <f t="shared" si="2"/>
        <v>15266.285714285716</v>
      </c>
      <c r="CO4" s="204">
        <f t="shared" si="2"/>
        <v>15266.285714285716</v>
      </c>
      <c r="CP4" s="204">
        <f t="shared" si="2"/>
        <v>15266.285714285716</v>
      </c>
      <c r="CQ4" s="204">
        <f t="shared" si="2"/>
        <v>15266.285714285716</v>
      </c>
      <c r="CR4" s="204">
        <f t="shared" si="2"/>
        <v>24542.857142857138</v>
      </c>
      <c r="CS4" s="204">
        <f t="shared" si="3"/>
        <v>24542.857142857138</v>
      </c>
      <c r="CT4" s="204">
        <f t="shared" si="3"/>
        <v>24542.857142857138</v>
      </c>
      <c r="CU4" s="204">
        <f t="shared" si="3"/>
        <v>24542.857142857138</v>
      </c>
      <c r="CV4" s="204">
        <f t="shared" si="3"/>
        <v>24542.857142857138</v>
      </c>
      <c r="CW4" s="204">
        <f t="shared" si="3"/>
        <v>24542.857142857138</v>
      </c>
      <c r="CX4" s="204">
        <f t="shared" si="3"/>
        <v>24542.857142857138</v>
      </c>
      <c r="CY4" s="204">
        <f t="shared" si="3"/>
        <v>24542.857142857138</v>
      </c>
      <c r="CZ4" s="204">
        <f t="shared" si="3"/>
        <v>24542.857142857138</v>
      </c>
      <c r="DA4" s="204">
        <f t="shared" si="3"/>
        <v>24542.857142857138</v>
      </c>
      <c r="DB4" s="204"/>
    </row>
    <row r="5" spans="1:106">
      <c r="A5" s="201" t="str">
        <f>Income!A74</f>
        <v>Animal products consumed</v>
      </c>
      <c r="B5" s="203">
        <f>Income!B74</f>
        <v>389.57712782593222</v>
      </c>
      <c r="C5" s="203">
        <f>Income!C74</f>
        <v>767.16153718532996</v>
      </c>
      <c r="D5" s="203">
        <f>Income!D74</f>
        <v>990.95671296282421</v>
      </c>
      <c r="E5" s="203">
        <f>Income!E74</f>
        <v>1632.1986967281807</v>
      </c>
      <c r="F5" s="204">
        <f t="shared" si="4"/>
        <v>389.57712782593222</v>
      </c>
      <c r="G5" s="204">
        <f t="shared" si="0"/>
        <v>389.57712782593222</v>
      </c>
      <c r="H5" s="204">
        <f t="shared" si="0"/>
        <v>389.57712782593222</v>
      </c>
      <c r="I5" s="204">
        <f t="shared" si="0"/>
        <v>389.57712782593222</v>
      </c>
      <c r="J5" s="204">
        <f t="shared" si="0"/>
        <v>389.57712782593222</v>
      </c>
      <c r="K5" s="204">
        <f t="shared" si="0"/>
        <v>389.57712782593222</v>
      </c>
      <c r="L5" s="204">
        <f t="shared" si="0"/>
        <v>389.57712782593222</v>
      </c>
      <c r="M5" s="204">
        <f t="shared" si="0"/>
        <v>389.57712782593222</v>
      </c>
      <c r="N5" s="204">
        <f t="shared" si="0"/>
        <v>389.57712782593222</v>
      </c>
      <c r="O5" s="204">
        <f t="shared" si="0"/>
        <v>389.57712782593222</v>
      </c>
      <c r="P5" s="204">
        <f t="shared" si="0"/>
        <v>389.57712782593222</v>
      </c>
      <c r="Q5" s="204">
        <f t="shared" si="0"/>
        <v>389.57712782593222</v>
      </c>
      <c r="R5" s="204">
        <f t="shared" si="0"/>
        <v>389.57712782593222</v>
      </c>
      <c r="S5" s="204">
        <f t="shared" si="0"/>
        <v>389.57712782593222</v>
      </c>
      <c r="T5" s="204">
        <f t="shared" si="0"/>
        <v>389.57712782593222</v>
      </c>
      <c r="U5" s="204">
        <f t="shared" si="0"/>
        <v>389.57712782593222</v>
      </c>
      <c r="V5" s="204">
        <f t="shared" si="0"/>
        <v>389.57712782593222</v>
      </c>
      <c r="W5" s="204">
        <f t="shared" si="0"/>
        <v>389.57712782593222</v>
      </c>
      <c r="X5" s="204">
        <f t="shared" si="0"/>
        <v>389.57712782593222</v>
      </c>
      <c r="Y5" s="204">
        <f t="shared" si="0"/>
        <v>389.57712782593222</v>
      </c>
      <c r="Z5" s="204">
        <f t="shared" si="0"/>
        <v>389.57712782593222</v>
      </c>
      <c r="AA5" s="204">
        <f t="shared" si="0"/>
        <v>389.57712782593222</v>
      </c>
      <c r="AB5" s="204">
        <f t="shared" si="0"/>
        <v>389.57712782593222</v>
      </c>
      <c r="AC5" s="204">
        <f t="shared" si="0"/>
        <v>389.57712782593222</v>
      </c>
      <c r="AD5" s="204">
        <f t="shared" si="0"/>
        <v>389.57712782593222</v>
      </c>
      <c r="AE5" s="204">
        <f t="shared" si="0"/>
        <v>389.57712782593222</v>
      </c>
      <c r="AF5" s="204">
        <f t="shared" si="0"/>
        <v>389.57712782593222</v>
      </c>
      <c r="AG5" s="204">
        <f t="shared" si="0"/>
        <v>389.57712782593222</v>
      </c>
      <c r="AH5" s="204">
        <f t="shared" si="0"/>
        <v>389.57712782593222</v>
      </c>
      <c r="AI5" s="204">
        <f t="shared" si="0"/>
        <v>389.57712782593222</v>
      </c>
      <c r="AJ5" s="204">
        <f t="shared" si="0"/>
        <v>389.57712782593222</v>
      </c>
      <c r="AK5" s="204">
        <f t="shared" si="0"/>
        <v>389.57712782593222</v>
      </c>
      <c r="AL5" s="204">
        <f t="shared" si="0"/>
        <v>389.57712782593222</v>
      </c>
      <c r="AM5" s="204">
        <f t="shared" si="0"/>
        <v>389.57712782593222</v>
      </c>
      <c r="AN5" s="204">
        <f t="shared" si="0"/>
        <v>389.57712782593222</v>
      </c>
      <c r="AO5" s="204">
        <f t="shared" si="0"/>
        <v>389.57712782593222</v>
      </c>
      <c r="AP5" s="204">
        <f t="shared" si="0"/>
        <v>767.16153718532996</v>
      </c>
      <c r="AQ5" s="204">
        <f t="shared" si="0"/>
        <v>767.16153718532996</v>
      </c>
      <c r="AR5" s="204">
        <f t="shared" si="0"/>
        <v>767.16153718532996</v>
      </c>
      <c r="AS5" s="204">
        <f t="shared" si="0"/>
        <v>767.16153718532996</v>
      </c>
      <c r="AT5" s="204">
        <f t="shared" si="0"/>
        <v>767.16153718532996</v>
      </c>
      <c r="AU5" s="204">
        <f t="shared" si="0"/>
        <v>767.16153718532996</v>
      </c>
      <c r="AV5" s="204">
        <f t="shared" si="0"/>
        <v>767.16153718532996</v>
      </c>
      <c r="AW5" s="204">
        <f t="shared" si="0"/>
        <v>767.16153718532996</v>
      </c>
      <c r="AX5" s="204">
        <f t="shared" si="1"/>
        <v>767.16153718532996</v>
      </c>
      <c r="AY5" s="204">
        <f t="shared" si="1"/>
        <v>767.16153718532996</v>
      </c>
      <c r="AZ5" s="204">
        <f t="shared" si="1"/>
        <v>767.16153718532996</v>
      </c>
      <c r="BA5" s="204">
        <f t="shared" si="1"/>
        <v>767.16153718532996</v>
      </c>
      <c r="BB5" s="204">
        <f t="shared" si="1"/>
        <v>767.16153718532996</v>
      </c>
      <c r="BC5" s="204">
        <f t="shared" si="1"/>
        <v>767.16153718532996</v>
      </c>
      <c r="BD5" s="204">
        <f t="shared" si="1"/>
        <v>767.16153718532996</v>
      </c>
      <c r="BE5" s="204">
        <f t="shared" si="1"/>
        <v>767.16153718532996</v>
      </c>
      <c r="BF5" s="204">
        <f t="shared" si="1"/>
        <v>767.16153718532996</v>
      </c>
      <c r="BG5" s="204">
        <f t="shared" si="1"/>
        <v>767.16153718532996</v>
      </c>
      <c r="BH5" s="204">
        <f t="shared" si="1"/>
        <v>767.16153718532996</v>
      </c>
      <c r="BI5" s="204">
        <f t="shared" si="1"/>
        <v>767.16153718532996</v>
      </c>
      <c r="BJ5" s="204">
        <f t="shared" si="1"/>
        <v>767.16153718532996</v>
      </c>
      <c r="BK5" s="204">
        <f t="shared" si="1"/>
        <v>767.16153718532996</v>
      </c>
      <c r="BL5" s="204">
        <f t="shared" si="1"/>
        <v>767.16153718532996</v>
      </c>
      <c r="BM5" s="204">
        <f t="shared" si="1"/>
        <v>767.16153718532996</v>
      </c>
      <c r="BN5" s="204">
        <f t="shared" si="1"/>
        <v>767.16153718532996</v>
      </c>
      <c r="BO5" s="204">
        <f t="shared" si="1"/>
        <v>767.16153718532996</v>
      </c>
      <c r="BP5" s="204">
        <f t="shared" si="1"/>
        <v>767.16153718532996</v>
      </c>
      <c r="BQ5" s="204">
        <f t="shared" si="1"/>
        <v>767.16153718532996</v>
      </c>
      <c r="BR5" s="204">
        <f t="shared" si="1"/>
        <v>767.16153718532996</v>
      </c>
      <c r="BS5" s="204">
        <f t="shared" si="1"/>
        <v>767.16153718532996</v>
      </c>
      <c r="BT5" s="204">
        <f t="shared" si="1"/>
        <v>767.16153718532996</v>
      </c>
      <c r="BU5" s="204">
        <f t="shared" si="1"/>
        <v>767.16153718532996</v>
      </c>
      <c r="BV5" s="204">
        <f t="shared" si="1"/>
        <v>767.16153718532996</v>
      </c>
      <c r="BW5" s="204">
        <f t="shared" si="1"/>
        <v>767.16153718532996</v>
      </c>
      <c r="BX5" s="204">
        <f t="shared" si="1"/>
        <v>990.95671296282421</v>
      </c>
      <c r="BY5" s="204">
        <f t="shared" si="1"/>
        <v>990.95671296282421</v>
      </c>
      <c r="BZ5" s="204">
        <f t="shared" si="1"/>
        <v>990.95671296282421</v>
      </c>
      <c r="CA5" s="204">
        <f t="shared" si="2"/>
        <v>990.95671296282421</v>
      </c>
      <c r="CB5" s="204">
        <f t="shared" si="2"/>
        <v>990.95671296282421</v>
      </c>
      <c r="CC5" s="204">
        <f t="shared" si="2"/>
        <v>990.95671296282421</v>
      </c>
      <c r="CD5" s="204">
        <f t="shared" si="2"/>
        <v>990.95671296282421</v>
      </c>
      <c r="CE5" s="204">
        <f t="shared" si="2"/>
        <v>990.95671296282421</v>
      </c>
      <c r="CF5" s="204">
        <f t="shared" si="2"/>
        <v>990.95671296282421</v>
      </c>
      <c r="CG5" s="204">
        <f t="shared" si="2"/>
        <v>990.95671296282421</v>
      </c>
      <c r="CH5" s="204">
        <f t="shared" si="2"/>
        <v>990.95671296282421</v>
      </c>
      <c r="CI5" s="204">
        <f t="shared" si="2"/>
        <v>990.95671296282421</v>
      </c>
      <c r="CJ5" s="204">
        <f t="shared" si="2"/>
        <v>990.95671296282421</v>
      </c>
      <c r="CK5" s="204">
        <f t="shared" si="2"/>
        <v>990.95671296282421</v>
      </c>
      <c r="CL5" s="204">
        <f t="shared" si="2"/>
        <v>990.95671296282421</v>
      </c>
      <c r="CM5" s="204">
        <f t="shared" si="2"/>
        <v>990.95671296282421</v>
      </c>
      <c r="CN5" s="204">
        <f t="shared" si="2"/>
        <v>990.95671296282421</v>
      </c>
      <c r="CO5" s="204">
        <f t="shared" si="2"/>
        <v>990.95671296282421</v>
      </c>
      <c r="CP5" s="204">
        <f t="shared" si="2"/>
        <v>990.95671296282421</v>
      </c>
      <c r="CQ5" s="204">
        <f t="shared" si="2"/>
        <v>990.95671296282421</v>
      </c>
      <c r="CR5" s="204">
        <f t="shared" si="2"/>
        <v>1632.1986967281807</v>
      </c>
      <c r="CS5" s="204">
        <f t="shared" si="3"/>
        <v>1632.1986967281807</v>
      </c>
      <c r="CT5" s="204">
        <f t="shared" si="3"/>
        <v>1632.1986967281807</v>
      </c>
      <c r="CU5" s="204">
        <f t="shared" si="3"/>
        <v>1632.1986967281807</v>
      </c>
      <c r="CV5" s="204">
        <f t="shared" si="3"/>
        <v>1632.1986967281807</v>
      </c>
      <c r="CW5" s="204">
        <f t="shared" si="3"/>
        <v>1632.1986967281807</v>
      </c>
      <c r="CX5" s="204">
        <f t="shared" si="3"/>
        <v>1632.1986967281807</v>
      </c>
      <c r="CY5" s="204">
        <f t="shared" si="3"/>
        <v>1632.1986967281807</v>
      </c>
      <c r="CZ5" s="204">
        <f t="shared" si="3"/>
        <v>1632.1986967281807</v>
      </c>
      <c r="DA5" s="204">
        <f t="shared" si="3"/>
        <v>1632.1986967281807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3929.8333333333339</v>
      </c>
      <c r="D7" s="203">
        <f>Income!D76</f>
        <v>12102.857142857143</v>
      </c>
      <c r="E7" s="203">
        <f>Income!E76</f>
        <v>21114.28571428571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3929.8333333333339</v>
      </c>
      <c r="AQ7" s="204">
        <f t="shared" si="0"/>
        <v>3929.8333333333339</v>
      </c>
      <c r="AR7" s="204">
        <f t="shared" si="0"/>
        <v>3929.8333333333339</v>
      </c>
      <c r="AS7" s="204">
        <f t="shared" si="0"/>
        <v>3929.8333333333339</v>
      </c>
      <c r="AT7" s="204">
        <f t="shared" si="0"/>
        <v>3929.8333333333339</v>
      </c>
      <c r="AU7" s="204">
        <f t="shared" ref="AU7:BJ8" si="5">IF(AU$2&lt;=($B$2+$C$2+$D$2),IF(AU$2&lt;=($B$2+$C$2),IF(AU$2&lt;=$B$2,$B7,$C7),$D7),$E7)</f>
        <v>3929.8333333333339</v>
      </c>
      <c r="AV7" s="204">
        <f t="shared" si="5"/>
        <v>3929.8333333333339</v>
      </c>
      <c r="AW7" s="204">
        <f t="shared" si="5"/>
        <v>3929.8333333333339</v>
      </c>
      <c r="AX7" s="204">
        <f t="shared" si="5"/>
        <v>3929.8333333333339</v>
      </c>
      <c r="AY7" s="204">
        <f t="shared" si="5"/>
        <v>3929.8333333333339</v>
      </c>
      <c r="AZ7" s="204">
        <f t="shared" si="5"/>
        <v>3929.8333333333339</v>
      </c>
      <c r="BA7" s="204">
        <f t="shared" si="5"/>
        <v>3929.8333333333339</v>
      </c>
      <c r="BB7" s="204">
        <f t="shared" si="5"/>
        <v>3929.8333333333339</v>
      </c>
      <c r="BC7" s="204">
        <f t="shared" si="5"/>
        <v>3929.8333333333339</v>
      </c>
      <c r="BD7" s="204">
        <f t="shared" si="5"/>
        <v>3929.8333333333339</v>
      </c>
      <c r="BE7" s="204">
        <f t="shared" si="5"/>
        <v>3929.8333333333339</v>
      </c>
      <c r="BF7" s="204">
        <f t="shared" si="5"/>
        <v>3929.8333333333339</v>
      </c>
      <c r="BG7" s="204">
        <f t="shared" si="5"/>
        <v>3929.8333333333339</v>
      </c>
      <c r="BH7" s="204">
        <f t="shared" si="5"/>
        <v>3929.8333333333339</v>
      </c>
      <c r="BI7" s="204">
        <f t="shared" si="5"/>
        <v>3929.8333333333339</v>
      </c>
      <c r="BJ7" s="204">
        <f t="shared" si="5"/>
        <v>3929.8333333333339</v>
      </c>
      <c r="BK7" s="204">
        <f t="shared" si="1"/>
        <v>3929.8333333333339</v>
      </c>
      <c r="BL7" s="204">
        <f t="shared" si="1"/>
        <v>3929.8333333333339</v>
      </c>
      <c r="BM7" s="204">
        <f t="shared" si="1"/>
        <v>3929.8333333333339</v>
      </c>
      <c r="BN7" s="204">
        <f t="shared" si="1"/>
        <v>3929.8333333333339</v>
      </c>
      <c r="BO7" s="204">
        <f t="shared" si="1"/>
        <v>3929.8333333333339</v>
      </c>
      <c r="BP7" s="204">
        <f t="shared" si="1"/>
        <v>3929.8333333333339</v>
      </c>
      <c r="BQ7" s="204">
        <f t="shared" si="1"/>
        <v>3929.8333333333339</v>
      </c>
      <c r="BR7" s="204">
        <f t="shared" si="1"/>
        <v>3929.8333333333339</v>
      </c>
      <c r="BS7" s="204">
        <f t="shared" si="1"/>
        <v>3929.8333333333339</v>
      </c>
      <c r="BT7" s="204">
        <f t="shared" si="1"/>
        <v>3929.8333333333339</v>
      </c>
      <c r="BU7" s="204">
        <f t="shared" si="1"/>
        <v>3929.8333333333339</v>
      </c>
      <c r="BV7" s="204">
        <f t="shared" si="1"/>
        <v>3929.8333333333339</v>
      </c>
      <c r="BW7" s="204">
        <f t="shared" si="1"/>
        <v>3929.8333333333339</v>
      </c>
      <c r="BX7" s="204">
        <f t="shared" si="1"/>
        <v>12102.857142857143</v>
      </c>
      <c r="BY7" s="204">
        <f t="shared" si="1"/>
        <v>12102.857142857143</v>
      </c>
      <c r="BZ7" s="204">
        <f t="shared" si="1"/>
        <v>12102.857142857143</v>
      </c>
      <c r="CA7" s="204">
        <f t="shared" si="2"/>
        <v>12102.857142857143</v>
      </c>
      <c r="CB7" s="204">
        <f t="shared" si="2"/>
        <v>12102.857142857143</v>
      </c>
      <c r="CC7" s="204">
        <f t="shared" si="2"/>
        <v>12102.857142857143</v>
      </c>
      <c r="CD7" s="204">
        <f t="shared" si="2"/>
        <v>12102.857142857143</v>
      </c>
      <c r="CE7" s="204">
        <f t="shared" si="2"/>
        <v>12102.857142857143</v>
      </c>
      <c r="CF7" s="204">
        <f t="shared" si="2"/>
        <v>12102.857142857143</v>
      </c>
      <c r="CG7" s="204">
        <f t="shared" si="2"/>
        <v>12102.857142857143</v>
      </c>
      <c r="CH7" s="204">
        <f t="shared" si="2"/>
        <v>12102.857142857143</v>
      </c>
      <c r="CI7" s="204">
        <f t="shared" si="2"/>
        <v>12102.857142857143</v>
      </c>
      <c r="CJ7" s="204">
        <f t="shared" si="2"/>
        <v>12102.857142857143</v>
      </c>
      <c r="CK7" s="204">
        <f t="shared" si="2"/>
        <v>12102.857142857143</v>
      </c>
      <c r="CL7" s="204">
        <f t="shared" si="2"/>
        <v>12102.857142857143</v>
      </c>
      <c r="CM7" s="204">
        <f t="shared" si="2"/>
        <v>12102.857142857143</v>
      </c>
      <c r="CN7" s="204">
        <f t="shared" si="2"/>
        <v>12102.857142857143</v>
      </c>
      <c r="CO7" s="204">
        <f t="shared" si="2"/>
        <v>12102.857142857143</v>
      </c>
      <c r="CP7" s="204">
        <f t="shared" si="2"/>
        <v>12102.857142857143</v>
      </c>
      <c r="CQ7" s="204">
        <f t="shared" si="2"/>
        <v>12102.857142857143</v>
      </c>
      <c r="CR7" s="204">
        <f t="shared" si="2"/>
        <v>21114.28571428571</v>
      </c>
      <c r="CS7" s="204">
        <f t="shared" si="3"/>
        <v>21114.28571428571</v>
      </c>
      <c r="CT7" s="204">
        <f t="shared" si="3"/>
        <v>21114.28571428571</v>
      </c>
      <c r="CU7" s="204">
        <f t="shared" si="3"/>
        <v>21114.28571428571</v>
      </c>
      <c r="CV7" s="204">
        <f t="shared" si="3"/>
        <v>21114.28571428571</v>
      </c>
      <c r="CW7" s="204">
        <f t="shared" si="3"/>
        <v>21114.28571428571</v>
      </c>
      <c r="CX7" s="204">
        <f t="shared" si="3"/>
        <v>21114.28571428571</v>
      </c>
      <c r="CY7" s="204">
        <f t="shared" si="3"/>
        <v>21114.28571428571</v>
      </c>
      <c r="CZ7" s="204">
        <f t="shared" si="3"/>
        <v>21114.28571428571</v>
      </c>
      <c r="DA7" s="204">
        <f t="shared" si="3"/>
        <v>21114.28571428571</v>
      </c>
      <c r="DB7" s="204"/>
    </row>
    <row r="8" spans="1:106">
      <c r="A8" s="201" t="str">
        <f>Income!A77</f>
        <v>Wild foods consumed and sold</v>
      </c>
      <c r="B8" s="203">
        <f>Income!B77</f>
        <v>446.66666666666663</v>
      </c>
      <c r="C8" s="203">
        <f>Income!C77</f>
        <v>776.66666666666674</v>
      </c>
      <c r="D8" s="203">
        <f>Income!D77</f>
        <v>0</v>
      </c>
      <c r="E8" s="203">
        <f>Income!E77</f>
        <v>0</v>
      </c>
      <c r="F8" s="204">
        <f t="shared" si="4"/>
        <v>446.66666666666663</v>
      </c>
      <c r="G8" s="204">
        <f t="shared" si="4"/>
        <v>446.66666666666663</v>
      </c>
      <c r="H8" s="204">
        <f t="shared" si="4"/>
        <v>446.66666666666663</v>
      </c>
      <c r="I8" s="204">
        <f t="shared" si="4"/>
        <v>446.66666666666663</v>
      </c>
      <c r="J8" s="204">
        <f t="shared" si="4"/>
        <v>446.66666666666663</v>
      </c>
      <c r="K8" s="204">
        <f t="shared" si="4"/>
        <v>446.66666666666663</v>
      </c>
      <c r="L8" s="204">
        <f t="shared" si="4"/>
        <v>446.66666666666663</v>
      </c>
      <c r="M8" s="204">
        <f t="shared" si="4"/>
        <v>446.66666666666663</v>
      </c>
      <c r="N8" s="204">
        <f t="shared" si="4"/>
        <v>446.66666666666663</v>
      </c>
      <c r="O8" s="204">
        <f t="shared" si="4"/>
        <v>446.66666666666663</v>
      </c>
      <c r="P8" s="204">
        <f t="shared" si="4"/>
        <v>446.66666666666663</v>
      </c>
      <c r="Q8" s="204">
        <f t="shared" si="4"/>
        <v>446.66666666666663</v>
      </c>
      <c r="R8" s="204">
        <f t="shared" si="4"/>
        <v>446.66666666666663</v>
      </c>
      <c r="S8" s="204">
        <f t="shared" si="4"/>
        <v>446.66666666666663</v>
      </c>
      <c r="T8" s="204">
        <f t="shared" si="4"/>
        <v>446.66666666666663</v>
      </c>
      <c r="U8" s="204">
        <f t="shared" si="4"/>
        <v>446.66666666666663</v>
      </c>
      <c r="V8" s="204">
        <f t="shared" ref="V8:AK18" si="6">IF(V$2&lt;=($B$2+$C$2+$D$2),IF(V$2&lt;=($B$2+$C$2),IF(V$2&lt;=$B$2,$B8,$C8),$D8),$E8)</f>
        <v>446.66666666666663</v>
      </c>
      <c r="W8" s="204">
        <f t="shared" si="6"/>
        <v>446.66666666666663</v>
      </c>
      <c r="X8" s="204">
        <f t="shared" si="6"/>
        <v>446.66666666666663</v>
      </c>
      <c r="Y8" s="204">
        <f t="shared" si="6"/>
        <v>446.66666666666663</v>
      </c>
      <c r="Z8" s="204">
        <f t="shared" si="6"/>
        <v>446.66666666666663</v>
      </c>
      <c r="AA8" s="204">
        <f t="shared" si="6"/>
        <v>446.66666666666663</v>
      </c>
      <c r="AB8" s="204">
        <f t="shared" si="6"/>
        <v>446.66666666666663</v>
      </c>
      <c r="AC8" s="204">
        <f t="shared" si="6"/>
        <v>446.66666666666663</v>
      </c>
      <c r="AD8" s="204">
        <f t="shared" si="6"/>
        <v>446.66666666666663</v>
      </c>
      <c r="AE8" s="204">
        <f t="shared" si="6"/>
        <v>446.66666666666663</v>
      </c>
      <c r="AF8" s="204">
        <f t="shared" si="6"/>
        <v>446.66666666666663</v>
      </c>
      <c r="AG8" s="204">
        <f t="shared" si="6"/>
        <v>446.66666666666663</v>
      </c>
      <c r="AH8" s="204">
        <f t="shared" si="6"/>
        <v>446.66666666666663</v>
      </c>
      <c r="AI8" s="204">
        <f t="shared" si="6"/>
        <v>446.66666666666663</v>
      </c>
      <c r="AJ8" s="204">
        <f t="shared" si="6"/>
        <v>446.66666666666663</v>
      </c>
      <c r="AK8" s="204">
        <f t="shared" si="6"/>
        <v>446.66666666666663</v>
      </c>
      <c r="AL8" s="204">
        <f t="shared" ref="AL8:BA18" si="7">IF(AL$2&lt;=($B$2+$C$2+$D$2),IF(AL$2&lt;=($B$2+$C$2),IF(AL$2&lt;=$B$2,$B8,$C8),$D8),$E8)</f>
        <v>446.66666666666663</v>
      </c>
      <c r="AM8" s="204">
        <f t="shared" si="7"/>
        <v>446.66666666666663</v>
      </c>
      <c r="AN8" s="204">
        <f t="shared" si="7"/>
        <v>446.66666666666663</v>
      </c>
      <c r="AO8" s="204">
        <f t="shared" si="7"/>
        <v>446.66666666666663</v>
      </c>
      <c r="AP8" s="204">
        <f t="shared" si="7"/>
        <v>776.66666666666674</v>
      </c>
      <c r="AQ8" s="204">
        <f t="shared" si="7"/>
        <v>776.66666666666674</v>
      </c>
      <c r="AR8" s="204">
        <f t="shared" si="7"/>
        <v>776.66666666666674</v>
      </c>
      <c r="AS8" s="204">
        <f t="shared" si="7"/>
        <v>776.66666666666674</v>
      </c>
      <c r="AT8" s="204">
        <f t="shared" si="7"/>
        <v>776.66666666666674</v>
      </c>
      <c r="AU8" s="204">
        <f t="shared" si="7"/>
        <v>776.66666666666674</v>
      </c>
      <c r="AV8" s="204">
        <f t="shared" si="7"/>
        <v>776.66666666666674</v>
      </c>
      <c r="AW8" s="204">
        <f t="shared" si="7"/>
        <v>776.66666666666674</v>
      </c>
      <c r="AX8" s="204">
        <f t="shared" si="7"/>
        <v>776.66666666666674</v>
      </c>
      <c r="AY8" s="204">
        <f t="shared" si="7"/>
        <v>776.66666666666674</v>
      </c>
      <c r="AZ8" s="204">
        <f t="shared" si="7"/>
        <v>776.66666666666674</v>
      </c>
      <c r="BA8" s="204">
        <f t="shared" si="7"/>
        <v>776.66666666666674</v>
      </c>
      <c r="BB8" s="204">
        <f t="shared" si="5"/>
        <v>776.66666666666674</v>
      </c>
      <c r="BC8" s="204">
        <f t="shared" si="5"/>
        <v>776.66666666666674</v>
      </c>
      <c r="BD8" s="204">
        <f t="shared" si="5"/>
        <v>776.66666666666674</v>
      </c>
      <c r="BE8" s="204">
        <f t="shared" si="5"/>
        <v>776.66666666666674</v>
      </c>
      <c r="BF8" s="204">
        <f t="shared" si="5"/>
        <v>776.66666666666674</v>
      </c>
      <c r="BG8" s="204">
        <f t="shared" si="5"/>
        <v>776.66666666666674</v>
      </c>
      <c r="BH8" s="204">
        <f t="shared" si="5"/>
        <v>776.66666666666674</v>
      </c>
      <c r="BI8" s="204">
        <f t="shared" si="5"/>
        <v>776.66666666666674</v>
      </c>
      <c r="BJ8" s="204">
        <f t="shared" si="5"/>
        <v>776.66666666666674</v>
      </c>
      <c r="BK8" s="204">
        <f t="shared" si="1"/>
        <v>776.66666666666674</v>
      </c>
      <c r="BL8" s="204">
        <f t="shared" si="1"/>
        <v>776.66666666666674</v>
      </c>
      <c r="BM8" s="204">
        <f t="shared" si="1"/>
        <v>776.66666666666674</v>
      </c>
      <c r="BN8" s="204">
        <f t="shared" si="1"/>
        <v>776.66666666666674</v>
      </c>
      <c r="BO8" s="204">
        <f t="shared" si="1"/>
        <v>776.66666666666674</v>
      </c>
      <c r="BP8" s="204">
        <f t="shared" si="1"/>
        <v>776.66666666666674</v>
      </c>
      <c r="BQ8" s="204">
        <f t="shared" si="1"/>
        <v>776.66666666666674</v>
      </c>
      <c r="BR8" s="204">
        <f t="shared" si="1"/>
        <v>776.66666666666674</v>
      </c>
      <c r="BS8" s="204">
        <f t="shared" si="1"/>
        <v>776.66666666666674</v>
      </c>
      <c r="BT8" s="204">
        <f t="shared" si="1"/>
        <v>776.66666666666674</v>
      </c>
      <c r="BU8" s="204">
        <f t="shared" si="1"/>
        <v>776.66666666666674</v>
      </c>
      <c r="BV8" s="204">
        <f t="shared" si="1"/>
        <v>776.66666666666674</v>
      </c>
      <c r="BW8" s="204">
        <f t="shared" si="1"/>
        <v>776.66666666666674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5433.9365900540206</v>
      </c>
      <c r="C9" s="203">
        <f>Income!C78</f>
        <v>9708.0731665894673</v>
      </c>
      <c r="D9" s="203">
        <f>Income!D78</f>
        <v>0</v>
      </c>
      <c r="E9" s="203">
        <f>Income!E78</f>
        <v>0</v>
      </c>
      <c r="F9" s="204">
        <f t="shared" si="4"/>
        <v>5433.9365900540206</v>
      </c>
      <c r="G9" s="204">
        <f t="shared" si="4"/>
        <v>5433.9365900540206</v>
      </c>
      <c r="H9" s="204">
        <f t="shared" si="4"/>
        <v>5433.9365900540206</v>
      </c>
      <c r="I9" s="204">
        <f t="shared" si="4"/>
        <v>5433.9365900540206</v>
      </c>
      <c r="J9" s="204">
        <f t="shared" si="4"/>
        <v>5433.9365900540206</v>
      </c>
      <c r="K9" s="204">
        <f t="shared" si="4"/>
        <v>5433.9365900540206</v>
      </c>
      <c r="L9" s="204">
        <f t="shared" si="4"/>
        <v>5433.9365900540206</v>
      </c>
      <c r="M9" s="204">
        <f t="shared" si="4"/>
        <v>5433.9365900540206</v>
      </c>
      <c r="N9" s="204">
        <f t="shared" si="4"/>
        <v>5433.9365900540206</v>
      </c>
      <c r="O9" s="204">
        <f t="shared" si="4"/>
        <v>5433.9365900540206</v>
      </c>
      <c r="P9" s="204">
        <f t="shared" si="4"/>
        <v>5433.9365900540206</v>
      </c>
      <c r="Q9" s="204">
        <f t="shared" si="4"/>
        <v>5433.9365900540206</v>
      </c>
      <c r="R9" s="204">
        <f t="shared" si="4"/>
        <v>5433.9365900540206</v>
      </c>
      <c r="S9" s="204">
        <f t="shared" si="4"/>
        <v>5433.9365900540206</v>
      </c>
      <c r="T9" s="204">
        <f t="shared" si="4"/>
        <v>5433.9365900540206</v>
      </c>
      <c r="U9" s="204">
        <f t="shared" si="4"/>
        <v>5433.9365900540206</v>
      </c>
      <c r="V9" s="204">
        <f t="shared" si="6"/>
        <v>5433.9365900540206</v>
      </c>
      <c r="W9" s="204">
        <f t="shared" si="6"/>
        <v>5433.9365900540206</v>
      </c>
      <c r="X9" s="204">
        <f t="shared" si="6"/>
        <v>5433.9365900540206</v>
      </c>
      <c r="Y9" s="204">
        <f t="shared" si="6"/>
        <v>5433.9365900540206</v>
      </c>
      <c r="Z9" s="204">
        <f t="shared" si="6"/>
        <v>5433.9365900540206</v>
      </c>
      <c r="AA9" s="204">
        <f t="shared" si="6"/>
        <v>5433.9365900540206</v>
      </c>
      <c r="AB9" s="204">
        <f t="shared" si="6"/>
        <v>5433.9365900540206</v>
      </c>
      <c r="AC9" s="204">
        <f t="shared" si="6"/>
        <v>5433.9365900540206</v>
      </c>
      <c r="AD9" s="204">
        <f t="shared" si="6"/>
        <v>5433.9365900540206</v>
      </c>
      <c r="AE9" s="204">
        <f t="shared" si="6"/>
        <v>5433.9365900540206</v>
      </c>
      <c r="AF9" s="204">
        <f t="shared" si="6"/>
        <v>5433.9365900540206</v>
      </c>
      <c r="AG9" s="204">
        <f t="shared" si="6"/>
        <v>5433.9365900540206</v>
      </c>
      <c r="AH9" s="204">
        <f t="shared" si="6"/>
        <v>5433.9365900540206</v>
      </c>
      <c r="AI9" s="204">
        <f t="shared" si="6"/>
        <v>5433.9365900540206</v>
      </c>
      <c r="AJ9" s="204">
        <f t="shared" si="6"/>
        <v>5433.9365900540206</v>
      </c>
      <c r="AK9" s="204">
        <f t="shared" si="6"/>
        <v>5433.9365900540206</v>
      </c>
      <c r="AL9" s="204">
        <f t="shared" si="7"/>
        <v>5433.9365900540206</v>
      </c>
      <c r="AM9" s="204">
        <f t="shared" si="7"/>
        <v>5433.9365900540206</v>
      </c>
      <c r="AN9" s="204">
        <f t="shared" si="7"/>
        <v>5433.9365900540206</v>
      </c>
      <c r="AO9" s="204">
        <f t="shared" si="7"/>
        <v>5433.9365900540206</v>
      </c>
      <c r="AP9" s="204">
        <f t="shared" si="7"/>
        <v>9708.0731665894673</v>
      </c>
      <c r="AQ9" s="204">
        <f t="shared" si="7"/>
        <v>9708.0731665894673</v>
      </c>
      <c r="AR9" s="204">
        <f t="shared" si="7"/>
        <v>9708.0731665894673</v>
      </c>
      <c r="AS9" s="204">
        <f t="shared" si="7"/>
        <v>9708.0731665894673</v>
      </c>
      <c r="AT9" s="204">
        <f t="shared" si="7"/>
        <v>9708.0731665894673</v>
      </c>
      <c r="AU9" s="204">
        <f t="shared" si="7"/>
        <v>9708.0731665894673</v>
      </c>
      <c r="AV9" s="204">
        <f t="shared" si="7"/>
        <v>9708.0731665894673</v>
      </c>
      <c r="AW9" s="204">
        <f t="shared" si="7"/>
        <v>9708.0731665894673</v>
      </c>
      <c r="AX9" s="204">
        <f t="shared" si="1"/>
        <v>9708.0731665894673</v>
      </c>
      <c r="AY9" s="204">
        <f t="shared" si="1"/>
        <v>9708.0731665894673</v>
      </c>
      <c r="AZ9" s="204">
        <f t="shared" si="1"/>
        <v>9708.0731665894673</v>
      </c>
      <c r="BA9" s="204">
        <f t="shared" si="1"/>
        <v>9708.0731665894673</v>
      </c>
      <c r="BB9" s="204">
        <f t="shared" si="1"/>
        <v>9708.0731665894673</v>
      </c>
      <c r="BC9" s="204">
        <f t="shared" si="1"/>
        <v>9708.0731665894673</v>
      </c>
      <c r="BD9" s="204">
        <f t="shared" si="1"/>
        <v>9708.0731665894673</v>
      </c>
      <c r="BE9" s="204">
        <f t="shared" si="1"/>
        <v>9708.0731665894673</v>
      </c>
      <c r="BF9" s="204">
        <f t="shared" si="1"/>
        <v>9708.0731665894673</v>
      </c>
      <c r="BG9" s="204">
        <f t="shared" si="1"/>
        <v>9708.0731665894673</v>
      </c>
      <c r="BH9" s="204">
        <f t="shared" si="1"/>
        <v>9708.0731665894673</v>
      </c>
      <c r="BI9" s="204">
        <f t="shared" si="1"/>
        <v>9708.0731665894673</v>
      </c>
      <c r="BJ9" s="204">
        <f t="shared" si="1"/>
        <v>9708.0731665894673</v>
      </c>
      <c r="BK9" s="204">
        <f t="shared" si="1"/>
        <v>9708.0731665894673</v>
      </c>
      <c r="BL9" s="204">
        <f t="shared" si="1"/>
        <v>9708.0731665894673</v>
      </c>
      <c r="BM9" s="204">
        <f t="shared" si="1"/>
        <v>9708.0731665894673</v>
      </c>
      <c r="BN9" s="204">
        <f t="shared" si="1"/>
        <v>9708.0731665894673</v>
      </c>
      <c r="BO9" s="204">
        <f t="shared" si="1"/>
        <v>9708.0731665894673</v>
      </c>
      <c r="BP9" s="204">
        <f t="shared" si="1"/>
        <v>9708.0731665894673</v>
      </c>
      <c r="BQ9" s="204">
        <f t="shared" si="1"/>
        <v>9708.0731665894673</v>
      </c>
      <c r="BR9" s="204">
        <f t="shared" si="1"/>
        <v>9708.0731665894673</v>
      </c>
      <c r="BS9" s="204">
        <f t="shared" si="1"/>
        <v>9708.0731665894673</v>
      </c>
      <c r="BT9" s="204">
        <f t="shared" si="1"/>
        <v>9708.0731665894673</v>
      </c>
      <c r="BU9" s="204">
        <f t="shared" si="1"/>
        <v>9708.0731665894673</v>
      </c>
      <c r="BV9" s="204">
        <f t="shared" si="1"/>
        <v>9708.0731665894673</v>
      </c>
      <c r="BW9" s="204">
        <f t="shared" si="1"/>
        <v>9708.0731665894673</v>
      </c>
      <c r="BX9" s="204">
        <f t="shared" si="1"/>
        <v>0</v>
      </c>
      <c r="BY9" s="204">
        <f t="shared" si="1"/>
        <v>0</v>
      </c>
      <c r="BZ9" s="204">
        <f t="shared" si="1"/>
        <v>0</v>
      </c>
      <c r="CA9" s="204">
        <f t="shared" si="2"/>
        <v>0</v>
      </c>
      <c r="CB9" s="204">
        <f t="shared" si="2"/>
        <v>0</v>
      </c>
      <c r="CC9" s="204">
        <f t="shared" si="2"/>
        <v>0</v>
      </c>
      <c r="CD9" s="204">
        <f t="shared" si="2"/>
        <v>0</v>
      </c>
      <c r="CE9" s="204">
        <f t="shared" si="2"/>
        <v>0</v>
      </c>
      <c r="CF9" s="204">
        <f t="shared" si="2"/>
        <v>0</v>
      </c>
      <c r="CG9" s="204">
        <f t="shared" si="2"/>
        <v>0</v>
      </c>
      <c r="CH9" s="204">
        <f t="shared" si="2"/>
        <v>0</v>
      </c>
      <c r="CI9" s="204">
        <f t="shared" si="2"/>
        <v>0</v>
      </c>
      <c r="CJ9" s="204">
        <f t="shared" si="2"/>
        <v>0</v>
      </c>
      <c r="CK9" s="204">
        <f t="shared" si="2"/>
        <v>0</v>
      </c>
      <c r="CL9" s="204">
        <f t="shared" si="2"/>
        <v>0</v>
      </c>
      <c r="CM9" s="204">
        <f t="shared" si="2"/>
        <v>0</v>
      </c>
      <c r="CN9" s="204">
        <f t="shared" si="2"/>
        <v>0</v>
      </c>
      <c r="CO9" s="204">
        <f t="shared" si="2"/>
        <v>0</v>
      </c>
      <c r="CP9" s="204">
        <f t="shared" si="2"/>
        <v>0</v>
      </c>
      <c r="CQ9" s="204">
        <f t="shared" si="2"/>
        <v>0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8800</v>
      </c>
      <c r="D10" s="203">
        <f>Income!D79</f>
        <v>30285.714285714286</v>
      </c>
      <c r="E10" s="203">
        <f>Income!E79</f>
        <v>144000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8800</v>
      </c>
      <c r="AQ10" s="204">
        <f t="shared" si="7"/>
        <v>8800</v>
      </c>
      <c r="AR10" s="204">
        <f t="shared" si="7"/>
        <v>8800</v>
      </c>
      <c r="AS10" s="204">
        <f t="shared" si="7"/>
        <v>8800</v>
      </c>
      <c r="AT10" s="204">
        <f t="shared" si="7"/>
        <v>8800</v>
      </c>
      <c r="AU10" s="204">
        <f t="shared" si="7"/>
        <v>8800</v>
      </c>
      <c r="AV10" s="204">
        <f t="shared" si="7"/>
        <v>8800</v>
      </c>
      <c r="AW10" s="204">
        <f t="shared" si="7"/>
        <v>8800</v>
      </c>
      <c r="AX10" s="204">
        <f t="shared" si="1"/>
        <v>8800</v>
      </c>
      <c r="AY10" s="204">
        <f t="shared" si="1"/>
        <v>8800</v>
      </c>
      <c r="AZ10" s="204">
        <f t="shared" si="1"/>
        <v>8800</v>
      </c>
      <c r="BA10" s="204">
        <f t="shared" si="1"/>
        <v>8800</v>
      </c>
      <c r="BB10" s="204">
        <f t="shared" si="1"/>
        <v>8800</v>
      </c>
      <c r="BC10" s="204">
        <f t="shared" si="1"/>
        <v>8800</v>
      </c>
      <c r="BD10" s="204">
        <f t="shared" si="1"/>
        <v>8800</v>
      </c>
      <c r="BE10" s="204">
        <f t="shared" si="1"/>
        <v>8800</v>
      </c>
      <c r="BF10" s="204">
        <f t="shared" si="1"/>
        <v>8800</v>
      </c>
      <c r="BG10" s="204">
        <f t="shared" si="1"/>
        <v>8800</v>
      </c>
      <c r="BH10" s="204">
        <f t="shared" si="1"/>
        <v>8800</v>
      </c>
      <c r="BI10" s="204">
        <f t="shared" si="1"/>
        <v>8800</v>
      </c>
      <c r="BJ10" s="204">
        <f t="shared" si="1"/>
        <v>8800</v>
      </c>
      <c r="BK10" s="204">
        <f t="shared" si="1"/>
        <v>8800</v>
      </c>
      <c r="BL10" s="204">
        <f t="shared" si="1"/>
        <v>8800</v>
      </c>
      <c r="BM10" s="204">
        <f t="shared" si="1"/>
        <v>8800</v>
      </c>
      <c r="BN10" s="204">
        <f t="shared" si="1"/>
        <v>8800</v>
      </c>
      <c r="BO10" s="204">
        <f t="shared" si="1"/>
        <v>8800</v>
      </c>
      <c r="BP10" s="204">
        <f t="shared" si="1"/>
        <v>8800</v>
      </c>
      <c r="BQ10" s="204">
        <f t="shared" si="1"/>
        <v>8800</v>
      </c>
      <c r="BR10" s="204">
        <f t="shared" ref="AX10:BZ18" si="8">IF(BR$2&lt;=($B$2+$C$2+$D$2),IF(BR$2&lt;=($B$2+$C$2),IF(BR$2&lt;=$B$2,$B10,$C10),$D10),$E10)</f>
        <v>8800</v>
      </c>
      <c r="BS10" s="204">
        <f t="shared" si="8"/>
        <v>8800</v>
      </c>
      <c r="BT10" s="204">
        <f t="shared" si="8"/>
        <v>8800</v>
      </c>
      <c r="BU10" s="204">
        <f t="shared" si="8"/>
        <v>8800</v>
      </c>
      <c r="BV10" s="204">
        <f t="shared" si="8"/>
        <v>8800</v>
      </c>
      <c r="BW10" s="204">
        <f t="shared" si="8"/>
        <v>8800</v>
      </c>
      <c r="BX10" s="204">
        <f t="shared" si="8"/>
        <v>30285.714285714286</v>
      </c>
      <c r="BY10" s="204">
        <f t="shared" si="8"/>
        <v>30285.714285714286</v>
      </c>
      <c r="BZ10" s="204">
        <f t="shared" si="8"/>
        <v>30285.714285714286</v>
      </c>
      <c r="CA10" s="204">
        <f t="shared" si="2"/>
        <v>30285.714285714286</v>
      </c>
      <c r="CB10" s="204">
        <f t="shared" si="2"/>
        <v>30285.714285714286</v>
      </c>
      <c r="CC10" s="204">
        <f t="shared" si="2"/>
        <v>30285.714285714286</v>
      </c>
      <c r="CD10" s="204">
        <f t="shared" si="2"/>
        <v>30285.714285714286</v>
      </c>
      <c r="CE10" s="204">
        <f t="shared" si="2"/>
        <v>30285.714285714286</v>
      </c>
      <c r="CF10" s="204">
        <f t="shared" si="2"/>
        <v>30285.714285714286</v>
      </c>
      <c r="CG10" s="204">
        <f t="shared" si="2"/>
        <v>30285.714285714286</v>
      </c>
      <c r="CH10" s="204">
        <f t="shared" si="2"/>
        <v>30285.714285714286</v>
      </c>
      <c r="CI10" s="204">
        <f t="shared" si="2"/>
        <v>30285.714285714286</v>
      </c>
      <c r="CJ10" s="204">
        <f t="shared" si="2"/>
        <v>30285.714285714286</v>
      </c>
      <c r="CK10" s="204">
        <f t="shared" si="2"/>
        <v>30285.714285714286</v>
      </c>
      <c r="CL10" s="204">
        <f t="shared" si="2"/>
        <v>30285.714285714286</v>
      </c>
      <c r="CM10" s="204">
        <f t="shared" si="2"/>
        <v>30285.714285714286</v>
      </c>
      <c r="CN10" s="204">
        <f t="shared" si="2"/>
        <v>30285.714285714286</v>
      </c>
      <c r="CO10" s="204">
        <f t="shared" si="2"/>
        <v>30285.714285714286</v>
      </c>
      <c r="CP10" s="204">
        <f t="shared" si="2"/>
        <v>30285.714285714286</v>
      </c>
      <c r="CQ10" s="204">
        <f t="shared" si="2"/>
        <v>30285.714285714286</v>
      </c>
      <c r="CR10" s="204">
        <f t="shared" si="2"/>
        <v>144000</v>
      </c>
      <c r="CS10" s="204">
        <f t="shared" si="3"/>
        <v>144000</v>
      </c>
      <c r="CT10" s="204">
        <f t="shared" si="3"/>
        <v>144000</v>
      </c>
      <c r="CU10" s="204">
        <f t="shared" si="3"/>
        <v>144000</v>
      </c>
      <c r="CV10" s="204">
        <f t="shared" si="3"/>
        <v>144000</v>
      </c>
      <c r="CW10" s="204">
        <f t="shared" si="3"/>
        <v>144000</v>
      </c>
      <c r="CX10" s="204">
        <f t="shared" si="3"/>
        <v>144000</v>
      </c>
      <c r="CY10" s="204">
        <f t="shared" si="3"/>
        <v>144000</v>
      </c>
      <c r="CZ10" s="204">
        <f t="shared" si="3"/>
        <v>144000</v>
      </c>
      <c r="DA10" s="204">
        <f t="shared" si="3"/>
        <v>144000</v>
      </c>
      <c r="DB10" s="204"/>
    </row>
    <row r="11" spans="1:106">
      <c r="A11" s="201" t="str">
        <f>Income!A81</f>
        <v>Self - employment</v>
      </c>
      <c r="B11" s="203">
        <f>Income!B81</f>
        <v>764</v>
      </c>
      <c r="C11" s="203">
        <f>Income!C81</f>
        <v>4236.666666666667</v>
      </c>
      <c r="D11" s="203">
        <f>Income!D81</f>
        <v>457.14285714285717</v>
      </c>
      <c r="E11" s="203">
        <f>Income!E81</f>
        <v>0</v>
      </c>
      <c r="F11" s="204">
        <f t="shared" si="4"/>
        <v>764</v>
      </c>
      <c r="G11" s="204">
        <f t="shared" si="4"/>
        <v>764</v>
      </c>
      <c r="H11" s="204">
        <f t="shared" si="4"/>
        <v>764</v>
      </c>
      <c r="I11" s="204">
        <f t="shared" si="4"/>
        <v>764</v>
      </c>
      <c r="J11" s="204">
        <f t="shared" si="4"/>
        <v>764</v>
      </c>
      <c r="K11" s="204">
        <f t="shared" si="4"/>
        <v>764</v>
      </c>
      <c r="L11" s="204">
        <f t="shared" si="4"/>
        <v>764</v>
      </c>
      <c r="M11" s="204">
        <f t="shared" si="4"/>
        <v>764</v>
      </c>
      <c r="N11" s="204">
        <f t="shared" si="4"/>
        <v>764</v>
      </c>
      <c r="O11" s="204">
        <f t="shared" si="4"/>
        <v>764</v>
      </c>
      <c r="P11" s="204">
        <f t="shared" si="4"/>
        <v>764</v>
      </c>
      <c r="Q11" s="204">
        <f t="shared" si="4"/>
        <v>764</v>
      </c>
      <c r="R11" s="204">
        <f t="shared" si="4"/>
        <v>764</v>
      </c>
      <c r="S11" s="204">
        <f t="shared" si="4"/>
        <v>764</v>
      </c>
      <c r="T11" s="204">
        <f t="shared" si="4"/>
        <v>764</v>
      </c>
      <c r="U11" s="204">
        <f t="shared" si="4"/>
        <v>764</v>
      </c>
      <c r="V11" s="204">
        <f t="shared" si="6"/>
        <v>764</v>
      </c>
      <c r="W11" s="204">
        <f t="shared" si="6"/>
        <v>764</v>
      </c>
      <c r="X11" s="204">
        <f t="shared" si="6"/>
        <v>764</v>
      </c>
      <c r="Y11" s="204">
        <f t="shared" si="6"/>
        <v>764</v>
      </c>
      <c r="Z11" s="204">
        <f t="shared" si="6"/>
        <v>764</v>
      </c>
      <c r="AA11" s="204">
        <f t="shared" si="6"/>
        <v>764</v>
      </c>
      <c r="AB11" s="204">
        <f t="shared" si="6"/>
        <v>764</v>
      </c>
      <c r="AC11" s="204">
        <f t="shared" si="6"/>
        <v>764</v>
      </c>
      <c r="AD11" s="204">
        <f t="shared" si="6"/>
        <v>764</v>
      </c>
      <c r="AE11" s="204">
        <f t="shared" si="6"/>
        <v>764</v>
      </c>
      <c r="AF11" s="204">
        <f t="shared" si="6"/>
        <v>764</v>
      </c>
      <c r="AG11" s="204">
        <f t="shared" si="6"/>
        <v>764</v>
      </c>
      <c r="AH11" s="204">
        <f t="shared" si="6"/>
        <v>764</v>
      </c>
      <c r="AI11" s="204">
        <f t="shared" si="6"/>
        <v>764</v>
      </c>
      <c r="AJ11" s="204">
        <f t="shared" si="6"/>
        <v>764</v>
      </c>
      <c r="AK11" s="204">
        <f t="shared" si="6"/>
        <v>764</v>
      </c>
      <c r="AL11" s="204">
        <f t="shared" si="7"/>
        <v>764</v>
      </c>
      <c r="AM11" s="204">
        <f t="shared" si="7"/>
        <v>764</v>
      </c>
      <c r="AN11" s="204">
        <f t="shared" si="7"/>
        <v>764</v>
      </c>
      <c r="AO11" s="204">
        <f t="shared" si="7"/>
        <v>764</v>
      </c>
      <c r="AP11" s="204">
        <f t="shared" si="7"/>
        <v>4236.666666666667</v>
      </c>
      <c r="AQ11" s="204">
        <f t="shared" si="7"/>
        <v>4236.666666666667</v>
      </c>
      <c r="AR11" s="204">
        <f t="shared" si="7"/>
        <v>4236.666666666667</v>
      </c>
      <c r="AS11" s="204">
        <f t="shared" si="7"/>
        <v>4236.666666666667</v>
      </c>
      <c r="AT11" s="204">
        <f t="shared" si="7"/>
        <v>4236.666666666667</v>
      </c>
      <c r="AU11" s="204">
        <f t="shared" si="7"/>
        <v>4236.666666666667</v>
      </c>
      <c r="AV11" s="204">
        <f t="shared" si="7"/>
        <v>4236.666666666667</v>
      </c>
      <c r="AW11" s="204">
        <f t="shared" si="7"/>
        <v>4236.666666666667</v>
      </c>
      <c r="AX11" s="204">
        <f t="shared" si="8"/>
        <v>4236.666666666667</v>
      </c>
      <c r="AY11" s="204">
        <f t="shared" si="8"/>
        <v>4236.666666666667</v>
      </c>
      <c r="AZ11" s="204">
        <f t="shared" si="8"/>
        <v>4236.666666666667</v>
      </c>
      <c r="BA11" s="204">
        <f t="shared" si="8"/>
        <v>4236.666666666667</v>
      </c>
      <c r="BB11" s="204">
        <f t="shared" si="8"/>
        <v>4236.666666666667</v>
      </c>
      <c r="BC11" s="204">
        <f t="shared" si="8"/>
        <v>4236.666666666667</v>
      </c>
      <c r="BD11" s="204">
        <f t="shared" si="8"/>
        <v>4236.666666666667</v>
      </c>
      <c r="BE11" s="204">
        <f t="shared" si="8"/>
        <v>4236.666666666667</v>
      </c>
      <c r="BF11" s="204">
        <f t="shared" si="8"/>
        <v>4236.666666666667</v>
      </c>
      <c r="BG11" s="204">
        <f t="shared" si="8"/>
        <v>4236.666666666667</v>
      </c>
      <c r="BH11" s="204">
        <f t="shared" si="8"/>
        <v>4236.666666666667</v>
      </c>
      <c r="BI11" s="204">
        <f t="shared" si="8"/>
        <v>4236.666666666667</v>
      </c>
      <c r="BJ11" s="204">
        <f t="shared" si="8"/>
        <v>4236.666666666667</v>
      </c>
      <c r="BK11" s="204">
        <f t="shared" si="8"/>
        <v>4236.666666666667</v>
      </c>
      <c r="BL11" s="204">
        <f t="shared" si="8"/>
        <v>4236.666666666667</v>
      </c>
      <c r="BM11" s="204">
        <f t="shared" si="8"/>
        <v>4236.666666666667</v>
      </c>
      <c r="BN11" s="204">
        <f t="shared" si="8"/>
        <v>4236.666666666667</v>
      </c>
      <c r="BO11" s="204">
        <f t="shared" si="8"/>
        <v>4236.666666666667</v>
      </c>
      <c r="BP11" s="204">
        <f t="shared" si="8"/>
        <v>4236.666666666667</v>
      </c>
      <c r="BQ11" s="204">
        <f t="shared" si="8"/>
        <v>4236.666666666667</v>
      </c>
      <c r="BR11" s="204">
        <f t="shared" si="8"/>
        <v>4236.666666666667</v>
      </c>
      <c r="BS11" s="204">
        <f t="shared" si="8"/>
        <v>4236.666666666667</v>
      </c>
      <c r="BT11" s="204">
        <f t="shared" si="8"/>
        <v>4236.666666666667</v>
      </c>
      <c r="BU11" s="204">
        <f t="shared" si="8"/>
        <v>4236.666666666667</v>
      </c>
      <c r="BV11" s="204">
        <f t="shared" si="8"/>
        <v>4236.666666666667</v>
      </c>
      <c r="BW11" s="204">
        <f t="shared" si="8"/>
        <v>4236.666666666667</v>
      </c>
      <c r="BX11" s="204">
        <f t="shared" si="8"/>
        <v>457.14285714285717</v>
      </c>
      <c r="BY11" s="204">
        <f t="shared" si="8"/>
        <v>457.14285714285717</v>
      </c>
      <c r="BZ11" s="204">
        <f t="shared" si="8"/>
        <v>457.14285714285717</v>
      </c>
      <c r="CA11" s="204">
        <f t="shared" si="2"/>
        <v>457.14285714285717</v>
      </c>
      <c r="CB11" s="204">
        <f t="shared" si="2"/>
        <v>457.14285714285717</v>
      </c>
      <c r="CC11" s="204">
        <f t="shared" si="2"/>
        <v>457.14285714285717</v>
      </c>
      <c r="CD11" s="204">
        <f t="shared" si="2"/>
        <v>457.14285714285717</v>
      </c>
      <c r="CE11" s="204">
        <f t="shared" si="2"/>
        <v>457.14285714285717</v>
      </c>
      <c r="CF11" s="204">
        <f t="shared" si="2"/>
        <v>457.14285714285717</v>
      </c>
      <c r="CG11" s="204">
        <f t="shared" si="2"/>
        <v>457.14285714285717</v>
      </c>
      <c r="CH11" s="204">
        <f t="shared" si="2"/>
        <v>457.14285714285717</v>
      </c>
      <c r="CI11" s="204">
        <f t="shared" si="2"/>
        <v>457.14285714285717</v>
      </c>
      <c r="CJ11" s="204">
        <f t="shared" si="2"/>
        <v>457.14285714285717</v>
      </c>
      <c r="CK11" s="204">
        <f t="shared" si="2"/>
        <v>457.14285714285717</v>
      </c>
      <c r="CL11" s="204">
        <f t="shared" si="2"/>
        <v>457.14285714285717</v>
      </c>
      <c r="CM11" s="204">
        <f t="shared" si="2"/>
        <v>457.14285714285717</v>
      </c>
      <c r="CN11" s="204">
        <f t="shared" si="2"/>
        <v>457.14285714285717</v>
      </c>
      <c r="CO11" s="204">
        <f t="shared" si="2"/>
        <v>457.14285714285717</v>
      </c>
      <c r="CP11" s="204">
        <f t="shared" si="2"/>
        <v>457.14285714285717</v>
      </c>
      <c r="CQ11" s="204">
        <f t="shared" si="2"/>
        <v>457.14285714285717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960.00000000000011</v>
      </c>
      <c r="D12" s="203">
        <f>Income!D82</f>
        <v>40990.476190476191</v>
      </c>
      <c r="E12" s="203">
        <f>Income!E82</f>
        <v>38450.285714285717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960.00000000000011</v>
      </c>
      <c r="AQ12" s="204">
        <f t="shared" si="7"/>
        <v>960.00000000000011</v>
      </c>
      <c r="AR12" s="204">
        <f t="shared" si="7"/>
        <v>960.00000000000011</v>
      </c>
      <c r="AS12" s="204">
        <f t="shared" si="7"/>
        <v>960.00000000000011</v>
      </c>
      <c r="AT12" s="204">
        <f t="shared" si="7"/>
        <v>960.00000000000011</v>
      </c>
      <c r="AU12" s="204">
        <f t="shared" si="7"/>
        <v>960.00000000000011</v>
      </c>
      <c r="AV12" s="204">
        <f t="shared" si="7"/>
        <v>960.00000000000011</v>
      </c>
      <c r="AW12" s="204">
        <f t="shared" si="7"/>
        <v>960.00000000000011</v>
      </c>
      <c r="AX12" s="204">
        <f t="shared" si="8"/>
        <v>960.00000000000011</v>
      </c>
      <c r="AY12" s="204">
        <f t="shared" si="8"/>
        <v>960.00000000000011</v>
      </c>
      <c r="AZ12" s="204">
        <f t="shared" si="8"/>
        <v>960.00000000000011</v>
      </c>
      <c r="BA12" s="204">
        <f t="shared" si="8"/>
        <v>960.00000000000011</v>
      </c>
      <c r="BB12" s="204">
        <f t="shared" si="8"/>
        <v>960.00000000000011</v>
      </c>
      <c r="BC12" s="204">
        <f t="shared" si="8"/>
        <v>960.00000000000011</v>
      </c>
      <c r="BD12" s="204">
        <f t="shared" si="8"/>
        <v>960.00000000000011</v>
      </c>
      <c r="BE12" s="204">
        <f t="shared" si="8"/>
        <v>960.00000000000011</v>
      </c>
      <c r="BF12" s="204">
        <f t="shared" si="8"/>
        <v>960.00000000000011</v>
      </c>
      <c r="BG12" s="204">
        <f t="shared" si="8"/>
        <v>960.00000000000011</v>
      </c>
      <c r="BH12" s="204">
        <f t="shared" si="8"/>
        <v>960.00000000000011</v>
      </c>
      <c r="BI12" s="204">
        <f t="shared" si="8"/>
        <v>960.00000000000011</v>
      </c>
      <c r="BJ12" s="204">
        <f t="shared" si="8"/>
        <v>960.00000000000011</v>
      </c>
      <c r="BK12" s="204">
        <f t="shared" si="8"/>
        <v>960.00000000000011</v>
      </c>
      <c r="BL12" s="204">
        <f t="shared" si="8"/>
        <v>960.00000000000011</v>
      </c>
      <c r="BM12" s="204">
        <f t="shared" si="8"/>
        <v>960.00000000000011</v>
      </c>
      <c r="BN12" s="204">
        <f t="shared" si="8"/>
        <v>960.00000000000011</v>
      </c>
      <c r="BO12" s="204">
        <f t="shared" si="8"/>
        <v>960.00000000000011</v>
      </c>
      <c r="BP12" s="204">
        <f t="shared" si="8"/>
        <v>960.00000000000011</v>
      </c>
      <c r="BQ12" s="204">
        <f t="shared" si="8"/>
        <v>960.00000000000011</v>
      </c>
      <c r="BR12" s="204">
        <f t="shared" si="8"/>
        <v>960.00000000000011</v>
      </c>
      <c r="BS12" s="204">
        <f t="shared" si="8"/>
        <v>960.00000000000011</v>
      </c>
      <c r="BT12" s="204">
        <f t="shared" si="8"/>
        <v>960.00000000000011</v>
      </c>
      <c r="BU12" s="204">
        <f t="shared" si="8"/>
        <v>960.00000000000011</v>
      </c>
      <c r="BV12" s="204">
        <f t="shared" si="8"/>
        <v>960.00000000000011</v>
      </c>
      <c r="BW12" s="204">
        <f t="shared" si="8"/>
        <v>960.00000000000011</v>
      </c>
      <c r="BX12" s="204">
        <f t="shared" si="8"/>
        <v>40990.476190476191</v>
      </c>
      <c r="BY12" s="204">
        <f t="shared" si="8"/>
        <v>40990.476190476191</v>
      </c>
      <c r="BZ12" s="204">
        <f t="shared" si="8"/>
        <v>40990.476190476191</v>
      </c>
      <c r="CA12" s="204">
        <f t="shared" si="2"/>
        <v>40990.476190476191</v>
      </c>
      <c r="CB12" s="204">
        <f t="shared" si="2"/>
        <v>40990.476190476191</v>
      </c>
      <c r="CC12" s="204">
        <f t="shared" si="2"/>
        <v>40990.476190476191</v>
      </c>
      <c r="CD12" s="204">
        <f t="shared" si="2"/>
        <v>40990.476190476191</v>
      </c>
      <c r="CE12" s="204">
        <f t="shared" si="2"/>
        <v>40990.476190476191</v>
      </c>
      <c r="CF12" s="204">
        <f t="shared" si="2"/>
        <v>40990.476190476191</v>
      </c>
      <c r="CG12" s="204">
        <f t="shared" si="2"/>
        <v>40990.476190476191</v>
      </c>
      <c r="CH12" s="204">
        <f t="shared" si="2"/>
        <v>40990.476190476191</v>
      </c>
      <c r="CI12" s="204">
        <f t="shared" si="2"/>
        <v>40990.476190476191</v>
      </c>
      <c r="CJ12" s="204">
        <f t="shared" si="2"/>
        <v>40990.476190476191</v>
      </c>
      <c r="CK12" s="204">
        <f t="shared" si="2"/>
        <v>40990.476190476191</v>
      </c>
      <c r="CL12" s="204">
        <f t="shared" si="2"/>
        <v>40990.476190476191</v>
      </c>
      <c r="CM12" s="204">
        <f t="shared" si="2"/>
        <v>40990.476190476191</v>
      </c>
      <c r="CN12" s="204">
        <f t="shared" si="2"/>
        <v>40990.476190476191</v>
      </c>
      <c r="CO12" s="204">
        <f t="shared" si="2"/>
        <v>40990.476190476191</v>
      </c>
      <c r="CP12" s="204">
        <f t="shared" si="2"/>
        <v>40990.476190476191</v>
      </c>
      <c r="CQ12" s="204">
        <f t="shared" si="2"/>
        <v>40990.476190476191</v>
      </c>
      <c r="CR12" s="204">
        <f t="shared" si="2"/>
        <v>38450.285714285717</v>
      </c>
      <c r="CS12" s="204">
        <f t="shared" si="3"/>
        <v>38450.285714285717</v>
      </c>
      <c r="CT12" s="204">
        <f t="shared" si="3"/>
        <v>38450.285714285717</v>
      </c>
      <c r="CU12" s="204">
        <f t="shared" si="3"/>
        <v>38450.285714285717</v>
      </c>
      <c r="CV12" s="204">
        <f t="shared" si="3"/>
        <v>38450.285714285717</v>
      </c>
      <c r="CW12" s="204">
        <f t="shared" si="3"/>
        <v>38450.285714285717</v>
      </c>
      <c r="CX12" s="204">
        <f t="shared" si="3"/>
        <v>38450.285714285717</v>
      </c>
      <c r="CY12" s="204">
        <f t="shared" si="3"/>
        <v>38450.285714285717</v>
      </c>
      <c r="CZ12" s="204">
        <f t="shared" si="3"/>
        <v>38450.285714285717</v>
      </c>
      <c r="DA12" s="204">
        <f t="shared" si="3"/>
        <v>38450.285714285717</v>
      </c>
      <c r="DB12" s="204"/>
    </row>
    <row r="13" spans="1:106">
      <c r="A13" s="201" t="str">
        <f>Income!A83</f>
        <v>Food transfer - official</v>
      </c>
      <c r="B13" s="203">
        <f>Income!B83</f>
        <v>1137.4487346808048</v>
      </c>
      <c r="C13" s="203">
        <f>Income!C83</f>
        <v>1071.378844100391</v>
      </c>
      <c r="D13" s="203">
        <f>Income!D83</f>
        <v>453.53889596723997</v>
      </c>
      <c r="E13" s="203">
        <f>Income!E83</f>
        <v>453.53889596723997</v>
      </c>
      <c r="F13" s="204">
        <f t="shared" si="4"/>
        <v>1137.4487346808048</v>
      </c>
      <c r="G13" s="204">
        <f t="shared" si="4"/>
        <v>1137.4487346808048</v>
      </c>
      <c r="H13" s="204">
        <f t="shared" si="4"/>
        <v>1137.4487346808048</v>
      </c>
      <c r="I13" s="204">
        <f t="shared" si="4"/>
        <v>1137.4487346808048</v>
      </c>
      <c r="J13" s="204">
        <f t="shared" si="4"/>
        <v>1137.4487346808048</v>
      </c>
      <c r="K13" s="204">
        <f t="shared" si="4"/>
        <v>1137.4487346808048</v>
      </c>
      <c r="L13" s="204">
        <f t="shared" si="4"/>
        <v>1137.4487346808048</v>
      </c>
      <c r="M13" s="204">
        <f t="shared" si="4"/>
        <v>1137.4487346808048</v>
      </c>
      <c r="N13" s="204">
        <f t="shared" si="4"/>
        <v>1137.4487346808048</v>
      </c>
      <c r="O13" s="204">
        <f t="shared" si="4"/>
        <v>1137.4487346808048</v>
      </c>
      <c r="P13" s="204">
        <f t="shared" si="4"/>
        <v>1137.4487346808048</v>
      </c>
      <c r="Q13" s="204">
        <f t="shared" si="4"/>
        <v>1137.4487346808048</v>
      </c>
      <c r="R13" s="204">
        <f t="shared" si="4"/>
        <v>1137.4487346808048</v>
      </c>
      <c r="S13" s="204">
        <f t="shared" si="4"/>
        <v>1137.4487346808048</v>
      </c>
      <c r="T13" s="204">
        <f t="shared" si="4"/>
        <v>1137.4487346808048</v>
      </c>
      <c r="U13" s="204">
        <f t="shared" si="4"/>
        <v>1137.4487346808048</v>
      </c>
      <c r="V13" s="204">
        <f t="shared" si="6"/>
        <v>1137.4487346808048</v>
      </c>
      <c r="W13" s="204">
        <f t="shared" si="6"/>
        <v>1137.4487346808048</v>
      </c>
      <c r="X13" s="204">
        <f t="shared" si="6"/>
        <v>1137.4487346808048</v>
      </c>
      <c r="Y13" s="204">
        <f t="shared" si="6"/>
        <v>1137.4487346808048</v>
      </c>
      <c r="Z13" s="204">
        <f t="shared" si="6"/>
        <v>1137.4487346808048</v>
      </c>
      <c r="AA13" s="204">
        <f t="shared" si="6"/>
        <v>1137.4487346808048</v>
      </c>
      <c r="AB13" s="204">
        <f t="shared" si="6"/>
        <v>1137.4487346808048</v>
      </c>
      <c r="AC13" s="204">
        <f t="shared" si="6"/>
        <v>1137.4487346808048</v>
      </c>
      <c r="AD13" s="204">
        <f t="shared" si="6"/>
        <v>1137.4487346808048</v>
      </c>
      <c r="AE13" s="204">
        <f t="shared" si="6"/>
        <v>1137.4487346808048</v>
      </c>
      <c r="AF13" s="204">
        <f t="shared" si="6"/>
        <v>1137.4487346808048</v>
      </c>
      <c r="AG13" s="204">
        <f t="shared" si="6"/>
        <v>1137.4487346808048</v>
      </c>
      <c r="AH13" s="204">
        <f t="shared" si="6"/>
        <v>1137.4487346808048</v>
      </c>
      <c r="AI13" s="204">
        <f t="shared" si="6"/>
        <v>1137.4487346808048</v>
      </c>
      <c r="AJ13" s="204">
        <f t="shared" si="6"/>
        <v>1137.4487346808048</v>
      </c>
      <c r="AK13" s="204">
        <f t="shared" si="6"/>
        <v>1137.4487346808048</v>
      </c>
      <c r="AL13" s="204">
        <f t="shared" si="7"/>
        <v>1137.4487346808048</v>
      </c>
      <c r="AM13" s="204">
        <f t="shared" si="7"/>
        <v>1137.4487346808048</v>
      </c>
      <c r="AN13" s="204">
        <f t="shared" si="7"/>
        <v>1137.4487346808048</v>
      </c>
      <c r="AO13" s="204">
        <f t="shared" si="7"/>
        <v>1137.4487346808048</v>
      </c>
      <c r="AP13" s="204">
        <f t="shared" si="7"/>
        <v>1071.378844100391</v>
      </c>
      <c r="AQ13" s="204">
        <f t="shared" si="7"/>
        <v>1071.378844100391</v>
      </c>
      <c r="AR13" s="204">
        <f t="shared" si="7"/>
        <v>1071.378844100391</v>
      </c>
      <c r="AS13" s="204">
        <f t="shared" si="7"/>
        <v>1071.378844100391</v>
      </c>
      <c r="AT13" s="204">
        <f t="shared" si="7"/>
        <v>1071.378844100391</v>
      </c>
      <c r="AU13" s="204">
        <f t="shared" si="7"/>
        <v>1071.378844100391</v>
      </c>
      <c r="AV13" s="204">
        <f t="shared" si="7"/>
        <v>1071.378844100391</v>
      </c>
      <c r="AW13" s="204">
        <f t="shared" si="7"/>
        <v>1071.378844100391</v>
      </c>
      <c r="AX13" s="204">
        <f t="shared" si="8"/>
        <v>1071.378844100391</v>
      </c>
      <c r="AY13" s="204">
        <f t="shared" si="8"/>
        <v>1071.378844100391</v>
      </c>
      <c r="AZ13" s="204">
        <f t="shared" si="8"/>
        <v>1071.378844100391</v>
      </c>
      <c r="BA13" s="204">
        <f t="shared" si="8"/>
        <v>1071.378844100391</v>
      </c>
      <c r="BB13" s="204">
        <f t="shared" si="8"/>
        <v>1071.378844100391</v>
      </c>
      <c r="BC13" s="204">
        <f t="shared" si="8"/>
        <v>1071.378844100391</v>
      </c>
      <c r="BD13" s="204">
        <f t="shared" si="8"/>
        <v>1071.378844100391</v>
      </c>
      <c r="BE13" s="204">
        <f t="shared" si="8"/>
        <v>1071.378844100391</v>
      </c>
      <c r="BF13" s="204">
        <f t="shared" si="8"/>
        <v>1071.378844100391</v>
      </c>
      <c r="BG13" s="204">
        <f t="shared" si="8"/>
        <v>1071.378844100391</v>
      </c>
      <c r="BH13" s="204">
        <f t="shared" si="8"/>
        <v>1071.378844100391</v>
      </c>
      <c r="BI13" s="204">
        <f t="shared" si="8"/>
        <v>1071.378844100391</v>
      </c>
      <c r="BJ13" s="204">
        <f t="shared" si="8"/>
        <v>1071.378844100391</v>
      </c>
      <c r="BK13" s="204">
        <f t="shared" si="8"/>
        <v>1071.378844100391</v>
      </c>
      <c r="BL13" s="204">
        <f t="shared" si="8"/>
        <v>1071.378844100391</v>
      </c>
      <c r="BM13" s="204">
        <f t="shared" si="8"/>
        <v>1071.378844100391</v>
      </c>
      <c r="BN13" s="204">
        <f t="shared" si="8"/>
        <v>1071.378844100391</v>
      </c>
      <c r="BO13" s="204">
        <f t="shared" si="8"/>
        <v>1071.378844100391</v>
      </c>
      <c r="BP13" s="204">
        <f t="shared" si="8"/>
        <v>1071.378844100391</v>
      </c>
      <c r="BQ13" s="204">
        <f t="shared" si="8"/>
        <v>1071.378844100391</v>
      </c>
      <c r="BR13" s="204">
        <f t="shared" si="8"/>
        <v>1071.378844100391</v>
      </c>
      <c r="BS13" s="204">
        <f t="shared" si="8"/>
        <v>1071.378844100391</v>
      </c>
      <c r="BT13" s="204">
        <f t="shared" si="8"/>
        <v>1071.378844100391</v>
      </c>
      <c r="BU13" s="204">
        <f t="shared" si="8"/>
        <v>1071.378844100391</v>
      </c>
      <c r="BV13" s="204">
        <f t="shared" si="8"/>
        <v>1071.378844100391</v>
      </c>
      <c r="BW13" s="204">
        <f t="shared" si="8"/>
        <v>1071.378844100391</v>
      </c>
      <c r="BX13" s="204">
        <f t="shared" si="8"/>
        <v>453.53889596723997</v>
      </c>
      <c r="BY13" s="204">
        <f t="shared" si="8"/>
        <v>453.53889596723997</v>
      </c>
      <c r="BZ13" s="204">
        <f t="shared" si="8"/>
        <v>453.53889596723997</v>
      </c>
      <c r="CA13" s="204">
        <f t="shared" si="2"/>
        <v>453.53889596723997</v>
      </c>
      <c r="CB13" s="204">
        <f t="shared" si="2"/>
        <v>453.53889596723997</v>
      </c>
      <c r="CC13" s="204">
        <f t="shared" si="2"/>
        <v>453.53889596723997</v>
      </c>
      <c r="CD13" s="204">
        <f t="shared" si="2"/>
        <v>453.53889596723997</v>
      </c>
      <c r="CE13" s="204">
        <f t="shared" si="2"/>
        <v>453.53889596723997</v>
      </c>
      <c r="CF13" s="204">
        <f t="shared" si="2"/>
        <v>453.53889596723997</v>
      </c>
      <c r="CG13" s="204">
        <f t="shared" si="2"/>
        <v>453.53889596723997</v>
      </c>
      <c r="CH13" s="204">
        <f t="shared" si="2"/>
        <v>453.53889596723997</v>
      </c>
      <c r="CI13" s="204">
        <f t="shared" si="2"/>
        <v>453.53889596723997</v>
      </c>
      <c r="CJ13" s="204">
        <f t="shared" si="2"/>
        <v>453.53889596723997</v>
      </c>
      <c r="CK13" s="204">
        <f t="shared" si="2"/>
        <v>453.53889596723997</v>
      </c>
      <c r="CL13" s="204">
        <f t="shared" si="2"/>
        <v>453.53889596723997</v>
      </c>
      <c r="CM13" s="204">
        <f t="shared" si="2"/>
        <v>453.53889596723997</v>
      </c>
      <c r="CN13" s="204">
        <f t="shared" si="2"/>
        <v>453.53889596723997</v>
      </c>
      <c r="CO13" s="204">
        <f t="shared" si="2"/>
        <v>453.53889596723997</v>
      </c>
      <c r="CP13" s="204">
        <f t="shared" si="2"/>
        <v>453.53889596723997</v>
      </c>
      <c r="CQ13" s="204">
        <f t="shared" si="2"/>
        <v>453.53889596723997</v>
      </c>
      <c r="CR13" s="204">
        <f t="shared" si="2"/>
        <v>453.53889596723997</v>
      </c>
      <c r="CS13" s="204">
        <f t="shared" si="3"/>
        <v>453.53889596723997</v>
      </c>
      <c r="CT13" s="204">
        <f t="shared" si="3"/>
        <v>453.53889596723997</v>
      </c>
      <c r="CU13" s="204">
        <f t="shared" si="3"/>
        <v>453.53889596723997</v>
      </c>
      <c r="CV13" s="204">
        <f t="shared" si="3"/>
        <v>453.53889596723997</v>
      </c>
      <c r="CW13" s="204">
        <f t="shared" si="3"/>
        <v>453.53889596723997</v>
      </c>
      <c r="CX13" s="204">
        <f t="shared" si="3"/>
        <v>453.53889596723997</v>
      </c>
      <c r="CY13" s="204">
        <f t="shared" si="3"/>
        <v>453.53889596723997</v>
      </c>
      <c r="CZ13" s="204">
        <f t="shared" si="3"/>
        <v>453.53889596723997</v>
      </c>
      <c r="DA13" s="204">
        <f t="shared" si="3"/>
        <v>453.53889596723997</v>
      </c>
      <c r="DB13" s="204"/>
    </row>
    <row r="14" spans="1:106">
      <c r="A14" s="201" t="str">
        <f>Income!A85</f>
        <v>Cash transfer - official</v>
      </c>
      <c r="B14" s="203">
        <f>Income!B85</f>
        <v>21720</v>
      </c>
      <c r="C14" s="203">
        <f>Income!C85</f>
        <v>21720</v>
      </c>
      <c r="D14" s="203">
        <f>Income!D85</f>
        <v>9051.4285714285706</v>
      </c>
      <c r="E14" s="203">
        <f>Income!E85</f>
        <v>9051.4285714285706</v>
      </c>
      <c r="F14" s="204">
        <f t="shared" si="4"/>
        <v>21720</v>
      </c>
      <c r="G14" s="204">
        <f t="shared" si="4"/>
        <v>21720</v>
      </c>
      <c r="H14" s="204">
        <f t="shared" si="4"/>
        <v>21720</v>
      </c>
      <c r="I14" s="204">
        <f t="shared" si="4"/>
        <v>21720</v>
      </c>
      <c r="J14" s="204">
        <f t="shared" si="4"/>
        <v>21720</v>
      </c>
      <c r="K14" s="204">
        <f t="shared" si="4"/>
        <v>21720</v>
      </c>
      <c r="L14" s="204">
        <f t="shared" si="4"/>
        <v>21720</v>
      </c>
      <c r="M14" s="204">
        <f t="shared" si="4"/>
        <v>21720</v>
      </c>
      <c r="N14" s="204">
        <f t="shared" si="4"/>
        <v>21720</v>
      </c>
      <c r="O14" s="204">
        <f t="shared" si="4"/>
        <v>21720</v>
      </c>
      <c r="P14" s="204">
        <f t="shared" si="4"/>
        <v>21720</v>
      </c>
      <c r="Q14" s="204">
        <f t="shared" si="4"/>
        <v>21720</v>
      </c>
      <c r="R14" s="204">
        <f t="shared" si="4"/>
        <v>21720</v>
      </c>
      <c r="S14" s="204">
        <f t="shared" si="4"/>
        <v>21720</v>
      </c>
      <c r="T14" s="204">
        <f t="shared" si="4"/>
        <v>21720</v>
      </c>
      <c r="U14" s="204">
        <f t="shared" si="4"/>
        <v>21720</v>
      </c>
      <c r="V14" s="204">
        <f t="shared" si="6"/>
        <v>21720</v>
      </c>
      <c r="W14" s="204">
        <f t="shared" si="6"/>
        <v>21720</v>
      </c>
      <c r="X14" s="204">
        <f t="shared" si="6"/>
        <v>21720</v>
      </c>
      <c r="Y14" s="204">
        <f t="shared" si="6"/>
        <v>21720</v>
      </c>
      <c r="Z14" s="204">
        <f t="shared" si="6"/>
        <v>21720</v>
      </c>
      <c r="AA14" s="204">
        <f t="shared" si="6"/>
        <v>21720</v>
      </c>
      <c r="AB14" s="204">
        <f t="shared" si="6"/>
        <v>21720</v>
      </c>
      <c r="AC14" s="204">
        <f t="shared" si="6"/>
        <v>21720</v>
      </c>
      <c r="AD14" s="204">
        <f t="shared" si="6"/>
        <v>21720</v>
      </c>
      <c r="AE14" s="204">
        <f t="shared" si="6"/>
        <v>21720</v>
      </c>
      <c r="AF14" s="204">
        <f t="shared" si="6"/>
        <v>21720</v>
      </c>
      <c r="AG14" s="204">
        <f t="shared" si="6"/>
        <v>21720</v>
      </c>
      <c r="AH14" s="204">
        <f t="shared" si="6"/>
        <v>21720</v>
      </c>
      <c r="AI14" s="204">
        <f t="shared" si="6"/>
        <v>21720</v>
      </c>
      <c r="AJ14" s="204">
        <f t="shared" si="6"/>
        <v>21720</v>
      </c>
      <c r="AK14" s="204">
        <f t="shared" si="6"/>
        <v>21720</v>
      </c>
      <c r="AL14" s="204">
        <f t="shared" si="7"/>
        <v>21720</v>
      </c>
      <c r="AM14" s="204">
        <f t="shared" si="7"/>
        <v>21720</v>
      </c>
      <c r="AN14" s="204">
        <f t="shared" si="7"/>
        <v>21720</v>
      </c>
      <c r="AO14" s="204">
        <f t="shared" si="7"/>
        <v>21720</v>
      </c>
      <c r="AP14" s="204">
        <f t="shared" si="7"/>
        <v>21720</v>
      </c>
      <c r="AQ14" s="204">
        <f t="shared" si="7"/>
        <v>21720</v>
      </c>
      <c r="AR14" s="204">
        <f t="shared" si="7"/>
        <v>21720</v>
      </c>
      <c r="AS14" s="204">
        <f t="shared" si="7"/>
        <v>21720</v>
      </c>
      <c r="AT14" s="204">
        <f t="shared" si="7"/>
        <v>21720</v>
      </c>
      <c r="AU14" s="204">
        <f t="shared" si="7"/>
        <v>21720</v>
      </c>
      <c r="AV14" s="204">
        <f t="shared" si="7"/>
        <v>21720</v>
      </c>
      <c r="AW14" s="204">
        <f t="shared" si="7"/>
        <v>21720</v>
      </c>
      <c r="AX14" s="204">
        <f t="shared" si="7"/>
        <v>21720</v>
      </c>
      <c r="AY14" s="204">
        <f t="shared" si="7"/>
        <v>21720</v>
      </c>
      <c r="AZ14" s="204">
        <f t="shared" si="7"/>
        <v>21720</v>
      </c>
      <c r="BA14" s="204">
        <f t="shared" si="7"/>
        <v>21720</v>
      </c>
      <c r="BB14" s="204">
        <f t="shared" si="8"/>
        <v>21720</v>
      </c>
      <c r="BC14" s="204">
        <f t="shared" si="8"/>
        <v>21720</v>
      </c>
      <c r="BD14" s="204">
        <f t="shared" si="8"/>
        <v>21720</v>
      </c>
      <c r="BE14" s="204">
        <f t="shared" si="8"/>
        <v>21720</v>
      </c>
      <c r="BF14" s="204">
        <f t="shared" si="8"/>
        <v>21720</v>
      </c>
      <c r="BG14" s="204">
        <f t="shared" si="8"/>
        <v>21720</v>
      </c>
      <c r="BH14" s="204">
        <f t="shared" si="8"/>
        <v>21720</v>
      </c>
      <c r="BI14" s="204">
        <f t="shared" si="8"/>
        <v>21720</v>
      </c>
      <c r="BJ14" s="204">
        <f t="shared" si="8"/>
        <v>21720</v>
      </c>
      <c r="BK14" s="204">
        <f t="shared" si="8"/>
        <v>21720</v>
      </c>
      <c r="BL14" s="204">
        <f t="shared" si="8"/>
        <v>21720</v>
      </c>
      <c r="BM14" s="204">
        <f t="shared" si="8"/>
        <v>21720</v>
      </c>
      <c r="BN14" s="204">
        <f t="shared" si="8"/>
        <v>21720</v>
      </c>
      <c r="BO14" s="204">
        <f t="shared" si="8"/>
        <v>21720</v>
      </c>
      <c r="BP14" s="204">
        <f t="shared" si="8"/>
        <v>21720</v>
      </c>
      <c r="BQ14" s="204">
        <f t="shared" si="8"/>
        <v>21720</v>
      </c>
      <c r="BR14" s="204">
        <f t="shared" si="8"/>
        <v>21720</v>
      </c>
      <c r="BS14" s="204">
        <f t="shared" si="8"/>
        <v>21720</v>
      </c>
      <c r="BT14" s="204">
        <f t="shared" si="8"/>
        <v>21720</v>
      </c>
      <c r="BU14" s="204">
        <f t="shared" si="8"/>
        <v>21720</v>
      </c>
      <c r="BV14" s="204">
        <f t="shared" si="8"/>
        <v>21720</v>
      </c>
      <c r="BW14" s="204">
        <f t="shared" si="8"/>
        <v>21720</v>
      </c>
      <c r="BX14" s="204">
        <f t="shared" si="8"/>
        <v>9051.4285714285706</v>
      </c>
      <c r="BY14" s="204">
        <f t="shared" si="8"/>
        <v>9051.4285714285706</v>
      </c>
      <c r="BZ14" s="204">
        <f t="shared" si="8"/>
        <v>9051.4285714285706</v>
      </c>
      <c r="CA14" s="204">
        <f t="shared" si="2"/>
        <v>9051.4285714285706</v>
      </c>
      <c r="CB14" s="204">
        <f t="shared" si="2"/>
        <v>9051.4285714285706</v>
      </c>
      <c r="CC14" s="204">
        <f t="shared" si="2"/>
        <v>9051.4285714285706</v>
      </c>
      <c r="CD14" s="204">
        <f t="shared" si="2"/>
        <v>9051.4285714285706</v>
      </c>
      <c r="CE14" s="204">
        <f t="shared" si="2"/>
        <v>9051.4285714285706</v>
      </c>
      <c r="CF14" s="204">
        <f t="shared" si="2"/>
        <v>9051.4285714285706</v>
      </c>
      <c r="CG14" s="204">
        <f t="shared" si="2"/>
        <v>9051.4285714285706</v>
      </c>
      <c r="CH14" s="204">
        <f t="shared" si="2"/>
        <v>9051.4285714285706</v>
      </c>
      <c r="CI14" s="204">
        <f t="shared" si="2"/>
        <v>9051.4285714285706</v>
      </c>
      <c r="CJ14" s="204">
        <f t="shared" si="2"/>
        <v>9051.4285714285706</v>
      </c>
      <c r="CK14" s="204">
        <f t="shared" si="2"/>
        <v>9051.4285714285706</v>
      </c>
      <c r="CL14" s="204">
        <f t="shared" si="2"/>
        <v>9051.4285714285706</v>
      </c>
      <c r="CM14" s="204">
        <f t="shared" si="2"/>
        <v>9051.4285714285706</v>
      </c>
      <c r="CN14" s="204">
        <f t="shared" si="2"/>
        <v>9051.4285714285706</v>
      </c>
      <c r="CO14" s="204">
        <f t="shared" si="2"/>
        <v>9051.4285714285706</v>
      </c>
      <c r="CP14" s="204">
        <f t="shared" si="2"/>
        <v>9051.4285714285706</v>
      </c>
      <c r="CQ14" s="204">
        <f t="shared" si="2"/>
        <v>9051.4285714285706</v>
      </c>
      <c r="CR14" s="204">
        <f t="shared" si="2"/>
        <v>9051.4285714285706</v>
      </c>
      <c r="CS14" s="204">
        <f t="shared" si="3"/>
        <v>9051.4285714285706</v>
      </c>
      <c r="CT14" s="204">
        <f t="shared" si="3"/>
        <v>9051.4285714285706</v>
      </c>
      <c r="CU14" s="204">
        <f t="shared" si="3"/>
        <v>9051.4285714285706</v>
      </c>
      <c r="CV14" s="204">
        <f t="shared" si="3"/>
        <v>9051.4285714285706</v>
      </c>
      <c r="CW14" s="204">
        <f t="shared" si="3"/>
        <v>9051.4285714285706</v>
      </c>
      <c r="CX14" s="204">
        <f t="shared" si="3"/>
        <v>9051.4285714285706</v>
      </c>
      <c r="CY14" s="204">
        <f t="shared" si="3"/>
        <v>9051.4285714285706</v>
      </c>
      <c r="CZ14" s="204">
        <f t="shared" si="3"/>
        <v>9051.4285714285706</v>
      </c>
      <c r="DA14" s="204">
        <f t="shared" si="3"/>
        <v>9051.4285714285706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2100</v>
      </c>
      <c r="D15" s="203">
        <f>Income!D86</f>
        <v>1676.1904761904764</v>
      </c>
      <c r="E15" s="203">
        <f>Income!E86</f>
        <v>4571.4285714285716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2100</v>
      </c>
      <c r="AQ15" s="204">
        <f t="shared" si="7"/>
        <v>2100</v>
      </c>
      <c r="AR15" s="204">
        <f t="shared" si="7"/>
        <v>2100</v>
      </c>
      <c r="AS15" s="204">
        <f t="shared" si="7"/>
        <v>2100</v>
      </c>
      <c r="AT15" s="204">
        <f t="shared" si="7"/>
        <v>2100</v>
      </c>
      <c r="AU15" s="204">
        <f t="shared" si="7"/>
        <v>2100</v>
      </c>
      <c r="AV15" s="204">
        <f t="shared" si="7"/>
        <v>2100</v>
      </c>
      <c r="AW15" s="204">
        <f t="shared" si="7"/>
        <v>2100</v>
      </c>
      <c r="AX15" s="204">
        <f t="shared" si="8"/>
        <v>2100</v>
      </c>
      <c r="AY15" s="204">
        <f t="shared" si="8"/>
        <v>2100</v>
      </c>
      <c r="AZ15" s="204">
        <f t="shared" si="8"/>
        <v>2100</v>
      </c>
      <c r="BA15" s="204">
        <f t="shared" si="8"/>
        <v>2100</v>
      </c>
      <c r="BB15" s="204">
        <f t="shared" si="8"/>
        <v>2100</v>
      </c>
      <c r="BC15" s="204">
        <f t="shared" si="8"/>
        <v>2100</v>
      </c>
      <c r="BD15" s="204">
        <f t="shared" si="8"/>
        <v>2100</v>
      </c>
      <c r="BE15" s="204">
        <f t="shared" si="8"/>
        <v>2100</v>
      </c>
      <c r="BF15" s="204">
        <f t="shared" si="8"/>
        <v>2100</v>
      </c>
      <c r="BG15" s="204">
        <f t="shared" si="8"/>
        <v>2100</v>
      </c>
      <c r="BH15" s="204">
        <f t="shared" si="8"/>
        <v>2100</v>
      </c>
      <c r="BI15" s="204">
        <f t="shared" si="8"/>
        <v>2100</v>
      </c>
      <c r="BJ15" s="204">
        <f t="shared" si="8"/>
        <v>2100</v>
      </c>
      <c r="BK15" s="204">
        <f t="shared" si="8"/>
        <v>2100</v>
      </c>
      <c r="BL15" s="204">
        <f t="shared" si="8"/>
        <v>2100</v>
      </c>
      <c r="BM15" s="204">
        <f t="shared" si="8"/>
        <v>2100</v>
      </c>
      <c r="BN15" s="204">
        <f t="shared" si="8"/>
        <v>2100</v>
      </c>
      <c r="BO15" s="204">
        <f t="shared" si="8"/>
        <v>2100</v>
      </c>
      <c r="BP15" s="204">
        <f t="shared" si="8"/>
        <v>2100</v>
      </c>
      <c r="BQ15" s="204">
        <f t="shared" si="8"/>
        <v>2100</v>
      </c>
      <c r="BR15" s="204">
        <f t="shared" si="8"/>
        <v>2100</v>
      </c>
      <c r="BS15" s="204">
        <f t="shared" si="8"/>
        <v>2100</v>
      </c>
      <c r="BT15" s="204">
        <f t="shared" si="8"/>
        <v>2100</v>
      </c>
      <c r="BU15" s="204">
        <f t="shared" si="8"/>
        <v>2100</v>
      </c>
      <c r="BV15" s="204">
        <f t="shared" si="8"/>
        <v>2100</v>
      </c>
      <c r="BW15" s="204">
        <f t="shared" si="8"/>
        <v>2100</v>
      </c>
      <c r="BX15" s="204">
        <f t="shared" si="8"/>
        <v>1676.1904761904764</v>
      </c>
      <c r="BY15" s="204">
        <f t="shared" si="8"/>
        <v>1676.1904761904764</v>
      </c>
      <c r="BZ15" s="204">
        <f t="shared" si="8"/>
        <v>1676.1904761904764</v>
      </c>
      <c r="CA15" s="204">
        <f t="shared" si="2"/>
        <v>1676.1904761904764</v>
      </c>
      <c r="CB15" s="204">
        <f t="shared" si="2"/>
        <v>1676.1904761904764</v>
      </c>
      <c r="CC15" s="204">
        <f t="shared" si="2"/>
        <v>1676.1904761904764</v>
      </c>
      <c r="CD15" s="204">
        <f t="shared" ref="CC15:CR18" si="9">IF(CD$2&lt;=($B$2+$C$2+$D$2),IF(CD$2&lt;=($B$2+$C$2),IF(CD$2&lt;=$B$2,$B15,$C15),$D15),$E15)</f>
        <v>1676.1904761904764</v>
      </c>
      <c r="CE15" s="204">
        <f t="shared" si="9"/>
        <v>1676.1904761904764</v>
      </c>
      <c r="CF15" s="204">
        <f t="shared" si="9"/>
        <v>1676.1904761904764</v>
      </c>
      <c r="CG15" s="204">
        <f t="shared" si="9"/>
        <v>1676.1904761904764</v>
      </c>
      <c r="CH15" s="204">
        <f t="shared" si="9"/>
        <v>1676.1904761904764</v>
      </c>
      <c r="CI15" s="204">
        <f t="shared" si="9"/>
        <v>1676.1904761904764</v>
      </c>
      <c r="CJ15" s="204">
        <f t="shared" si="9"/>
        <v>1676.1904761904764</v>
      </c>
      <c r="CK15" s="204">
        <f t="shared" si="9"/>
        <v>1676.1904761904764</v>
      </c>
      <c r="CL15" s="204">
        <f t="shared" si="9"/>
        <v>1676.1904761904764</v>
      </c>
      <c r="CM15" s="204">
        <f t="shared" si="9"/>
        <v>1676.1904761904764</v>
      </c>
      <c r="CN15" s="204">
        <f t="shared" si="9"/>
        <v>1676.1904761904764</v>
      </c>
      <c r="CO15" s="204">
        <f t="shared" si="9"/>
        <v>1676.1904761904764</v>
      </c>
      <c r="CP15" s="204">
        <f t="shared" si="9"/>
        <v>1676.1904761904764</v>
      </c>
      <c r="CQ15" s="204">
        <f t="shared" si="9"/>
        <v>1676.1904761904764</v>
      </c>
      <c r="CR15" s="204">
        <f t="shared" si="9"/>
        <v>4571.4285714285716</v>
      </c>
      <c r="CS15" s="204">
        <f t="shared" si="3"/>
        <v>4571.4285714285716</v>
      </c>
      <c r="CT15" s="204">
        <f t="shared" si="3"/>
        <v>4571.4285714285716</v>
      </c>
      <c r="CU15" s="204">
        <f t="shared" si="3"/>
        <v>4571.4285714285716</v>
      </c>
      <c r="CV15" s="204">
        <f t="shared" si="3"/>
        <v>4571.4285714285716</v>
      </c>
      <c r="CW15" s="204">
        <f t="shared" si="3"/>
        <v>4571.4285714285716</v>
      </c>
      <c r="CX15" s="204">
        <f t="shared" si="3"/>
        <v>4571.4285714285716</v>
      </c>
      <c r="CY15" s="204">
        <f t="shared" si="3"/>
        <v>4571.4285714285716</v>
      </c>
      <c r="CZ15" s="204">
        <f t="shared" si="3"/>
        <v>4571.4285714285716</v>
      </c>
      <c r="DA15" s="204">
        <f t="shared" si="3"/>
        <v>4571.4285714285716</v>
      </c>
      <c r="DB15" s="204"/>
    </row>
    <row r="16" spans="1:106">
      <c r="A16" s="201" t="s">
        <v>115</v>
      </c>
      <c r="B16" s="203">
        <f>Income!B88</f>
        <v>36597.327636571172</v>
      </c>
      <c r="C16" s="203">
        <f>Income!C88</f>
        <v>62132.93528284147</v>
      </c>
      <c r="D16" s="203">
        <f>Income!D88</f>
        <v>119987.55792471301</v>
      </c>
      <c r="E16" s="203">
        <f>Income!E88</f>
        <v>250259.46487774598</v>
      </c>
      <c r="F16" s="204">
        <f t="shared" si="4"/>
        <v>36597.327636571172</v>
      </c>
      <c r="G16" s="204">
        <f t="shared" si="4"/>
        <v>36597.327636571172</v>
      </c>
      <c r="H16" s="204">
        <f t="shared" si="4"/>
        <v>36597.327636571172</v>
      </c>
      <c r="I16" s="204">
        <f t="shared" si="4"/>
        <v>36597.327636571172</v>
      </c>
      <c r="J16" s="204">
        <f t="shared" si="4"/>
        <v>36597.327636571172</v>
      </c>
      <c r="K16" s="204">
        <f t="shared" si="4"/>
        <v>36597.327636571172</v>
      </c>
      <c r="L16" s="204">
        <f t="shared" si="4"/>
        <v>36597.327636571172</v>
      </c>
      <c r="M16" s="204">
        <f t="shared" si="4"/>
        <v>36597.327636571172</v>
      </c>
      <c r="N16" s="204">
        <f t="shared" si="4"/>
        <v>36597.327636571172</v>
      </c>
      <c r="O16" s="204">
        <f t="shared" si="4"/>
        <v>36597.327636571172</v>
      </c>
      <c r="P16" s="204">
        <f t="shared" si="4"/>
        <v>36597.327636571172</v>
      </c>
      <c r="Q16" s="204">
        <f t="shared" si="4"/>
        <v>36597.327636571172</v>
      </c>
      <c r="R16" s="204">
        <f t="shared" si="4"/>
        <v>36597.327636571172</v>
      </c>
      <c r="S16" s="204">
        <f t="shared" si="4"/>
        <v>36597.327636571172</v>
      </c>
      <c r="T16" s="204">
        <f t="shared" si="4"/>
        <v>36597.327636571172</v>
      </c>
      <c r="U16" s="204">
        <f t="shared" si="4"/>
        <v>36597.327636571172</v>
      </c>
      <c r="V16" s="204">
        <f t="shared" si="6"/>
        <v>36597.327636571172</v>
      </c>
      <c r="W16" s="204">
        <f t="shared" si="6"/>
        <v>36597.327636571172</v>
      </c>
      <c r="X16" s="204">
        <f t="shared" si="6"/>
        <v>36597.327636571172</v>
      </c>
      <c r="Y16" s="204">
        <f t="shared" si="6"/>
        <v>36597.327636571172</v>
      </c>
      <c r="Z16" s="204">
        <f t="shared" si="6"/>
        <v>36597.327636571172</v>
      </c>
      <c r="AA16" s="204">
        <f t="shared" si="6"/>
        <v>36597.327636571172</v>
      </c>
      <c r="AB16" s="204">
        <f t="shared" si="6"/>
        <v>36597.327636571172</v>
      </c>
      <c r="AC16" s="204">
        <f t="shared" si="6"/>
        <v>36597.327636571172</v>
      </c>
      <c r="AD16" s="204">
        <f t="shared" si="6"/>
        <v>36597.327636571172</v>
      </c>
      <c r="AE16" s="204">
        <f>IF(AE$2&lt;=($B$2+$C$2+$D$2),IF(AE$2&lt;=($B$2+$C$2),IF(AE$2&lt;=$B$2,$B16,$C16),$D16),$E16)</f>
        <v>36597.327636571172</v>
      </c>
      <c r="AF16" s="204">
        <f t="shared" si="6"/>
        <v>36597.327636571172</v>
      </c>
      <c r="AG16" s="204">
        <f t="shared" si="6"/>
        <v>36597.327636571172</v>
      </c>
      <c r="AH16" s="204">
        <f t="shared" si="6"/>
        <v>36597.327636571172</v>
      </c>
      <c r="AI16" s="204">
        <f t="shared" si="6"/>
        <v>36597.327636571172</v>
      </c>
      <c r="AJ16" s="204">
        <f t="shared" si="6"/>
        <v>36597.327636571172</v>
      </c>
      <c r="AK16" s="204">
        <f t="shared" si="6"/>
        <v>36597.327636571172</v>
      </c>
      <c r="AL16" s="204">
        <f t="shared" si="7"/>
        <v>36597.327636571172</v>
      </c>
      <c r="AM16" s="204">
        <f t="shared" si="7"/>
        <v>36597.327636571172</v>
      </c>
      <c r="AN16" s="204">
        <f t="shared" si="7"/>
        <v>36597.327636571172</v>
      </c>
      <c r="AO16" s="204">
        <f t="shared" si="7"/>
        <v>36597.327636571172</v>
      </c>
      <c r="AP16" s="204">
        <f t="shared" si="7"/>
        <v>62132.93528284147</v>
      </c>
      <c r="AQ16" s="204">
        <f t="shared" si="7"/>
        <v>62132.93528284147</v>
      </c>
      <c r="AR16" s="204">
        <f t="shared" si="7"/>
        <v>62132.93528284147</v>
      </c>
      <c r="AS16" s="204">
        <f t="shared" si="7"/>
        <v>62132.93528284147</v>
      </c>
      <c r="AT16" s="204">
        <f t="shared" si="7"/>
        <v>62132.93528284147</v>
      </c>
      <c r="AU16" s="204">
        <f t="shared" si="7"/>
        <v>62132.93528284147</v>
      </c>
      <c r="AV16" s="204">
        <f t="shared" si="7"/>
        <v>62132.93528284147</v>
      </c>
      <c r="AW16" s="204">
        <f t="shared" si="7"/>
        <v>62132.93528284147</v>
      </c>
      <c r="AX16" s="204">
        <f t="shared" si="8"/>
        <v>62132.93528284147</v>
      </c>
      <c r="AY16" s="204">
        <f t="shared" si="8"/>
        <v>62132.93528284147</v>
      </c>
      <c r="AZ16" s="204">
        <f t="shared" si="8"/>
        <v>62132.93528284147</v>
      </c>
      <c r="BA16" s="204">
        <f t="shared" si="8"/>
        <v>62132.93528284147</v>
      </c>
      <c r="BB16" s="204">
        <f t="shared" si="8"/>
        <v>62132.93528284147</v>
      </c>
      <c r="BC16" s="204">
        <f t="shared" si="8"/>
        <v>62132.93528284147</v>
      </c>
      <c r="BD16" s="204">
        <f t="shared" si="8"/>
        <v>62132.93528284147</v>
      </c>
      <c r="BE16" s="204">
        <f t="shared" si="8"/>
        <v>62132.93528284147</v>
      </c>
      <c r="BF16" s="204">
        <f t="shared" si="8"/>
        <v>62132.93528284147</v>
      </c>
      <c r="BG16" s="204">
        <f t="shared" si="8"/>
        <v>62132.93528284147</v>
      </c>
      <c r="BH16" s="204">
        <f t="shared" si="8"/>
        <v>62132.93528284147</v>
      </c>
      <c r="BI16" s="204">
        <f t="shared" si="8"/>
        <v>62132.93528284147</v>
      </c>
      <c r="BJ16" s="204">
        <f t="shared" si="8"/>
        <v>62132.93528284147</v>
      </c>
      <c r="BK16" s="204">
        <f t="shared" si="8"/>
        <v>62132.93528284147</v>
      </c>
      <c r="BL16" s="204">
        <f t="shared" si="8"/>
        <v>62132.93528284147</v>
      </c>
      <c r="BM16" s="204">
        <f t="shared" si="8"/>
        <v>62132.93528284147</v>
      </c>
      <c r="BN16" s="204">
        <f t="shared" si="8"/>
        <v>62132.93528284147</v>
      </c>
      <c r="BO16" s="204">
        <f t="shared" si="8"/>
        <v>62132.93528284147</v>
      </c>
      <c r="BP16" s="204">
        <f t="shared" si="8"/>
        <v>62132.93528284147</v>
      </c>
      <c r="BQ16" s="204">
        <f t="shared" si="8"/>
        <v>62132.93528284147</v>
      </c>
      <c r="BR16" s="204">
        <f t="shared" si="8"/>
        <v>62132.93528284147</v>
      </c>
      <c r="BS16" s="204">
        <f t="shared" si="8"/>
        <v>62132.93528284147</v>
      </c>
      <c r="BT16" s="204">
        <f t="shared" si="8"/>
        <v>62132.93528284147</v>
      </c>
      <c r="BU16" s="204">
        <f t="shared" si="8"/>
        <v>62132.93528284147</v>
      </c>
      <c r="BV16" s="204">
        <f t="shared" si="8"/>
        <v>62132.93528284147</v>
      </c>
      <c r="BW16" s="204">
        <f t="shared" si="8"/>
        <v>62132.93528284147</v>
      </c>
      <c r="BX16" s="204">
        <f t="shared" si="8"/>
        <v>119987.55792471301</v>
      </c>
      <c r="BY16" s="204">
        <f t="shared" si="8"/>
        <v>119987.55792471301</v>
      </c>
      <c r="BZ16" s="204">
        <f t="shared" si="8"/>
        <v>119987.55792471301</v>
      </c>
      <c r="CA16" s="204">
        <f t="shared" ref="CA16:CB18" si="10">IF(CA$2&lt;=($B$2+$C$2+$D$2),IF(CA$2&lt;=($B$2+$C$2),IF(CA$2&lt;=$B$2,$B16,$C16),$D16),$E16)</f>
        <v>119987.55792471301</v>
      </c>
      <c r="CB16" s="204">
        <f t="shared" si="10"/>
        <v>119987.55792471301</v>
      </c>
      <c r="CC16" s="204">
        <f t="shared" si="9"/>
        <v>119987.55792471301</v>
      </c>
      <c r="CD16" s="204">
        <f t="shared" si="9"/>
        <v>119987.55792471301</v>
      </c>
      <c r="CE16" s="204">
        <f t="shared" si="9"/>
        <v>119987.55792471301</v>
      </c>
      <c r="CF16" s="204">
        <f t="shared" si="9"/>
        <v>119987.55792471301</v>
      </c>
      <c r="CG16" s="204">
        <f t="shared" si="9"/>
        <v>119987.55792471301</v>
      </c>
      <c r="CH16" s="204">
        <f t="shared" si="9"/>
        <v>119987.55792471301</v>
      </c>
      <c r="CI16" s="204">
        <f t="shared" si="9"/>
        <v>119987.55792471301</v>
      </c>
      <c r="CJ16" s="204">
        <f t="shared" si="9"/>
        <v>119987.55792471301</v>
      </c>
      <c r="CK16" s="204">
        <f t="shared" si="9"/>
        <v>119987.55792471301</v>
      </c>
      <c r="CL16" s="204">
        <f t="shared" si="9"/>
        <v>119987.55792471301</v>
      </c>
      <c r="CM16" s="204">
        <f t="shared" si="9"/>
        <v>119987.55792471301</v>
      </c>
      <c r="CN16" s="204">
        <f t="shared" si="9"/>
        <v>119987.55792471301</v>
      </c>
      <c r="CO16" s="204">
        <f t="shared" si="9"/>
        <v>119987.55792471301</v>
      </c>
      <c r="CP16" s="204">
        <f t="shared" si="9"/>
        <v>119987.55792471301</v>
      </c>
      <c r="CQ16" s="204">
        <f t="shared" si="9"/>
        <v>119987.55792471301</v>
      </c>
      <c r="CR16" s="204">
        <f t="shared" si="9"/>
        <v>250259.46487774598</v>
      </c>
      <c r="CS16" s="204">
        <f t="shared" ref="CS16:DA18" si="11">IF(CS$2&lt;=($B$2+$C$2+$D$2),IF(CS$2&lt;=($B$2+$C$2),IF(CS$2&lt;=$B$2,$B16,$C16),$D16),$E16)</f>
        <v>250259.46487774598</v>
      </c>
      <c r="CT16" s="204">
        <f t="shared" si="11"/>
        <v>250259.46487774598</v>
      </c>
      <c r="CU16" s="204">
        <f t="shared" si="11"/>
        <v>250259.46487774598</v>
      </c>
      <c r="CV16" s="204">
        <f t="shared" si="11"/>
        <v>250259.46487774598</v>
      </c>
      <c r="CW16" s="204">
        <f t="shared" si="11"/>
        <v>250259.46487774598</v>
      </c>
      <c r="CX16" s="204">
        <f t="shared" si="11"/>
        <v>250259.46487774598</v>
      </c>
      <c r="CY16" s="204">
        <f t="shared" si="11"/>
        <v>250259.46487774598</v>
      </c>
      <c r="CZ16" s="204">
        <f t="shared" si="11"/>
        <v>250259.46487774598</v>
      </c>
      <c r="DA16" s="204">
        <f t="shared" si="11"/>
        <v>250259.46487774598</v>
      </c>
      <c r="DB16" s="204"/>
    </row>
    <row r="17" spans="1:105">
      <c r="A17" s="201" t="s">
        <v>101</v>
      </c>
      <c r="B17" s="203">
        <f>Income!B89</f>
        <v>27486.46738189508</v>
      </c>
      <c r="C17" s="203">
        <f>Income!C89</f>
        <v>27486.46738189508</v>
      </c>
      <c r="D17" s="203">
        <f>Income!D89</f>
        <v>27486.467381895036</v>
      </c>
      <c r="E17" s="203">
        <f>Income!E89</f>
        <v>27486.467381895036</v>
      </c>
      <c r="F17" s="204">
        <f t="shared" si="4"/>
        <v>27486.46738189508</v>
      </c>
      <c r="G17" s="204">
        <f t="shared" si="4"/>
        <v>27486.46738189508</v>
      </c>
      <c r="H17" s="204">
        <f t="shared" si="4"/>
        <v>27486.46738189508</v>
      </c>
      <c r="I17" s="204">
        <f t="shared" si="4"/>
        <v>27486.46738189508</v>
      </c>
      <c r="J17" s="204">
        <f t="shared" si="4"/>
        <v>27486.46738189508</v>
      </c>
      <c r="K17" s="204">
        <f t="shared" si="4"/>
        <v>27486.46738189508</v>
      </c>
      <c r="L17" s="204">
        <f t="shared" si="4"/>
        <v>27486.46738189508</v>
      </c>
      <c r="M17" s="204">
        <f t="shared" si="4"/>
        <v>27486.46738189508</v>
      </c>
      <c r="N17" s="204">
        <f t="shared" si="4"/>
        <v>27486.46738189508</v>
      </c>
      <c r="O17" s="204">
        <f t="shared" si="4"/>
        <v>27486.46738189508</v>
      </c>
      <c r="P17" s="204">
        <f t="shared" si="4"/>
        <v>27486.46738189508</v>
      </c>
      <c r="Q17" s="204">
        <f t="shared" si="4"/>
        <v>27486.46738189508</v>
      </c>
      <c r="R17" s="204">
        <f t="shared" si="4"/>
        <v>27486.46738189508</v>
      </c>
      <c r="S17" s="204">
        <f t="shared" si="4"/>
        <v>27486.46738189508</v>
      </c>
      <c r="T17" s="204">
        <f t="shared" si="4"/>
        <v>27486.46738189508</v>
      </c>
      <c r="U17" s="204">
        <f t="shared" si="4"/>
        <v>27486.46738189508</v>
      </c>
      <c r="V17" s="204">
        <f t="shared" si="6"/>
        <v>27486.46738189508</v>
      </c>
      <c r="W17" s="204">
        <f t="shared" si="6"/>
        <v>27486.46738189508</v>
      </c>
      <c r="X17" s="204">
        <f t="shared" si="6"/>
        <v>27486.46738189508</v>
      </c>
      <c r="Y17" s="204">
        <f t="shared" si="6"/>
        <v>27486.46738189508</v>
      </c>
      <c r="Z17" s="204">
        <f t="shared" si="6"/>
        <v>27486.46738189508</v>
      </c>
      <c r="AA17" s="204">
        <f t="shared" si="6"/>
        <v>27486.46738189508</v>
      </c>
      <c r="AB17" s="204">
        <f t="shared" si="6"/>
        <v>27486.46738189508</v>
      </c>
      <c r="AC17" s="204">
        <f t="shared" si="6"/>
        <v>27486.46738189508</v>
      </c>
      <c r="AD17" s="204">
        <f t="shared" si="6"/>
        <v>27486.46738189508</v>
      </c>
      <c r="AE17" s="204">
        <f t="shared" si="6"/>
        <v>27486.46738189508</v>
      </c>
      <c r="AF17" s="204">
        <f t="shared" si="6"/>
        <v>27486.46738189508</v>
      </c>
      <c r="AG17" s="204">
        <f t="shared" si="6"/>
        <v>27486.46738189508</v>
      </c>
      <c r="AH17" s="204">
        <f t="shared" si="6"/>
        <v>27486.46738189508</v>
      </c>
      <c r="AI17" s="204">
        <f t="shared" si="6"/>
        <v>27486.46738189508</v>
      </c>
      <c r="AJ17" s="204">
        <f t="shared" si="6"/>
        <v>27486.46738189508</v>
      </c>
      <c r="AK17" s="204">
        <f t="shared" si="6"/>
        <v>27486.46738189508</v>
      </c>
      <c r="AL17" s="204">
        <f t="shared" si="7"/>
        <v>27486.46738189508</v>
      </c>
      <c r="AM17" s="204">
        <f t="shared" si="7"/>
        <v>27486.46738189508</v>
      </c>
      <c r="AN17" s="204">
        <f t="shared" si="7"/>
        <v>27486.46738189508</v>
      </c>
      <c r="AO17" s="204">
        <f t="shared" si="7"/>
        <v>27486.46738189508</v>
      </c>
      <c r="AP17" s="204">
        <f t="shared" si="7"/>
        <v>27486.46738189508</v>
      </c>
      <c r="AQ17" s="204">
        <f t="shared" si="7"/>
        <v>27486.46738189508</v>
      </c>
      <c r="AR17" s="204">
        <f t="shared" si="7"/>
        <v>27486.46738189508</v>
      </c>
      <c r="AS17" s="204">
        <f t="shared" si="7"/>
        <v>27486.46738189508</v>
      </c>
      <c r="AT17" s="204">
        <f t="shared" si="7"/>
        <v>27486.46738189508</v>
      </c>
      <c r="AU17" s="204">
        <f t="shared" si="7"/>
        <v>27486.46738189508</v>
      </c>
      <c r="AV17" s="204">
        <f t="shared" si="7"/>
        <v>27486.46738189508</v>
      </c>
      <c r="AW17" s="204">
        <f t="shared" si="7"/>
        <v>27486.46738189508</v>
      </c>
      <c r="AX17" s="204">
        <f t="shared" si="8"/>
        <v>27486.46738189508</v>
      </c>
      <c r="AY17" s="204">
        <f t="shared" si="8"/>
        <v>27486.46738189508</v>
      </c>
      <c r="AZ17" s="204">
        <f t="shared" si="8"/>
        <v>27486.46738189508</v>
      </c>
      <c r="BA17" s="204">
        <f t="shared" si="8"/>
        <v>27486.46738189508</v>
      </c>
      <c r="BB17" s="204">
        <f t="shared" si="8"/>
        <v>27486.46738189508</v>
      </c>
      <c r="BC17" s="204">
        <f t="shared" si="8"/>
        <v>27486.46738189508</v>
      </c>
      <c r="BD17" s="204">
        <f t="shared" si="8"/>
        <v>27486.46738189508</v>
      </c>
      <c r="BE17" s="204">
        <f t="shared" si="8"/>
        <v>27486.46738189508</v>
      </c>
      <c r="BF17" s="204">
        <f t="shared" si="8"/>
        <v>27486.46738189508</v>
      </c>
      <c r="BG17" s="204">
        <f t="shared" si="8"/>
        <v>27486.46738189508</v>
      </c>
      <c r="BH17" s="204">
        <f t="shared" si="8"/>
        <v>27486.46738189508</v>
      </c>
      <c r="BI17" s="204">
        <f t="shared" si="8"/>
        <v>27486.46738189508</v>
      </c>
      <c r="BJ17" s="204">
        <f t="shared" si="8"/>
        <v>27486.46738189508</v>
      </c>
      <c r="BK17" s="204">
        <f t="shared" si="8"/>
        <v>27486.46738189508</v>
      </c>
      <c r="BL17" s="204">
        <f t="shared" si="8"/>
        <v>27486.46738189508</v>
      </c>
      <c r="BM17" s="204">
        <f t="shared" si="8"/>
        <v>27486.46738189508</v>
      </c>
      <c r="BN17" s="204">
        <f t="shared" si="8"/>
        <v>27486.46738189508</v>
      </c>
      <c r="BO17" s="204">
        <f t="shared" si="8"/>
        <v>27486.46738189508</v>
      </c>
      <c r="BP17" s="204">
        <f t="shared" si="8"/>
        <v>27486.46738189508</v>
      </c>
      <c r="BQ17" s="204">
        <f t="shared" si="8"/>
        <v>27486.46738189508</v>
      </c>
      <c r="BR17" s="204">
        <f t="shared" si="8"/>
        <v>27486.46738189508</v>
      </c>
      <c r="BS17" s="204">
        <f t="shared" si="8"/>
        <v>27486.46738189508</v>
      </c>
      <c r="BT17" s="204">
        <f t="shared" si="8"/>
        <v>27486.46738189508</v>
      </c>
      <c r="BU17" s="204">
        <f t="shared" si="8"/>
        <v>27486.46738189508</v>
      </c>
      <c r="BV17" s="204">
        <f t="shared" si="8"/>
        <v>27486.46738189508</v>
      </c>
      <c r="BW17" s="204">
        <f t="shared" si="8"/>
        <v>27486.46738189508</v>
      </c>
      <c r="BX17" s="204">
        <f t="shared" si="8"/>
        <v>27486.467381895036</v>
      </c>
      <c r="BY17" s="204">
        <f t="shared" si="8"/>
        <v>27486.467381895036</v>
      </c>
      <c r="BZ17" s="204">
        <f t="shared" si="8"/>
        <v>27486.467381895036</v>
      </c>
      <c r="CA17" s="204">
        <f t="shared" si="10"/>
        <v>27486.467381895036</v>
      </c>
      <c r="CB17" s="204">
        <f t="shared" si="10"/>
        <v>27486.467381895036</v>
      </c>
      <c r="CC17" s="204">
        <f t="shared" si="9"/>
        <v>27486.467381895036</v>
      </c>
      <c r="CD17" s="204">
        <f t="shared" si="9"/>
        <v>27486.467381895036</v>
      </c>
      <c r="CE17" s="204">
        <f t="shared" si="9"/>
        <v>27486.467381895036</v>
      </c>
      <c r="CF17" s="204">
        <f t="shared" si="9"/>
        <v>27486.467381895036</v>
      </c>
      <c r="CG17" s="204">
        <f t="shared" si="9"/>
        <v>27486.467381895036</v>
      </c>
      <c r="CH17" s="204">
        <f t="shared" si="9"/>
        <v>27486.467381895036</v>
      </c>
      <c r="CI17" s="204">
        <f t="shared" si="9"/>
        <v>27486.467381895036</v>
      </c>
      <c r="CJ17" s="204">
        <f t="shared" si="9"/>
        <v>27486.467381895036</v>
      </c>
      <c r="CK17" s="204">
        <f t="shared" si="9"/>
        <v>27486.467381895036</v>
      </c>
      <c r="CL17" s="204">
        <f t="shared" si="9"/>
        <v>27486.467381895036</v>
      </c>
      <c r="CM17" s="204">
        <f t="shared" si="9"/>
        <v>27486.467381895036</v>
      </c>
      <c r="CN17" s="204">
        <f t="shared" si="9"/>
        <v>27486.467381895036</v>
      </c>
      <c r="CO17" s="204">
        <f t="shared" si="9"/>
        <v>27486.467381895036</v>
      </c>
      <c r="CP17" s="204">
        <f t="shared" si="9"/>
        <v>27486.467381895036</v>
      </c>
      <c r="CQ17" s="204">
        <f t="shared" si="9"/>
        <v>27486.467381895036</v>
      </c>
      <c r="CR17" s="204">
        <f t="shared" si="9"/>
        <v>27486.467381895036</v>
      </c>
      <c r="CS17" s="204">
        <f t="shared" si="11"/>
        <v>27486.467381895036</v>
      </c>
      <c r="CT17" s="204">
        <f t="shared" si="11"/>
        <v>27486.467381895036</v>
      </c>
      <c r="CU17" s="204">
        <f t="shared" si="11"/>
        <v>27486.467381895036</v>
      </c>
      <c r="CV17" s="204">
        <f t="shared" si="11"/>
        <v>27486.467381895036</v>
      </c>
      <c r="CW17" s="204">
        <f t="shared" si="11"/>
        <v>27486.467381895036</v>
      </c>
      <c r="CX17" s="204">
        <f t="shared" si="11"/>
        <v>27486.467381895036</v>
      </c>
      <c r="CY17" s="204">
        <f t="shared" si="11"/>
        <v>27486.467381895036</v>
      </c>
      <c r="CZ17" s="204">
        <f t="shared" si="11"/>
        <v>27486.467381895036</v>
      </c>
      <c r="DA17" s="204">
        <f t="shared" si="11"/>
        <v>27486.467381895036</v>
      </c>
    </row>
    <row r="18" spans="1:105">
      <c r="A18" s="201" t="s">
        <v>85</v>
      </c>
      <c r="B18" s="203">
        <f>Income!B90</f>
        <v>43959.356270783988</v>
      </c>
      <c r="C18" s="203">
        <f>Income!C90</f>
        <v>43959.356270783988</v>
      </c>
      <c r="D18" s="203">
        <f>Income!D90</f>
        <v>43959.35627078393</v>
      </c>
      <c r="E18" s="203">
        <f>Income!E90</f>
        <v>43959.35627078393</v>
      </c>
      <c r="F18" s="204">
        <f t="shared" ref="F18:U18" si="12">IF(F$2&lt;=($B$2+$C$2+$D$2),IF(F$2&lt;=($B$2+$C$2),IF(F$2&lt;=$B$2,$B18,$C18),$D18),$E18)</f>
        <v>43959.356270783988</v>
      </c>
      <c r="G18" s="204">
        <f t="shared" si="12"/>
        <v>43959.356270783988</v>
      </c>
      <c r="H18" s="204">
        <f t="shared" si="12"/>
        <v>43959.356270783988</v>
      </c>
      <c r="I18" s="204">
        <f t="shared" si="12"/>
        <v>43959.356270783988</v>
      </c>
      <c r="J18" s="204">
        <f t="shared" si="12"/>
        <v>43959.356270783988</v>
      </c>
      <c r="K18" s="204">
        <f t="shared" si="12"/>
        <v>43959.356270783988</v>
      </c>
      <c r="L18" s="204">
        <f t="shared" si="12"/>
        <v>43959.356270783988</v>
      </c>
      <c r="M18" s="204">
        <f t="shared" si="12"/>
        <v>43959.356270783988</v>
      </c>
      <c r="N18" s="204">
        <f t="shared" si="12"/>
        <v>43959.356270783988</v>
      </c>
      <c r="O18" s="204">
        <f t="shared" si="12"/>
        <v>43959.356270783988</v>
      </c>
      <c r="P18" s="204">
        <f t="shared" si="12"/>
        <v>43959.356270783988</v>
      </c>
      <c r="Q18" s="204">
        <f t="shared" si="12"/>
        <v>43959.356270783988</v>
      </c>
      <c r="R18" s="204">
        <f t="shared" si="12"/>
        <v>43959.356270783988</v>
      </c>
      <c r="S18" s="204">
        <f t="shared" si="12"/>
        <v>43959.356270783988</v>
      </c>
      <c r="T18" s="204">
        <f t="shared" si="12"/>
        <v>43959.356270783988</v>
      </c>
      <c r="U18" s="204">
        <f t="shared" si="12"/>
        <v>43959.356270783988</v>
      </c>
      <c r="V18" s="204">
        <f t="shared" si="6"/>
        <v>43959.356270783988</v>
      </c>
      <c r="W18" s="204">
        <f t="shared" si="6"/>
        <v>43959.356270783988</v>
      </c>
      <c r="X18" s="204">
        <f t="shared" si="6"/>
        <v>43959.356270783988</v>
      </c>
      <c r="Y18" s="204">
        <f t="shared" si="6"/>
        <v>43959.356270783988</v>
      </c>
      <c r="Z18" s="204">
        <f t="shared" si="6"/>
        <v>43959.356270783988</v>
      </c>
      <c r="AA18" s="204">
        <f t="shared" si="6"/>
        <v>43959.356270783988</v>
      </c>
      <c r="AB18" s="204">
        <f t="shared" si="6"/>
        <v>43959.356270783988</v>
      </c>
      <c r="AC18" s="204">
        <f t="shared" si="6"/>
        <v>43959.356270783988</v>
      </c>
      <c r="AD18" s="204">
        <f t="shared" si="6"/>
        <v>43959.356270783988</v>
      </c>
      <c r="AE18" s="204">
        <f t="shared" si="6"/>
        <v>43959.356270783988</v>
      </c>
      <c r="AF18" s="204">
        <f t="shared" si="6"/>
        <v>43959.356270783988</v>
      </c>
      <c r="AG18" s="204">
        <f t="shared" si="6"/>
        <v>43959.356270783988</v>
      </c>
      <c r="AH18" s="204">
        <f t="shared" si="6"/>
        <v>43959.356270783988</v>
      </c>
      <c r="AI18" s="204">
        <f t="shared" si="6"/>
        <v>43959.356270783988</v>
      </c>
      <c r="AJ18" s="204">
        <f t="shared" si="6"/>
        <v>43959.356270783988</v>
      </c>
      <c r="AK18" s="204">
        <f t="shared" si="6"/>
        <v>43959.356270783988</v>
      </c>
      <c r="AL18" s="204">
        <f t="shared" si="7"/>
        <v>43959.356270783988</v>
      </c>
      <c r="AM18" s="204">
        <f t="shared" si="7"/>
        <v>43959.356270783988</v>
      </c>
      <c r="AN18" s="204">
        <f t="shared" si="7"/>
        <v>43959.356270783988</v>
      </c>
      <c r="AO18" s="204">
        <f t="shared" si="7"/>
        <v>43959.356270783988</v>
      </c>
      <c r="AP18" s="204">
        <f t="shared" si="7"/>
        <v>43959.356270783988</v>
      </c>
      <c r="AQ18" s="204">
        <f t="shared" si="7"/>
        <v>43959.356270783988</v>
      </c>
      <c r="AR18" s="204">
        <f t="shared" si="7"/>
        <v>43959.356270783988</v>
      </c>
      <c r="AS18" s="204">
        <f t="shared" si="7"/>
        <v>43959.356270783988</v>
      </c>
      <c r="AT18" s="204">
        <f t="shared" si="7"/>
        <v>43959.356270783988</v>
      </c>
      <c r="AU18" s="204">
        <f t="shared" si="7"/>
        <v>43959.356270783988</v>
      </c>
      <c r="AV18" s="204">
        <f t="shared" si="7"/>
        <v>43959.356270783988</v>
      </c>
      <c r="AW18" s="204">
        <f t="shared" si="7"/>
        <v>43959.356270783988</v>
      </c>
      <c r="AX18" s="204">
        <f t="shared" si="8"/>
        <v>43959.356270783988</v>
      </c>
      <c r="AY18" s="204">
        <f t="shared" si="8"/>
        <v>43959.356270783988</v>
      </c>
      <c r="AZ18" s="204">
        <f t="shared" si="8"/>
        <v>43959.356270783988</v>
      </c>
      <c r="BA18" s="204">
        <f t="shared" si="8"/>
        <v>43959.356270783988</v>
      </c>
      <c r="BB18" s="204">
        <f t="shared" si="8"/>
        <v>43959.356270783988</v>
      </c>
      <c r="BC18" s="204">
        <f t="shared" si="8"/>
        <v>43959.356270783988</v>
      </c>
      <c r="BD18" s="204">
        <f t="shared" si="8"/>
        <v>43959.356270783988</v>
      </c>
      <c r="BE18" s="204">
        <f t="shared" si="8"/>
        <v>43959.356270783988</v>
      </c>
      <c r="BF18" s="204">
        <f t="shared" si="8"/>
        <v>43959.356270783988</v>
      </c>
      <c r="BG18" s="204">
        <f t="shared" si="8"/>
        <v>43959.356270783988</v>
      </c>
      <c r="BH18" s="204">
        <f t="shared" si="8"/>
        <v>43959.356270783988</v>
      </c>
      <c r="BI18" s="204">
        <f t="shared" si="8"/>
        <v>43959.356270783988</v>
      </c>
      <c r="BJ18" s="204">
        <f t="shared" si="8"/>
        <v>43959.356270783988</v>
      </c>
      <c r="BK18" s="204">
        <f t="shared" si="8"/>
        <v>43959.356270783988</v>
      </c>
      <c r="BL18" s="204">
        <f t="shared" ref="BL18:BZ18" si="13">IF(BL$2&lt;=($B$2+$C$2+$D$2),IF(BL$2&lt;=($B$2+$C$2),IF(BL$2&lt;=$B$2,$B18,$C18),$D18),$E18)</f>
        <v>43959.356270783988</v>
      </c>
      <c r="BM18" s="204">
        <f t="shared" si="13"/>
        <v>43959.356270783988</v>
      </c>
      <c r="BN18" s="204">
        <f t="shared" si="13"/>
        <v>43959.356270783988</v>
      </c>
      <c r="BO18" s="204">
        <f t="shared" si="13"/>
        <v>43959.356270783988</v>
      </c>
      <c r="BP18" s="204">
        <f t="shared" si="13"/>
        <v>43959.356270783988</v>
      </c>
      <c r="BQ18" s="204">
        <f t="shared" si="13"/>
        <v>43959.356270783988</v>
      </c>
      <c r="BR18" s="204">
        <f t="shared" si="13"/>
        <v>43959.356270783988</v>
      </c>
      <c r="BS18" s="204">
        <f t="shared" si="13"/>
        <v>43959.356270783988</v>
      </c>
      <c r="BT18" s="204">
        <f t="shared" si="13"/>
        <v>43959.356270783988</v>
      </c>
      <c r="BU18" s="204">
        <f t="shared" si="13"/>
        <v>43959.356270783988</v>
      </c>
      <c r="BV18" s="204">
        <f t="shared" si="13"/>
        <v>43959.356270783988</v>
      </c>
      <c r="BW18" s="204">
        <f t="shared" si="13"/>
        <v>43959.356270783988</v>
      </c>
      <c r="BX18" s="204">
        <f t="shared" si="13"/>
        <v>43959.35627078393</v>
      </c>
      <c r="BY18" s="204">
        <f t="shared" si="13"/>
        <v>43959.35627078393</v>
      </c>
      <c r="BZ18" s="204">
        <f t="shared" si="13"/>
        <v>43959.35627078393</v>
      </c>
      <c r="CA18" s="204">
        <f t="shared" si="10"/>
        <v>43959.35627078393</v>
      </c>
      <c r="CB18" s="204">
        <f t="shared" si="10"/>
        <v>43959.35627078393</v>
      </c>
      <c r="CC18" s="204">
        <f t="shared" si="9"/>
        <v>43959.35627078393</v>
      </c>
      <c r="CD18" s="204">
        <f t="shared" si="9"/>
        <v>43959.35627078393</v>
      </c>
      <c r="CE18" s="204">
        <f t="shared" si="9"/>
        <v>43959.35627078393</v>
      </c>
      <c r="CF18" s="204">
        <f t="shared" si="9"/>
        <v>43959.35627078393</v>
      </c>
      <c r="CG18" s="204">
        <f t="shared" si="9"/>
        <v>43959.35627078393</v>
      </c>
      <c r="CH18" s="204">
        <f t="shared" si="9"/>
        <v>43959.35627078393</v>
      </c>
      <c r="CI18" s="204">
        <f t="shared" si="9"/>
        <v>43959.35627078393</v>
      </c>
      <c r="CJ18" s="204">
        <f t="shared" si="9"/>
        <v>43959.35627078393</v>
      </c>
      <c r="CK18" s="204">
        <f t="shared" si="9"/>
        <v>43959.35627078393</v>
      </c>
      <c r="CL18" s="204">
        <f t="shared" si="9"/>
        <v>43959.35627078393</v>
      </c>
      <c r="CM18" s="204">
        <f t="shared" si="9"/>
        <v>43959.35627078393</v>
      </c>
      <c r="CN18" s="204">
        <f t="shared" si="9"/>
        <v>43959.35627078393</v>
      </c>
      <c r="CO18" s="204">
        <f t="shared" si="9"/>
        <v>43959.35627078393</v>
      </c>
      <c r="CP18" s="204">
        <f t="shared" si="9"/>
        <v>43959.35627078393</v>
      </c>
      <c r="CQ18" s="204">
        <f t="shared" si="9"/>
        <v>43959.35627078393</v>
      </c>
      <c r="CR18" s="204">
        <f t="shared" si="9"/>
        <v>43959.35627078393</v>
      </c>
      <c r="CS18" s="204">
        <f t="shared" si="11"/>
        <v>43959.35627078393</v>
      </c>
      <c r="CT18" s="204">
        <f t="shared" si="11"/>
        <v>43959.35627078393</v>
      </c>
      <c r="CU18" s="204">
        <f t="shared" si="11"/>
        <v>43959.35627078393</v>
      </c>
      <c r="CV18" s="204">
        <f t="shared" si="11"/>
        <v>43959.35627078393</v>
      </c>
      <c r="CW18" s="204">
        <f t="shared" si="11"/>
        <v>43959.35627078393</v>
      </c>
      <c r="CX18" s="204">
        <f t="shared" si="11"/>
        <v>43959.35627078393</v>
      </c>
      <c r="CY18" s="204">
        <f t="shared" si="11"/>
        <v>43959.35627078393</v>
      </c>
      <c r="CZ18" s="204">
        <f t="shared" si="11"/>
        <v>43959.35627078393</v>
      </c>
      <c r="DA18" s="204">
        <f t="shared" si="11"/>
        <v>43959.35627078393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>
        <f t="shared" si="14"/>
        <v>37205.318294815705</v>
      </c>
      <c r="Z19" s="201">
        <f t="shared" si="14"/>
        <v>37934.907084709143</v>
      </c>
      <c r="AA19" s="201">
        <f t="shared" si="14"/>
        <v>38664.49587460258</v>
      </c>
      <c r="AB19" s="201">
        <f t="shared" si="14"/>
        <v>39394.084664496018</v>
      </c>
      <c r="AC19" s="201">
        <f t="shared" si="14"/>
        <v>40123.673454389456</v>
      </c>
      <c r="AD19" s="201">
        <f t="shared" si="14"/>
        <v>40853.262244282887</v>
      </c>
      <c r="AE19" s="201">
        <f t="shared" si="14"/>
        <v>41582.851034176325</v>
      </c>
      <c r="AF19" s="201">
        <f t="shared" si="14"/>
        <v>42312.439824069763</v>
      </c>
      <c r="AG19" s="201">
        <f t="shared" si="14"/>
        <v>43042.028613963201</v>
      </c>
      <c r="AH19" s="201">
        <f t="shared" si="14"/>
        <v>43771.617403856639</v>
      </c>
      <c r="AI19" s="201">
        <f t="shared" si="14"/>
        <v>44501.206193750077</v>
      </c>
      <c r="AJ19" s="201">
        <f t="shared" si="14"/>
        <v>45230.794983643515</v>
      </c>
      <c r="AK19" s="201">
        <f t="shared" si="14"/>
        <v>45960.383773536953</v>
      </c>
      <c r="AL19" s="201">
        <f t="shared" si="14"/>
        <v>46689.97256343039</v>
      </c>
      <c r="AM19" s="201">
        <f t="shared" si="14"/>
        <v>47419.561353323821</v>
      </c>
      <c r="AN19" s="201">
        <f t="shared" si="14"/>
        <v>48149.150143217259</v>
      </c>
      <c r="AO19" s="201">
        <f t="shared" si="14"/>
        <v>48878.738933110697</v>
      </c>
      <c r="AP19" s="201">
        <f t="shared" si="14"/>
        <v>49608.327723004135</v>
      </c>
      <c r="AQ19" s="201">
        <f t="shared" si="14"/>
        <v>50337.916512897573</v>
      </c>
      <c r="AR19" s="201">
        <f t="shared" si="14"/>
        <v>51067.505302791011</v>
      </c>
      <c r="AS19" s="201">
        <f t="shared" si="14"/>
        <v>51797.094092684449</v>
      </c>
      <c r="AT19" s="201">
        <f t="shared" si="14"/>
        <v>52526.682882577887</v>
      </c>
      <c r="AU19" s="201">
        <f t="shared" si="14"/>
        <v>53256.271672471325</v>
      </c>
      <c r="AV19" s="201">
        <f t="shared" si="14"/>
        <v>53985.860462364755</v>
      </c>
      <c r="AW19" s="201">
        <f t="shared" si="14"/>
        <v>54715.4492522582</v>
      </c>
      <c r="AX19" s="201">
        <f t="shared" si="14"/>
        <v>55445.038042151631</v>
      </c>
      <c r="AY19" s="201">
        <f t="shared" si="14"/>
        <v>56174.626832045069</v>
      </c>
      <c r="AZ19" s="201">
        <f t="shared" si="14"/>
        <v>56904.215621938507</v>
      </c>
      <c r="BA19" s="201">
        <f t="shared" si="14"/>
        <v>57633.804411831945</v>
      </c>
      <c r="BB19" s="201">
        <f t="shared" si="14"/>
        <v>58363.393201725383</v>
      </c>
      <c r="BC19" s="201">
        <f t="shared" si="14"/>
        <v>59092.981991618813</v>
      </c>
      <c r="BD19" s="201">
        <f t="shared" si="14"/>
        <v>59822.570781512259</v>
      </c>
      <c r="BE19" s="201">
        <f t="shared" si="14"/>
        <v>60552.159571405689</v>
      </c>
      <c r="BF19" s="201">
        <f t="shared" si="14"/>
        <v>61281.748361299135</v>
      </c>
      <c r="BG19" s="201">
        <f t="shared" si="14"/>
        <v>62011.337151192565</v>
      </c>
      <c r="BH19" s="201">
        <f t="shared" si="14"/>
        <v>63918.571784133805</v>
      </c>
      <c r="BI19" s="201">
        <f t="shared" si="14"/>
        <v>66061.335585684603</v>
      </c>
      <c r="BJ19" s="201">
        <f t="shared" si="14"/>
        <v>68204.099387235401</v>
      </c>
      <c r="BK19" s="201">
        <f t="shared" si="14"/>
        <v>70346.863188786199</v>
      </c>
      <c r="BL19" s="201">
        <f t="shared" si="14"/>
        <v>72489.626990336998</v>
      </c>
      <c r="BM19" s="201">
        <f t="shared" si="14"/>
        <v>74632.390791887796</v>
      </c>
      <c r="BN19" s="201">
        <f t="shared" si="14"/>
        <v>76775.154593438594</v>
      </c>
      <c r="BO19" s="201">
        <f t="shared" si="14"/>
        <v>78917.918394989392</v>
      </c>
      <c r="BP19" s="201">
        <f t="shared" si="14"/>
        <v>81060.68219654019</v>
      </c>
      <c r="BQ19" s="201">
        <f t="shared" si="14"/>
        <v>83203.445998090989</v>
      </c>
      <c r="BR19" s="201">
        <f t="shared" si="14"/>
        <v>85346.209799641787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87488.973601192585</v>
      </c>
      <c r="BT19" s="201">
        <f t="shared" si="15"/>
        <v>89631.737402743383</v>
      </c>
      <c r="BU19" s="201">
        <f t="shared" si="15"/>
        <v>91774.501204294182</v>
      </c>
      <c r="BV19" s="201">
        <f t="shared" si="15"/>
        <v>93917.26500584498</v>
      </c>
      <c r="BW19" s="201">
        <f t="shared" si="15"/>
        <v>96060.028807395778</v>
      </c>
      <c r="BX19" s="201">
        <f t="shared" si="15"/>
        <v>98202.792608946576</v>
      </c>
      <c r="BY19" s="201">
        <f t="shared" si="15"/>
        <v>100345.55641049737</v>
      </c>
      <c r="BZ19" s="201">
        <f t="shared" si="15"/>
        <v>102488.32021204817</v>
      </c>
      <c r="CA19" s="201">
        <f t="shared" si="15"/>
        <v>104631.08401359897</v>
      </c>
      <c r="CB19" s="201">
        <f t="shared" si="15"/>
        <v>106773.84781514977</v>
      </c>
      <c r="CC19" s="201">
        <f t="shared" si="15"/>
        <v>108916.61161670057</v>
      </c>
      <c r="CD19" s="201">
        <f t="shared" si="15"/>
        <v>111059.37541825137</v>
      </c>
      <c r="CE19" s="201">
        <f t="shared" si="15"/>
        <v>113202.13921980216</v>
      </c>
      <c r="CF19" s="201">
        <f t="shared" si="15"/>
        <v>115344.90302135296</v>
      </c>
      <c r="CG19" s="201">
        <f t="shared" si="15"/>
        <v>117487.66682290376</v>
      </c>
      <c r="CH19" s="201">
        <f t="shared" si="15"/>
        <v>119630.43062445456</v>
      </c>
      <c r="CI19" s="201">
        <f t="shared" si="15"/>
        <v>127224.88608877048</v>
      </c>
      <c r="CJ19" s="201">
        <f t="shared" si="15"/>
        <v>135909.67988563934</v>
      </c>
      <c r="CK19" s="201">
        <f t="shared" si="15"/>
        <v>144594.47368250822</v>
      </c>
      <c r="CL19" s="201">
        <f t="shared" si="15"/>
        <v>153279.26747937707</v>
      </c>
      <c r="CM19" s="201">
        <f t="shared" si="15"/>
        <v>161964.06127624595</v>
      </c>
      <c r="CN19" s="201">
        <f t="shared" si="15"/>
        <v>170648.8550731148</v>
      </c>
      <c r="CO19" s="201">
        <f t="shared" si="15"/>
        <v>179333.64886998368</v>
      </c>
      <c r="CP19" s="201">
        <f t="shared" si="15"/>
        <v>188018.44266685256</v>
      </c>
      <c r="CQ19" s="201">
        <f t="shared" si="15"/>
        <v>196703.23646372141</v>
      </c>
      <c r="CR19" s="201">
        <f t="shared" si="15"/>
        <v>205388.03026059025</v>
      </c>
      <c r="CS19" s="201">
        <f t="shared" si="15"/>
        <v>214072.82405745913</v>
      </c>
      <c r="CT19" s="201">
        <f t="shared" si="15"/>
        <v>222757.61785432801</v>
      </c>
      <c r="CU19" s="201">
        <f t="shared" si="15"/>
        <v>231442.41165119686</v>
      </c>
      <c r="CV19" s="201">
        <f t="shared" si="15"/>
        <v>240127.20544806574</v>
      </c>
      <c r="CW19" s="201">
        <f t="shared" si="15"/>
        <v>248811.99924493459</v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36.333333333333329</v>
      </c>
      <c r="C22" s="205">
        <f>C2*100</f>
        <v>33.666666666666664</v>
      </c>
      <c r="D22" s="205">
        <f>D2*100</f>
        <v>20.333333333333332</v>
      </c>
      <c r="E22" s="205">
        <f>E2*100</f>
        <v>9.6666666666666679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36.333333333333329</v>
      </c>
      <c r="C23" s="206">
        <f>SUM($B22:C22)</f>
        <v>70</v>
      </c>
      <c r="D23" s="206">
        <f>SUM($B22:D22)</f>
        <v>90.333333333333329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18.166666666666664</v>
      </c>
      <c r="C24" s="208">
        <f>B23+(C23-B23)/2</f>
        <v>53.166666666666664</v>
      </c>
      <c r="D24" s="208">
        <f>C23+(D23-C23)/2</f>
        <v>80.166666666666657</v>
      </c>
      <c r="E24" s="208">
        <f>D23+(E23-D23)/2</f>
        <v>95.166666666666657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2346.8814409502197</v>
      </c>
      <c r="C25" s="203">
        <f>Income!C72</f>
        <v>3747.8619135692197</v>
      </c>
      <c r="D25" s="203">
        <f>Income!D72</f>
        <v>3956.7995606989039</v>
      </c>
      <c r="E25" s="203">
        <f>Income!E72</f>
        <v>3974.8701421934024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2346.8814409502197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2346.8814409502197</v>
      </c>
      <c r="H25" s="210">
        <f t="shared" si="16"/>
        <v>2346.8814409502197</v>
      </c>
      <c r="I25" s="210">
        <f t="shared" si="16"/>
        <v>2346.8814409502197</v>
      </c>
      <c r="J25" s="210">
        <f t="shared" si="16"/>
        <v>2346.8814409502197</v>
      </c>
      <c r="K25" s="210">
        <f t="shared" si="16"/>
        <v>2346.8814409502197</v>
      </c>
      <c r="L25" s="210">
        <f t="shared" si="16"/>
        <v>2346.8814409502197</v>
      </c>
      <c r="M25" s="210">
        <f t="shared" si="16"/>
        <v>2346.8814409502197</v>
      </c>
      <c r="N25" s="210">
        <f t="shared" si="16"/>
        <v>2346.8814409502197</v>
      </c>
      <c r="O25" s="210">
        <f t="shared" si="16"/>
        <v>2346.8814409502197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2346.8814409502197</v>
      </c>
      <c r="Q25" s="210">
        <f t="shared" si="17"/>
        <v>2346.8814409502197</v>
      </c>
      <c r="R25" s="210">
        <f t="shared" si="17"/>
        <v>2346.8814409502197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2346.8814409502197</v>
      </c>
      <c r="T25" s="210">
        <f t="shared" si="17"/>
        <v>2346.8814409502197</v>
      </c>
      <c r="U25" s="210">
        <f t="shared" si="17"/>
        <v>2346.8814409502197</v>
      </c>
      <c r="V25" s="210">
        <f t="shared" si="17"/>
        <v>2346.8814409502197</v>
      </c>
      <c r="W25" s="210">
        <f t="shared" si="17"/>
        <v>2346.8814409502197</v>
      </c>
      <c r="X25" s="210">
        <f t="shared" si="17"/>
        <v>2346.8814409502197</v>
      </c>
      <c r="Y25" s="210">
        <f t="shared" si="17"/>
        <v>2380.23811886972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2420.2661323731199</v>
      </c>
      <c r="AA25" s="210">
        <f t="shared" si="18"/>
        <v>2460.2941458765199</v>
      </c>
      <c r="AB25" s="210">
        <f t="shared" si="18"/>
        <v>2500.3221593799199</v>
      </c>
      <c r="AC25" s="210">
        <f t="shared" si="18"/>
        <v>2540.3501728833198</v>
      </c>
      <c r="AD25" s="210">
        <f t="shared" si="18"/>
        <v>2580.3781863867198</v>
      </c>
      <c r="AE25" s="210">
        <f t="shared" si="18"/>
        <v>2620.4061998901198</v>
      </c>
      <c r="AF25" s="210">
        <f t="shared" si="18"/>
        <v>2660.4342133935197</v>
      </c>
      <c r="AG25" s="210">
        <f t="shared" si="18"/>
        <v>2700.4622268969197</v>
      </c>
      <c r="AH25" s="210">
        <f t="shared" si="18"/>
        <v>2740.4902404003196</v>
      </c>
      <c r="AI25" s="210">
        <f t="shared" si="18"/>
        <v>2780.5182539037196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2820.5462674071196</v>
      </c>
      <c r="AK25" s="210">
        <f t="shared" si="19"/>
        <v>2860.57428091052</v>
      </c>
      <c r="AL25" s="210">
        <f t="shared" si="19"/>
        <v>2900.6022944139199</v>
      </c>
      <c r="AM25" s="210">
        <f t="shared" si="19"/>
        <v>2940.6303079173199</v>
      </c>
      <c r="AN25" s="210">
        <f t="shared" si="19"/>
        <v>2980.6583214207199</v>
      </c>
      <c r="AO25" s="210">
        <f t="shared" si="19"/>
        <v>3020.6863349241198</v>
      </c>
      <c r="AP25" s="210">
        <f t="shared" si="19"/>
        <v>3060.7143484275198</v>
      </c>
      <c r="AQ25" s="210">
        <f t="shared" si="19"/>
        <v>3100.7423619309197</v>
      </c>
      <c r="AR25" s="210">
        <f t="shared" si="19"/>
        <v>3140.7703754343197</v>
      </c>
      <c r="AS25" s="210">
        <f t="shared" si="19"/>
        <v>3180.7983889377197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3220.8264024411201</v>
      </c>
      <c r="AU25" s="210">
        <f t="shared" si="20"/>
        <v>3260.85441594452</v>
      </c>
      <c r="AV25" s="210">
        <f t="shared" si="20"/>
        <v>3300.88242944792</v>
      </c>
      <c r="AW25" s="210">
        <f t="shared" si="20"/>
        <v>3340.91044295132</v>
      </c>
      <c r="AX25" s="210">
        <f t="shared" si="20"/>
        <v>3380.9384564547199</v>
      </c>
      <c r="AY25" s="210">
        <f t="shared" si="20"/>
        <v>3420.9664699581199</v>
      </c>
      <c r="AZ25" s="210">
        <f t="shared" si="20"/>
        <v>3460.9944834615198</v>
      </c>
      <c r="BA25" s="210">
        <f t="shared" si="20"/>
        <v>3501.0224969649198</v>
      </c>
      <c r="BB25" s="210">
        <f t="shared" si="20"/>
        <v>3541.0505104683198</v>
      </c>
      <c r="BC25" s="210">
        <f t="shared" si="20"/>
        <v>3581.0785239717197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3621.1065374751197</v>
      </c>
      <c r="BE25" s="210">
        <f t="shared" si="21"/>
        <v>3661.1345509785197</v>
      </c>
      <c r="BF25" s="210">
        <f t="shared" si="21"/>
        <v>3701.1625644819196</v>
      </c>
      <c r="BG25" s="210">
        <f t="shared" si="21"/>
        <v>3741.1905779853196</v>
      </c>
      <c r="BH25" s="210">
        <f t="shared" si="21"/>
        <v>3754.3106063818641</v>
      </c>
      <c r="BI25" s="210">
        <f t="shared" si="21"/>
        <v>3762.0490377570377</v>
      </c>
      <c r="BJ25" s="210">
        <f t="shared" si="21"/>
        <v>3769.7874691322113</v>
      </c>
      <c r="BK25" s="210">
        <f t="shared" si="21"/>
        <v>3777.5259005073849</v>
      </c>
      <c r="BL25" s="210">
        <f t="shared" si="21"/>
        <v>3785.2643318825581</v>
      </c>
      <c r="BM25" s="210">
        <f t="shared" si="21"/>
        <v>3793.0027632577317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3800.7411946329053</v>
      </c>
      <c r="BO25" s="210">
        <f t="shared" si="22"/>
        <v>3808.4796260080789</v>
      </c>
      <c r="BP25" s="210">
        <f t="shared" si="22"/>
        <v>3816.218057383252</v>
      </c>
      <c r="BQ25" s="210">
        <f t="shared" si="22"/>
        <v>3823.9564887584256</v>
      </c>
      <c r="BR25" s="210">
        <f t="shared" si="22"/>
        <v>3831.6949201335992</v>
      </c>
      <c r="BS25" s="210">
        <f t="shared" si="22"/>
        <v>3839.4333515087728</v>
      </c>
      <c r="BT25" s="210">
        <f t="shared" si="22"/>
        <v>3847.171782883946</v>
      </c>
      <c r="BU25" s="210">
        <f t="shared" si="22"/>
        <v>3854.9102142591196</v>
      </c>
      <c r="BV25" s="210">
        <f t="shared" si="22"/>
        <v>3862.6486456342932</v>
      </c>
      <c r="BW25" s="210">
        <f t="shared" si="22"/>
        <v>3870.3870770094668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3878.1255083846399</v>
      </c>
      <c r="BY25" s="210">
        <f t="shared" si="23"/>
        <v>3885.8639397598135</v>
      </c>
      <c r="BZ25" s="210">
        <f t="shared" si="23"/>
        <v>3893.6023711349872</v>
      </c>
      <c r="CA25" s="210">
        <f t="shared" si="23"/>
        <v>3901.3408025101608</v>
      </c>
      <c r="CB25" s="210">
        <f t="shared" si="23"/>
        <v>3909.0792338853339</v>
      </c>
      <c r="CC25" s="210">
        <f t="shared" si="23"/>
        <v>3916.8176652605075</v>
      </c>
      <c r="CD25" s="210">
        <f t="shared" si="23"/>
        <v>3924.5560966356811</v>
      </c>
      <c r="CE25" s="210">
        <f t="shared" si="23"/>
        <v>3932.2945280108547</v>
      </c>
      <c r="CF25" s="210">
        <f t="shared" si="23"/>
        <v>3940.0329593860279</v>
      </c>
      <c r="CG25" s="210">
        <f t="shared" si="23"/>
        <v>3947.7713907612015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3955.5098221363751</v>
      </c>
      <c r="CI25" s="210">
        <f t="shared" si="24"/>
        <v>3957.8034818930428</v>
      </c>
      <c r="CJ25" s="210">
        <f t="shared" si="24"/>
        <v>3959.0081873260092</v>
      </c>
      <c r="CK25" s="210">
        <f t="shared" si="24"/>
        <v>3960.2128927589756</v>
      </c>
      <c r="CL25" s="210">
        <f t="shared" si="24"/>
        <v>3961.4175981919425</v>
      </c>
      <c r="CM25" s="210">
        <f t="shared" si="24"/>
        <v>3962.6223036249089</v>
      </c>
      <c r="CN25" s="210">
        <f t="shared" si="24"/>
        <v>3963.8270090578753</v>
      </c>
      <c r="CO25" s="210">
        <f t="shared" si="24"/>
        <v>3965.0317144908422</v>
      </c>
      <c r="CP25" s="210">
        <f t="shared" si="24"/>
        <v>3966.2364199238086</v>
      </c>
      <c r="CQ25" s="210">
        <f t="shared" si="24"/>
        <v>3967.441125356775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3968.6458307897419</v>
      </c>
      <c r="CS25" s="210">
        <f t="shared" si="25"/>
        <v>3969.8505362227083</v>
      </c>
      <c r="CT25" s="210">
        <f t="shared" si="25"/>
        <v>3971.0552416556748</v>
      </c>
      <c r="CU25" s="210">
        <f t="shared" si="25"/>
        <v>3972.2599470886416</v>
      </c>
      <c r="CV25" s="210">
        <f t="shared" si="25"/>
        <v>3973.4646525216081</v>
      </c>
      <c r="CW25" s="210">
        <f t="shared" si="25"/>
        <v>3974.6693579545745</v>
      </c>
      <c r="CX25" s="210">
        <f t="shared" si="25"/>
        <v>3974.8701421934024</v>
      </c>
      <c r="CY25" s="210">
        <f t="shared" si="25"/>
        <v>3974.8701421934024</v>
      </c>
      <c r="CZ25" s="210">
        <f t="shared" si="25"/>
        <v>3974.8701421934024</v>
      </c>
      <c r="DA25" s="210">
        <f t="shared" si="25"/>
        <v>3974.8701421934024</v>
      </c>
    </row>
    <row r="26" spans="1:105">
      <c r="A26" s="201" t="str">
        <f>Income!A73</f>
        <v>Own crops sold</v>
      </c>
      <c r="B26" s="203">
        <f>Income!B73</f>
        <v>796</v>
      </c>
      <c r="C26" s="203">
        <f>Income!C73</f>
        <v>1524.9999999999998</v>
      </c>
      <c r="D26" s="203">
        <f>Income!D73</f>
        <v>15266.285714285716</v>
      </c>
      <c r="E26" s="203">
        <f>Income!E73</f>
        <v>24542.857142857138</v>
      </c>
      <c r="F26" s="210">
        <f t="shared" si="16"/>
        <v>796</v>
      </c>
      <c r="G26" s="210">
        <f t="shared" si="16"/>
        <v>796</v>
      </c>
      <c r="H26" s="210">
        <f t="shared" si="16"/>
        <v>796</v>
      </c>
      <c r="I26" s="210">
        <f t="shared" si="16"/>
        <v>796</v>
      </c>
      <c r="J26" s="210">
        <f t="shared" si="16"/>
        <v>796</v>
      </c>
      <c r="K26" s="210">
        <f t="shared" si="16"/>
        <v>796</v>
      </c>
      <c r="L26" s="210">
        <f t="shared" si="16"/>
        <v>796</v>
      </c>
      <c r="M26" s="210">
        <f t="shared" si="16"/>
        <v>796</v>
      </c>
      <c r="N26" s="210">
        <f t="shared" si="16"/>
        <v>796</v>
      </c>
      <c r="O26" s="210">
        <f t="shared" si="16"/>
        <v>796</v>
      </c>
      <c r="P26" s="210">
        <f t="shared" si="17"/>
        <v>796</v>
      </c>
      <c r="Q26" s="210">
        <f t="shared" si="17"/>
        <v>796</v>
      </c>
      <c r="R26" s="210">
        <f t="shared" si="17"/>
        <v>796</v>
      </c>
      <c r="S26" s="210">
        <f t="shared" si="17"/>
        <v>796</v>
      </c>
      <c r="T26" s="210">
        <f t="shared" si="17"/>
        <v>796</v>
      </c>
      <c r="U26" s="210">
        <f t="shared" si="17"/>
        <v>796</v>
      </c>
      <c r="V26" s="210">
        <f t="shared" si="17"/>
        <v>796</v>
      </c>
      <c r="W26" s="210">
        <f t="shared" si="17"/>
        <v>796</v>
      </c>
      <c r="X26" s="210">
        <f t="shared" si="17"/>
        <v>796</v>
      </c>
      <c r="Y26" s="210">
        <f t="shared" si="17"/>
        <v>813.35714285714289</v>
      </c>
      <c r="Z26" s="210">
        <f t="shared" si="18"/>
        <v>834.18571428571431</v>
      </c>
      <c r="AA26" s="210">
        <f t="shared" si="18"/>
        <v>855.01428571428573</v>
      </c>
      <c r="AB26" s="210">
        <f t="shared" si="18"/>
        <v>875.84285714285716</v>
      </c>
      <c r="AC26" s="210">
        <f t="shared" si="18"/>
        <v>896.67142857142858</v>
      </c>
      <c r="AD26" s="210">
        <f t="shared" si="18"/>
        <v>917.5</v>
      </c>
      <c r="AE26" s="210">
        <f t="shared" si="18"/>
        <v>938.32857142857142</v>
      </c>
      <c r="AF26" s="210">
        <f t="shared" si="18"/>
        <v>959.15714285714284</v>
      </c>
      <c r="AG26" s="210">
        <f t="shared" si="18"/>
        <v>979.98571428571427</v>
      </c>
      <c r="AH26" s="210">
        <f t="shared" si="18"/>
        <v>1000.8142857142857</v>
      </c>
      <c r="AI26" s="210">
        <f t="shared" si="18"/>
        <v>1021.6428571428571</v>
      </c>
      <c r="AJ26" s="210">
        <f t="shared" si="19"/>
        <v>1042.4714285714285</v>
      </c>
      <c r="AK26" s="210">
        <f t="shared" si="19"/>
        <v>1063.3</v>
      </c>
      <c r="AL26" s="210">
        <f t="shared" si="19"/>
        <v>1084.1285714285714</v>
      </c>
      <c r="AM26" s="210">
        <f t="shared" si="19"/>
        <v>1104.9571428571428</v>
      </c>
      <c r="AN26" s="210">
        <f t="shared" si="19"/>
        <v>1125.7857142857142</v>
      </c>
      <c r="AO26" s="210">
        <f t="shared" si="19"/>
        <v>1146.6142857142856</v>
      </c>
      <c r="AP26" s="210">
        <f t="shared" si="19"/>
        <v>1167.4428571428571</v>
      </c>
      <c r="AQ26" s="210">
        <f t="shared" si="19"/>
        <v>1188.2714285714285</v>
      </c>
      <c r="AR26" s="210">
        <f t="shared" si="19"/>
        <v>1209.0999999999999</v>
      </c>
      <c r="AS26" s="210">
        <f t="shared" si="19"/>
        <v>1229.9285714285713</v>
      </c>
      <c r="AT26" s="210">
        <f t="shared" si="20"/>
        <v>1250.7571428571428</v>
      </c>
      <c r="AU26" s="210">
        <f t="shared" si="20"/>
        <v>1271.5857142857142</v>
      </c>
      <c r="AV26" s="210">
        <f t="shared" si="20"/>
        <v>1292.4142857142856</v>
      </c>
      <c r="AW26" s="210">
        <f t="shared" si="20"/>
        <v>1313.242857142857</v>
      </c>
      <c r="AX26" s="210">
        <f t="shared" si="20"/>
        <v>1334.0714285714284</v>
      </c>
      <c r="AY26" s="210">
        <f t="shared" si="20"/>
        <v>1354.8999999999999</v>
      </c>
      <c r="AZ26" s="210">
        <f t="shared" si="20"/>
        <v>1375.7285714285713</v>
      </c>
      <c r="BA26" s="210">
        <f t="shared" si="20"/>
        <v>1396.5571428571427</v>
      </c>
      <c r="BB26" s="210">
        <f t="shared" si="20"/>
        <v>1417.3857142857141</v>
      </c>
      <c r="BC26" s="210">
        <f t="shared" si="20"/>
        <v>1438.2142857142858</v>
      </c>
      <c r="BD26" s="210">
        <f t="shared" si="21"/>
        <v>1459.042857142857</v>
      </c>
      <c r="BE26" s="210">
        <f t="shared" si="21"/>
        <v>1479.8714285714284</v>
      </c>
      <c r="BF26" s="210">
        <f t="shared" si="21"/>
        <v>1500.6999999999998</v>
      </c>
      <c r="BG26" s="210">
        <f t="shared" si="21"/>
        <v>1521.5285714285712</v>
      </c>
      <c r="BH26" s="210">
        <f t="shared" si="21"/>
        <v>1949.1137566137577</v>
      </c>
      <c r="BI26" s="210">
        <f t="shared" si="21"/>
        <v>2458.0502645502656</v>
      </c>
      <c r="BJ26" s="210">
        <f t="shared" si="21"/>
        <v>2966.9867724867736</v>
      </c>
      <c r="BK26" s="210">
        <f t="shared" si="21"/>
        <v>3475.923280423282</v>
      </c>
      <c r="BL26" s="210">
        <f t="shared" si="21"/>
        <v>3984.8597883597904</v>
      </c>
      <c r="BM26" s="210">
        <f t="shared" si="21"/>
        <v>4493.7962962962984</v>
      </c>
      <c r="BN26" s="210">
        <f t="shared" si="22"/>
        <v>5002.7328042328063</v>
      </c>
      <c r="BO26" s="210">
        <f t="shared" si="22"/>
        <v>5511.6693121693152</v>
      </c>
      <c r="BP26" s="210">
        <f t="shared" si="22"/>
        <v>6020.6058201058231</v>
      </c>
      <c r="BQ26" s="210">
        <f t="shared" si="22"/>
        <v>6529.5423280423311</v>
      </c>
      <c r="BR26" s="210">
        <f t="shared" si="22"/>
        <v>7038.478835978839</v>
      </c>
      <c r="BS26" s="210">
        <f t="shared" si="22"/>
        <v>7547.4153439153479</v>
      </c>
      <c r="BT26" s="210">
        <f t="shared" si="22"/>
        <v>8056.3518518518558</v>
      </c>
      <c r="BU26" s="210">
        <f t="shared" si="22"/>
        <v>8565.2883597883629</v>
      </c>
      <c r="BV26" s="210">
        <f t="shared" si="22"/>
        <v>9074.2248677248717</v>
      </c>
      <c r="BW26" s="210">
        <f t="shared" si="22"/>
        <v>9583.1613756613788</v>
      </c>
      <c r="BX26" s="210">
        <f t="shared" si="23"/>
        <v>10092.097883597888</v>
      </c>
      <c r="BY26" s="210">
        <f t="shared" si="23"/>
        <v>10601.034391534396</v>
      </c>
      <c r="BZ26" s="210">
        <f t="shared" si="23"/>
        <v>11109.970899470904</v>
      </c>
      <c r="CA26" s="210">
        <f t="shared" si="23"/>
        <v>11618.907407407412</v>
      </c>
      <c r="CB26" s="210">
        <f t="shared" si="23"/>
        <v>12127.843915343921</v>
      </c>
      <c r="CC26" s="210">
        <f t="shared" si="23"/>
        <v>12636.780423280428</v>
      </c>
      <c r="CD26" s="210">
        <f t="shared" si="23"/>
        <v>13145.716931216937</v>
      </c>
      <c r="CE26" s="210">
        <f t="shared" si="23"/>
        <v>13654.653439153444</v>
      </c>
      <c r="CF26" s="210">
        <f t="shared" si="23"/>
        <v>14163.589947089953</v>
      </c>
      <c r="CG26" s="210">
        <f t="shared" si="23"/>
        <v>14672.526455026462</v>
      </c>
      <c r="CH26" s="210">
        <f t="shared" si="24"/>
        <v>15181.462962962969</v>
      </c>
      <c r="CI26" s="210">
        <f t="shared" si="24"/>
        <v>15781.650793650801</v>
      </c>
      <c r="CJ26" s="210">
        <f t="shared" si="24"/>
        <v>16400.088888888895</v>
      </c>
      <c r="CK26" s="210">
        <f t="shared" si="24"/>
        <v>17018.526984126991</v>
      </c>
      <c r="CL26" s="210">
        <f t="shared" si="24"/>
        <v>17636.965079365084</v>
      </c>
      <c r="CM26" s="210">
        <f t="shared" si="24"/>
        <v>18255.40317460318</v>
      </c>
      <c r="CN26" s="210">
        <f t="shared" si="24"/>
        <v>18873.841269841276</v>
      </c>
      <c r="CO26" s="210">
        <f t="shared" si="24"/>
        <v>19492.279365079368</v>
      </c>
      <c r="CP26" s="210">
        <f t="shared" si="24"/>
        <v>20110.717460317464</v>
      </c>
      <c r="CQ26" s="210">
        <f t="shared" si="24"/>
        <v>20729.155555555561</v>
      </c>
      <c r="CR26" s="210">
        <f t="shared" si="25"/>
        <v>21347.593650793653</v>
      </c>
      <c r="CS26" s="210">
        <f t="shared" si="25"/>
        <v>21966.031746031749</v>
      </c>
      <c r="CT26" s="210">
        <f t="shared" si="25"/>
        <v>22584.469841269842</v>
      </c>
      <c r="CU26" s="210">
        <f t="shared" si="25"/>
        <v>23202.907936507938</v>
      </c>
      <c r="CV26" s="210">
        <f t="shared" si="25"/>
        <v>23821.346031746034</v>
      </c>
      <c r="CW26" s="210">
        <f t="shared" si="25"/>
        <v>24439.78412698413</v>
      </c>
      <c r="CX26" s="210">
        <f t="shared" si="25"/>
        <v>24542.857142857138</v>
      </c>
      <c r="CY26" s="210">
        <f t="shared" si="25"/>
        <v>24542.857142857138</v>
      </c>
      <c r="CZ26" s="210">
        <f t="shared" si="25"/>
        <v>24542.857142857138</v>
      </c>
      <c r="DA26" s="210">
        <f t="shared" si="25"/>
        <v>24542.857142857138</v>
      </c>
    </row>
    <row r="27" spans="1:105">
      <c r="A27" s="201" t="str">
        <f>Income!A74</f>
        <v>Animal products consumed</v>
      </c>
      <c r="B27" s="203">
        <f>Income!B74</f>
        <v>389.57712782593222</v>
      </c>
      <c r="C27" s="203">
        <f>Income!C74</f>
        <v>767.16153718532996</v>
      </c>
      <c r="D27" s="203">
        <f>Income!D74</f>
        <v>990.95671296282421</v>
      </c>
      <c r="E27" s="203">
        <f>Income!E74</f>
        <v>1632.1986967281807</v>
      </c>
      <c r="F27" s="210">
        <f t="shared" si="16"/>
        <v>389.57712782593222</v>
      </c>
      <c r="G27" s="210">
        <f t="shared" si="16"/>
        <v>389.57712782593222</v>
      </c>
      <c r="H27" s="210">
        <f t="shared" si="16"/>
        <v>389.57712782593222</v>
      </c>
      <c r="I27" s="210">
        <f t="shared" si="16"/>
        <v>389.57712782593222</v>
      </c>
      <c r="J27" s="210">
        <f t="shared" si="16"/>
        <v>389.57712782593222</v>
      </c>
      <c r="K27" s="210">
        <f t="shared" si="16"/>
        <v>389.57712782593222</v>
      </c>
      <c r="L27" s="210">
        <f t="shared" si="16"/>
        <v>389.57712782593222</v>
      </c>
      <c r="M27" s="210">
        <f t="shared" si="16"/>
        <v>389.57712782593222</v>
      </c>
      <c r="N27" s="210">
        <f t="shared" si="16"/>
        <v>389.57712782593222</v>
      </c>
      <c r="O27" s="210">
        <f t="shared" si="16"/>
        <v>389.57712782593222</v>
      </c>
      <c r="P27" s="210">
        <f t="shared" si="17"/>
        <v>389.57712782593222</v>
      </c>
      <c r="Q27" s="210">
        <f t="shared" si="17"/>
        <v>389.57712782593222</v>
      </c>
      <c r="R27" s="210">
        <f t="shared" si="17"/>
        <v>389.57712782593222</v>
      </c>
      <c r="S27" s="210">
        <f t="shared" si="17"/>
        <v>389.57712782593222</v>
      </c>
      <c r="T27" s="210">
        <f t="shared" si="17"/>
        <v>389.57712782593222</v>
      </c>
      <c r="U27" s="210">
        <f t="shared" si="17"/>
        <v>389.57712782593222</v>
      </c>
      <c r="V27" s="210">
        <f t="shared" si="17"/>
        <v>389.57712782593222</v>
      </c>
      <c r="W27" s="210">
        <f t="shared" si="17"/>
        <v>389.57712782593222</v>
      </c>
      <c r="X27" s="210">
        <f t="shared" si="17"/>
        <v>389.57712782593222</v>
      </c>
      <c r="Y27" s="210">
        <f t="shared" si="17"/>
        <v>398.5672328106798</v>
      </c>
      <c r="Z27" s="210">
        <f t="shared" si="18"/>
        <v>409.35535879237688</v>
      </c>
      <c r="AA27" s="210">
        <f t="shared" si="18"/>
        <v>420.14348477407395</v>
      </c>
      <c r="AB27" s="210">
        <f t="shared" si="18"/>
        <v>430.93161075577103</v>
      </c>
      <c r="AC27" s="210">
        <f t="shared" si="18"/>
        <v>441.71973673746811</v>
      </c>
      <c r="AD27" s="210">
        <f t="shared" si="18"/>
        <v>452.50786271916519</v>
      </c>
      <c r="AE27" s="210">
        <f t="shared" si="18"/>
        <v>463.29598870086227</v>
      </c>
      <c r="AF27" s="210">
        <f t="shared" si="18"/>
        <v>474.08411468255935</v>
      </c>
      <c r="AG27" s="210">
        <f t="shared" si="18"/>
        <v>484.87224066425642</v>
      </c>
      <c r="AH27" s="210">
        <f t="shared" si="18"/>
        <v>495.6603666459535</v>
      </c>
      <c r="AI27" s="210">
        <f t="shared" si="18"/>
        <v>506.44849262765058</v>
      </c>
      <c r="AJ27" s="210">
        <f t="shared" si="19"/>
        <v>517.23661860934772</v>
      </c>
      <c r="AK27" s="210">
        <f t="shared" si="19"/>
        <v>528.02474459104474</v>
      </c>
      <c r="AL27" s="210">
        <f t="shared" si="19"/>
        <v>538.81287057274187</v>
      </c>
      <c r="AM27" s="210">
        <f t="shared" si="19"/>
        <v>549.60099655443889</v>
      </c>
      <c r="AN27" s="210">
        <f t="shared" si="19"/>
        <v>560.38912253613603</v>
      </c>
      <c r="AO27" s="210">
        <f t="shared" si="19"/>
        <v>571.17724851783305</v>
      </c>
      <c r="AP27" s="210">
        <f t="shared" si="19"/>
        <v>581.96537449953007</v>
      </c>
      <c r="AQ27" s="210">
        <f t="shared" si="19"/>
        <v>592.75350048122721</v>
      </c>
      <c r="AR27" s="210">
        <f t="shared" si="19"/>
        <v>603.54162646292434</v>
      </c>
      <c r="AS27" s="210">
        <f t="shared" si="19"/>
        <v>614.32975244462136</v>
      </c>
      <c r="AT27" s="210">
        <f t="shared" si="20"/>
        <v>625.1178784263185</v>
      </c>
      <c r="AU27" s="210">
        <f t="shared" si="20"/>
        <v>635.90600440801552</v>
      </c>
      <c r="AV27" s="210">
        <f t="shared" si="20"/>
        <v>646.69413038971265</v>
      </c>
      <c r="AW27" s="210">
        <f t="shared" si="20"/>
        <v>657.48225637140968</v>
      </c>
      <c r="AX27" s="210">
        <f t="shared" si="20"/>
        <v>668.2703823531067</v>
      </c>
      <c r="AY27" s="210">
        <f t="shared" si="20"/>
        <v>679.05850833480383</v>
      </c>
      <c r="AZ27" s="210">
        <f t="shared" si="20"/>
        <v>689.84663431650097</v>
      </c>
      <c r="BA27" s="210">
        <f t="shared" si="20"/>
        <v>700.63476029819799</v>
      </c>
      <c r="BB27" s="210">
        <f t="shared" si="20"/>
        <v>711.42288627989501</v>
      </c>
      <c r="BC27" s="210">
        <f t="shared" si="20"/>
        <v>722.21101226159215</v>
      </c>
      <c r="BD27" s="210">
        <f t="shared" si="21"/>
        <v>732.99913824328928</v>
      </c>
      <c r="BE27" s="210">
        <f t="shared" si="21"/>
        <v>743.7872642249863</v>
      </c>
      <c r="BF27" s="210">
        <f t="shared" si="21"/>
        <v>754.57539020668332</v>
      </c>
      <c r="BG27" s="210">
        <f t="shared" si="21"/>
        <v>765.36351618838057</v>
      </c>
      <c r="BH27" s="210">
        <f t="shared" si="21"/>
        <v>774.06879569698106</v>
      </c>
      <c r="BI27" s="210">
        <f t="shared" si="21"/>
        <v>782.35750591096235</v>
      </c>
      <c r="BJ27" s="210">
        <f t="shared" si="21"/>
        <v>790.64621612494363</v>
      </c>
      <c r="BK27" s="210">
        <f t="shared" si="21"/>
        <v>798.93492633892481</v>
      </c>
      <c r="BL27" s="210">
        <f t="shared" si="21"/>
        <v>807.2236365529061</v>
      </c>
      <c r="BM27" s="210">
        <f t="shared" si="21"/>
        <v>815.51234676688739</v>
      </c>
      <c r="BN27" s="210">
        <f t="shared" si="22"/>
        <v>823.80105698086868</v>
      </c>
      <c r="BO27" s="210">
        <f t="shared" si="22"/>
        <v>832.08976719484997</v>
      </c>
      <c r="BP27" s="210">
        <f t="shared" si="22"/>
        <v>840.37847740883126</v>
      </c>
      <c r="BQ27" s="210">
        <f t="shared" si="22"/>
        <v>848.66718762281243</v>
      </c>
      <c r="BR27" s="210">
        <f t="shared" si="22"/>
        <v>856.95589783679372</v>
      </c>
      <c r="BS27" s="210">
        <f t="shared" si="22"/>
        <v>865.24460805077501</v>
      </c>
      <c r="BT27" s="210">
        <f t="shared" si="22"/>
        <v>873.5333182647563</v>
      </c>
      <c r="BU27" s="210">
        <f t="shared" si="22"/>
        <v>881.82202847873759</v>
      </c>
      <c r="BV27" s="210">
        <f t="shared" si="22"/>
        <v>890.11073869271888</v>
      </c>
      <c r="BW27" s="210">
        <f t="shared" si="22"/>
        <v>898.39944890670006</v>
      </c>
      <c r="BX27" s="210">
        <f t="shared" si="23"/>
        <v>906.68815912068135</v>
      </c>
      <c r="BY27" s="210">
        <f t="shared" si="23"/>
        <v>914.97686933466264</v>
      </c>
      <c r="BZ27" s="210">
        <f t="shared" si="23"/>
        <v>923.26557954864393</v>
      </c>
      <c r="CA27" s="210">
        <f t="shared" si="23"/>
        <v>931.55428976262522</v>
      </c>
      <c r="CB27" s="210">
        <f t="shared" si="23"/>
        <v>939.84299997660651</v>
      </c>
      <c r="CC27" s="210">
        <f t="shared" si="23"/>
        <v>948.13171019058768</v>
      </c>
      <c r="CD27" s="210">
        <f t="shared" si="23"/>
        <v>956.42042040456897</v>
      </c>
      <c r="CE27" s="210">
        <f t="shared" si="23"/>
        <v>964.70913061855026</v>
      </c>
      <c r="CF27" s="210">
        <f t="shared" si="23"/>
        <v>972.99784083253155</v>
      </c>
      <c r="CG27" s="210">
        <f t="shared" si="23"/>
        <v>981.28655104651284</v>
      </c>
      <c r="CH27" s="210">
        <f t="shared" si="24"/>
        <v>989.57526126049402</v>
      </c>
      <c r="CI27" s="210">
        <f t="shared" si="24"/>
        <v>1026.5812676164555</v>
      </c>
      <c r="CJ27" s="210">
        <f t="shared" si="24"/>
        <v>1069.3307332008126</v>
      </c>
      <c r="CK27" s="210">
        <f t="shared" si="24"/>
        <v>1112.0801987851698</v>
      </c>
      <c r="CL27" s="210">
        <f t="shared" si="24"/>
        <v>1154.8296643695269</v>
      </c>
      <c r="CM27" s="210">
        <f t="shared" si="24"/>
        <v>1197.5791299538839</v>
      </c>
      <c r="CN27" s="210">
        <f t="shared" si="24"/>
        <v>1240.328595538241</v>
      </c>
      <c r="CO27" s="210">
        <f t="shared" si="24"/>
        <v>1283.0780611225982</v>
      </c>
      <c r="CP27" s="210">
        <f t="shared" si="24"/>
        <v>1325.8275267069553</v>
      </c>
      <c r="CQ27" s="210">
        <f t="shared" si="24"/>
        <v>1368.5769922913123</v>
      </c>
      <c r="CR27" s="210">
        <f t="shared" si="25"/>
        <v>1411.3264578756693</v>
      </c>
      <c r="CS27" s="210">
        <f t="shared" si="25"/>
        <v>1454.0759234600266</v>
      </c>
      <c r="CT27" s="210">
        <f t="shared" si="25"/>
        <v>1496.8253890443837</v>
      </c>
      <c r="CU27" s="210">
        <f t="shared" si="25"/>
        <v>1539.5748546287407</v>
      </c>
      <c r="CV27" s="210">
        <f t="shared" si="25"/>
        <v>1582.324320213098</v>
      </c>
      <c r="CW27" s="210">
        <f t="shared" si="25"/>
        <v>1625.073785797455</v>
      </c>
      <c r="CX27" s="210">
        <f t="shared" si="25"/>
        <v>1632.1986967281807</v>
      </c>
      <c r="CY27" s="210">
        <f t="shared" si="25"/>
        <v>1632.1986967281807</v>
      </c>
      <c r="CZ27" s="210">
        <f t="shared" si="25"/>
        <v>1632.1986967281807</v>
      </c>
      <c r="DA27" s="210">
        <f t="shared" si="25"/>
        <v>1632.1986967281807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3929.8333333333339</v>
      </c>
      <c r="D29" s="203">
        <f>Income!D76</f>
        <v>12102.857142857143</v>
      </c>
      <c r="E29" s="203">
        <f>Income!E76</f>
        <v>21114.28571428571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93.567460317460601</v>
      </c>
      <c r="Z29" s="210">
        <f t="shared" si="18"/>
        <v>205.848412698413</v>
      </c>
      <c r="AA29" s="210">
        <f t="shared" si="18"/>
        <v>318.12936507936536</v>
      </c>
      <c r="AB29" s="210">
        <f t="shared" si="18"/>
        <v>430.4103174603178</v>
      </c>
      <c r="AC29" s="210">
        <f t="shared" si="18"/>
        <v>542.69126984127013</v>
      </c>
      <c r="AD29" s="210">
        <f t="shared" si="18"/>
        <v>654.97222222222263</v>
      </c>
      <c r="AE29" s="210">
        <f t="shared" si="18"/>
        <v>767.25317460317501</v>
      </c>
      <c r="AF29" s="210">
        <f t="shared" si="18"/>
        <v>879.5341269841274</v>
      </c>
      <c r="AG29" s="210">
        <f t="shared" si="18"/>
        <v>991.8150793650799</v>
      </c>
      <c r="AH29" s="210">
        <f t="shared" si="18"/>
        <v>1104.0960317460322</v>
      </c>
      <c r="AI29" s="210">
        <f t="shared" si="18"/>
        <v>1216.3769841269846</v>
      </c>
      <c r="AJ29" s="210">
        <f t="shared" si="19"/>
        <v>1328.6579365079369</v>
      </c>
      <c r="AK29" s="210">
        <f t="shared" si="19"/>
        <v>1440.9388888888896</v>
      </c>
      <c r="AL29" s="210">
        <f t="shared" si="19"/>
        <v>1553.2198412698417</v>
      </c>
      <c r="AM29" s="210">
        <f t="shared" si="19"/>
        <v>1665.5007936507941</v>
      </c>
      <c r="AN29" s="210">
        <f t="shared" si="19"/>
        <v>1777.7817460317467</v>
      </c>
      <c r="AO29" s="210">
        <f t="shared" si="19"/>
        <v>1890.0626984126991</v>
      </c>
      <c r="AP29" s="210">
        <f t="shared" si="19"/>
        <v>2002.3436507936512</v>
      </c>
      <c r="AQ29" s="210">
        <f t="shared" si="19"/>
        <v>2114.6246031746041</v>
      </c>
      <c r="AR29" s="210">
        <f t="shared" si="19"/>
        <v>2226.905555555556</v>
      </c>
      <c r="AS29" s="210">
        <f t="shared" si="19"/>
        <v>2339.1865079365084</v>
      </c>
      <c r="AT29" s="210">
        <f t="shared" si="20"/>
        <v>2451.4674603174612</v>
      </c>
      <c r="AU29" s="210">
        <f t="shared" si="20"/>
        <v>2563.7484126984132</v>
      </c>
      <c r="AV29" s="210">
        <f t="shared" si="20"/>
        <v>2676.0293650793656</v>
      </c>
      <c r="AW29" s="210">
        <f t="shared" si="20"/>
        <v>2788.3103174603184</v>
      </c>
      <c r="AX29" s="210">
        <f t="shared" si="20"/>
        <v>2900.5912698412703</v>
      </c>
      <c r="AY29" s="210">
        <f t="shared" si="20"/>
        <v>3012.8722222222232</v>
      </c>
      <c r="AZ29" s="210">
        <f t="shared" si="20"/>
        <v>3125.1531746031756</v>
      </c>
      <c r="BA29" s="210">
        <f t="shared" si="20"/>
        <v>3237.4341269841275</v>
      </c>
      <c r="BB29" s="210">
        <f t="shared" si="20"/>
        <v>3349.7150793650803</v>
      </c>
      <c r="BC29" s="210">
        <f t="shared" si="20"/>
        <v>3461.9960317460327</v>
      </c>
      <c r="BD29" s="210">
        <f t="shared" si="21"/>
        <v>3574.2769841269846</v>
      </c>
      <c r="BE29" s="210">
        <f t="shared" si="21"/>
        <v>3686.5579365079375</v>
      </c>
      <c r="BF29" s="210">
        <f t="shared" si="21"/>
        <v>3798.8388888888899</v>
      </c>
      <c r="BG29" s="210">
        <f t="shared" si="21"/>
        <v>3911.1198412698418</v>
      </c>
      <c r="BH29" s="210">
        <f t="shared" si="21"/>
        <v>4182.0871546149338</v>
      </c>
      <c r="BI29" s="210">
        <f t="shared" si="21"/>
        <v>4484.791740152853</v>
      </c>
      <c r="BJ29" s="210">
        <f t="shared" si="21"/>
        <v>4787.4963256907713</v>
      </c>
      <c r="BK29" s="210">
        <f t="shared" si="21"/>
        <v>5090.2009112286905</v>
      </c>
      <c r="BL29" s="210">
        <f t="shared" si="21"/>
        <v>5392.9054967666098</v>
      </c>
      <c r="BM29" s="210">
        <f t="shared" si="21"/>
        <v>5695.610082304529</v>
      </c>
      <c r="BN29" s="210">
        <f t="shared" si="22"/>
        <v>5998.3146678424473</v>
      </c>
      <c r="BO29" s="210">
        <f t="shared" si="22"/>
        <v>6301.0192533803665</v>
      </c>
      <c r="BP29" s="210">
        <f t="shared" si="22"/>
        <v>6603.7238389182858</v>
      </c>
      <c r="BQ29" s="210">
        <f t="shared" si="22"/>
        <v>6906.4284244562041</v>
      </c>
      <c r="BR29" s="210">
        <f t="shared" si="22"/>
        <v>7209.1330099941233</v>
      </c>
      <c r="BS29" s="210">
        <f t="shared" si="22"/>
        <v>7511.8375955320425</v>
      </c>
      <c r="BT29" s="210">
        <f t="shared" si="22"/>
        <v>7814.5421810699609</v>
      </c>
      <c r="BU29" s="210">
        <f t="shared" si="22"/>
        <v>8117.2467666078801</v>
      </c>
      <c r="BV29" s="210">
        <f t="shared" si="22"/>
        <v>8419.9513521457993</v>
      </c>
      <c r="BW29" s="210">
        <f t="shared" si="22"/>
        <v>8722.6559376837176</v>
      </c>
      <c r="BX29" s="210">
        <f t="shared" si="23"/>
        <v>9025.360523221636</v>
      </c>
      <c r="BY29" s="210">
        <f t="shared" si="23"/>
        <v>9328.0651087595561</v>
      </c>
      <c r="BZ29" s="210">
        <f t="shared" si="23"/>
        <v>9630.7696942974744</v>
      </c>
      <c r="CA29" s="210">
        <f t="shared" si="23"/>
        <v>9933.4742798353946</v>
      </c>
      <c r="CB29" s="210">
        <f t="shared" si="23"/>
        <v>10236.178865373313</v>
      </c>
      <c r="CC29" s="210">
        <f t="shared" si="23"/>
        <v>10538.883450911231</v>
      </c>
      <c r="CD29" s="210">
        <f t="shared" si="23"/>
        <v>10841.58803644915</v>
      </c>
      <c r="CE29" s="210">
        <f t="shared" si="23"/>
        <v>11144.292621987068</v>
      </c>
      <c r="CF29" s="210">
        <f t="shared" si="23"/>
        <v>11446.997207524988</v>
      </c>
      <c r="CG29" s="210">
        <f t="shared" si="23"/>
        <v>11749.701793062908</v>
      </c>
      <c r="CH29" s="210">
        <f t="shared" si="24"/>
        <v>12052.406378600826</v>
      </c>
      <c r="CI29" s="210">
        <f t="shared" si="24"/>
        <v>12603.492063492069</v>
      </c>
      <c r="CJ29" s="210">
        <f t="shared" si="24"/>
        <v>13204.253968253974</v>
      </c>
      <c r="CK29" s="210">
        <f t="shared" si="24"/>
        <v>13805.015873015878</v>
      </c>
      <c r="CL29" s="210">
        <f t="shared" si="24"/>
        <v>14405.777777777783</v>
      </c>
      <c r="CM29" s="210">
        <f t="shared" si="24"/>
        <v>15006.539682539687</v>
      </c>
      <c r="CN29" s="210">
        <f t="shared" si="24"/>
        <v>15607.301587301592</v>
      </c>
      <c r="CO29" s="210">
        <f t="shared" si="24"/>
        <v>16208.063492063495</v>
      </c>
      <c r="CP29" s="210">
        <f t="shared" si="24"/>
        <v>16808.825396825399</v>
      </c>
      <c r="CQ29" s="210">
        <f t="shared" si="24"/>
        <v>17409.587301587304</v>
      </c>
      <c r="CR29" s="210">
        <f t="shared" si="25"/>
        <v>18010.349206349209</v>
      </c>
      <c r="CS29" s="210">
        <f t="shared" si="25"/>
        <v>18611.111111111113</v>
      </c>
      <c r="CT29" s="210">
        <f t="shared" si="25"/>
        <v>19211.873015873018</v>
      </c>
      <c r="CU29" s="210">
        <f t="shared" si="25"/>
        <v>19812.634920634922</v>
      </c>
      <c r="CV29" s="210">
        <f t="shared" si="25"/>
        <v>20413.396825396827</v>
      </c>
      <c r="CW29" s="210">
        <f t="shared" si="25"/>
        <v>21014.158730158731</v>
      </c>
      <c r="CX29" s="210">
        <f t="shared" si="25"/>
        <v>21114.28571428571</v>
      </c>
      <c r="CY29" s="210">
        <f t="shared" si="25"/>
        <v>21114.28571428571</v>
      </c>
      <c r="CZ29" s="210">
        <f t="shared" si="25"/>
        <v>21114.28571428571</v>
      </c>
      <c r="DA29" s="210">
        <f t="shared" si="25"/>
        <v>21114.28571428571</v>
      </c>
    </row>
    <row r="30" spans="1:105">
      <c r="A30" s="201" t="str">
        <f>Income!A77</f>
        <v>Wild foods consumed and sold</v>
      </c>
      <c r="B30" s="203">
        <f>Income!B77</f>
        <v>446.66666666666663</v>
      </c>
      <c r="C30" s="203">
        <f>Income!C77</f>
        <v>776.66666666666674</v>
      </c>
      <c r="D30" s="203">
        <f>Income!D77</f>
        <v>0</v>
      </c>
      <c r="E30" s="203">
        <f>Income!E77</f>
        <v>0</v>
      </c>
      <c r="F30" s="210">
        <f t="shared" si="16"/>
        <v>446.66666666666663</v>
      </c>
      <c r="G30" s="210">
        <f t="shared" si="16"/>
        <v>446.66666666666663</v>
      </c>
      <c r="H30" s="210">
        <f t="shared" si="16"/>
        <v>446.66666666666663</v>
      </c>
      <c r="I30" s="210">
        <f t="shared" si="16"/>
        <v>446.66666666666663</v>
      </c>
      <c r="J30" s="210">
        <f t="shared" si="16"/>
        <v>446.66666666666663</v>
      </c>
      <c r="K30" s="210">
        <f t="shared" si="16"/>
        <v>446.66666666666663</v>
      </c>
      <c r="L30" s="210">
        <f t="shared" si="16"/>
        <v>446.66666666666663</v>
      </c>
      <c r="M30" s="210">
        <f t="shared" si="16"/>
        <v>446.66666666666663</v>
      </c>
      <c r="N30" s="210">
        <f t="shared" si="16"/>
        <v>446.66666666666663</v>
      </c>
      <c r="O30" s="210">
        <f t="shared" si="16"/>
        <v>446.66666666666663</v>
      </c>
      <c r="P30" s="210">
        <f t="shared" si="17"/>
        <v>446.66666666666663</v>
      </c>
      <c r="Q30" s="210">
        <f t="shared" si="17"/>
        <v>446.66666666666663</v>
      </c>
      <c r="R30" s="210">
        <f t="shared" si="17"/>
        <v>446.66666666666663</v>
      </c>
      <c r="S30" s="210">
        <f t="shared" si="17"/>
        <v>446.66666666666663</v>
      </c>
      <c r="T30" s="210">
        <f t="shared" si="17"/>
        <v>446.66666666666663</v>
      </c>
      <c r="U30" s="210">
        <f t="shared" si="17"/>
        <v>446.66666666666663</v>
      </c>
      <c r="V30" s="210">
        <f t="shared" si="17"/>
        <v>446.66666666666663</v>
      </c>
      <c r="W30" s="210">
        <f t="shared" si="17"/>
        <v>446.66666666666663</v>
      </c>
      <c r="X30" s="210">
        <f t="shared" si="17"/>
        <v>446.66666666666663</v>
      </c>
      <c r="Y30" s="210">
        <f t="shared" si="17"/>
        <v>454.52380952380952</v>
      </c>
      <c r="Z30" s="210">
        <f t="shared" si="18"/>
        <v>463.95238095238096</v>
      </c>
      <c r="AA30" s="210">
        <f t="shared" si="18"/>
        <v>473.38095238095235</v>
      </c>
      <c r="AB30" s="210">
        <f t="shared" si="18"/>
        <v>482.8095238095238</v>
      </c>
      <c r="AC30" s="210">
        <f t="shared" si="18"/>
        <v>492.23809523809524</v>
      </c>
      <c r="AD30" s="210">
        <f t="shared" si="18"/>
        <v>501.66666666666669</v>
      </c>
      <c r="AE30" s="210">
        <f t="shared" si="18"/>
        <v>511.09523809523807</v>
      </c>
      <c r="AF30" s="210">
        <f t="shared" si="18"/>
        <v>520.52380952380952</v>
      </c>
      <c r="AG30" s="210">
        <f t="shared" si="18"/>
        <v>529.95238095238096</v>
      </c>
      <c r="AH30" s="210">
        <f t="shared" si="18"/>
        <v>539.38095238095241</v>
      </c>
      <c r="AI30" s="210">
        <f t="shared" si="18"/>
        <v>548.80952380952385</v>
      </c>
      <c r="AJ30" s="210">
        <f t="shared" si="19"/>
        <v>558.2380952380953</v>
      </c>
      <c r="AK30" s="210">
        <f t="shared" si="19"/>
        <v>567.66666666666674</v>
      </c>
      <c r="AL30" s="210">
        <f t="shared" si="19"/>
        <v>577.09523809523807</v>
      </c>
      <c r="AM30" s="210">
        <f t="shared" si="19"/>
        <v>586.52380952380963</v>
      </c>
      <c r="AN30" s="210">
        <f t="shared" si="19"/>
        <v>595.95238095238096</v>
      </c>
      <c r="AO30" s="210">
        <f t="shared" si="19"/>
        <v>605.38095238095241</v>
      </c>
      <c r="AP30" s="210">
        <f t="shared" si="19"/>
        <v>614.80952380952385</v>
      </c>
      <c r="AQ30" s="210">
        <f t="shared" si="19"/>
        <v>624.2380952380953</v>
      </c>
      <c r="AR30" s="210">
        <f t="shared" si="19"/>
        <v>633.66666666666674</v>
      </c>
      <c r="AS30" s="210">
        <f t="shared" si="19"/>
        <v>643.09523809523807</v>
      </c>
      <c r="AT30" s="210">
        <f t="shared" si="20"/>
        <v>652.52380952380963</v>
      </c>
      <c r="AU30" s="210">
        <f t="shared" si="20"/>
        <v>661.95238095238096</v>
      </c>
      <c r="AV30" s="210">
        <f t="shared" si="20"/>
        <v>671.38095238095241</v>
      </c>
      <c r="AW30" s="210">
        <f t="shared" si="20"/>
        <v>680.80952380952385</v>
      </c>
      <c r="AX30" s="210">
        <f t="shared" si="20"/>
        <v>690.2380952380953</v>
      </c>
      <c r="AY30" s="210">
        <f t="shared" si="20"/>
        <v>699.66666666666674</v>
      </c>
      <c r="AZ30" s="210">
        <f t="shared" si="20"/>
        <v>709.09523809523819</v>
      </c>
      <c r="BA30" s="210">
        <f t="shared" si="20"/>
        <v>718.52380952380963</v>
      </c>
      <c r="BB30" s="210">
        <f t="shared" si="20"/>
        <v>727.95238095238096</v>
      </c>
      <c r="BC30" s="210">
        <f t="shared" si="20"/>
        <v>737.38095238095252</v>
      </c>
      <c r="BD30" s="210">
        <f t="shared" si="21"/>
        <v>746.80952380952385</v>
      </c>
      <c r="BE30" s="210">
        <f t="shared" si="21"/>
        <v>756.2380952380953</v>
      </c>
      <c r="BF30" s="210">
        <f t="shared" si="21"/>
        <v>765.66666666666674</v>
      </c>
      <c r="BG30" s="210">
        <f t="shared" si="21"/>
        <v>775.09523809523819</v>
      </c>
      <c r="BH30" s="210">
        <f t="shared" si="21"/>
        <v>752.69547325102883</v>
      </c>
      <c r="BI30" s="210">
        <f t="shared" si="21"/>
        <v>723.93004115226336</v>
      </c>
      <c r="BJ30" s="210">
        <f t="shared" si="21"/>
        <v>695.16460905349788</v>
      </c>
      <c r="BK30" s="210">
        <f t="shared" si="21"/>
        <v>666.39917695473241</v>
      </c>
      <c r="BL30" s="210">
        <f t="shared" si="21"/>
        <v>637.63374485596705</v>
      </c>
      <c r="BM30" s="210">
        <f t="shared" si="21"/>
        <v>608.86831275720158</v>
      </c>
      <c r="BN30" s="210">
        <f t="shared" si="22"/>
        <v>580.10288065843611</v>
      </c>
      <c r="BO30" s="210">
        <f t="shared" si="22"/>
        <v>551.33744855967075</v>
      </c>
      <c r="BP30" s="210">
        <f t="shared" si="22"/>
        <v>522.57201646090527</v>
      </c>
      <c r="BQ30" s="210">
        <f t="shared" si="22"/>
        <v>493.80658436213986</v>
      </c>
      <c r="BR30" s="210">
        <f t="shared" si="22"/>
        <v>465.04115226337433</v>
      </c>
      <c r="BS30" s="210">
        <f t="shared" si="22"/>
        <v>436.27572016460891</v>
      </c>
      <c r="BT30" s="210">
        <f t="shared" si="22"/>
        <v>407.5102880658435</v>
      </c>
      <c r="BU30" s="210">
        <f t="shared" si="22"/>
        <v>378.74485596707802</v>
      </c>
      <c r="BV30" s="210">
        <f t="shared" si="22"/>
        <v>349.97942386831261</v>
      </c>
      <c r="BW30" s="210">
        <f t="shared" si="22"/>
        <v>321.21399176954719</v>
      </c>
      <c r="BX30" s="210">
        <f t="shared" si="23"/>
        <v>292.44855967078172</v>
      </c>
      <c r="BY30" s="210">
        <f t="shared" si="23"/>
        <v>263.68312757201625</v>
      </c>
      <c r="BZ30" s="210">
        <f t="shared" si="23"/>
        <v>234.91769547325077</v>
      </c>
      <c r="CA30" s="210">
        <f t="shared" si="23"/>
        <v>206.15226337448541</v>
      </c>
      <c r="CB30" s="210">
        <f t="shared" si="23"/>
        <v>177.38683127571994</v>
      </c>
      <c r="CC30" s="210">
        <f t="shared" si="23"/>
        <v>148.62139917695447</v>
      </c>
      <c r="CD30" s="210">
        <f t="shared" si="23"/>
        <v>119.855967078189</v>
      </c>
      <c r="CE30" s="210">
        <f t="shared" si="23"/>
        <v>91.090534979423637</v>
      </c>
      <c r="CF30" s="210">
        <f t="shared" si="23"/>
        <v>62.325102880658164</v>
      </c>
      <c r="CG30" s="210">
        <f t="shared" si="23"/>
        <v>33.559670781892692</v>
      </c>
      <c r="CH30" s="210">
        <f t="shared" si="24"/>
        <v>4.7942386831273325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5433.9365900540206</v>
      </c>
      <c r="C31" s="203">
        <f>Income!C78</f>
        <v>9708.0731665894673</v>
      </c>
      <c r="D31" s="203">
        <f>Income!D78</f>
        <v>0</v>
      </c>
      <c r="E31" s="203">
        <f>Income!E78</f>
        <v>0</v>
      </c>
      <c r="F31" s="210">
        <f t="shared" si="16"/>
        <v>5433.9365900540206</v>
      </c>
      <c r="G31" s="210">
        <f t="shared" si="16"/>
        <v>5433.9365900540206</v>
      </c>
      <c r="H31" s="210">
        <f t="shared" si="16"/>
        <v>5433.9365900540206</v>
      </c>
      <c r="I31" s="210">
        <f t="shared" si="16"/>
        <v>5433.9365900540206</v>
      </c>
      <c r="J31" s="210">
        <f t="shared" si="16"/>
        <v>5433.9365900540206</v>
      </c>
      <c r="K31" s="210">
        <f t="shared" si="16"/>
        <v>5433.9365900540206</v>
      </c>
      <c r="L31" s="210">
        <f t="shared" si="16"/>
        <v>5433.9365900540206</v>
      </c>
      <c r="M31" s="210">
        <f t="shared" si="16"/>
        <v>5433.9365900540206</v>
      </c>
      <c r="N31" s="210">
        <f t="shared" si="16"/>
        <v>5433.9365900540206</v>
      </c>
      <c r="O31" s="210">
        <f t="shared" si="16"/>
        <v>5433.9365900540206</v>
      </c>
      <c r="P31" s="210">
        <f t="shared" si="17"/>
        <v>5433.9365900540206</v>
      </c>
      <c r="Q31" s="210">
        <f t="shared" si="17"/>
        <v>5433.9365900540206</v>
      </c>
      <c r="R31" s="210">
        <f t="shared" si="17"/>
        <v>5433.9365900540206</v>
      </c>
      <c r="S31" s="210">
        <f t="shared" si="17"/>
        <v>5433.9365900540206</v>
      </c>
      <c r="T31" s="210">
        <f t="shared" si="17"/>
        <v>5433.9365900540206</v>
      </c>
      <c r="U31" s="210">
        <f t="shared" si="17"/>
        <v>5433.9365900540206</v>
      </c>
      <c r="V31" s="210">
        <f t="shared" si="17"/>
        <v>5433.9365900540206</v>
      </c>
      <c r="W31" s="210">
        <f t="shared" si="17"/>
        <v>5433.9365900540206</v>
      </c>
      <c r="X31" s="210">
        <f t="shared" si="17"/>
        <v>5433.9365900540206</v>
      </c>
      <c r="Y31" s="210">
        <f t="shared" si="17"/>
        <v>5535.7017466381985</v>
      </c>
      <c r="Z31" s="210">
        <f t="shared" si="18"/>
        <v>5657.8199345392113</v>
      </c>
      <c r="AA31" s="210">
        <f t="shared" si="18"/>
        <v>5779.9381224402241</v>
      </c>
      <c r="AB31" s="210">
        <f t="shared" si="18"/>
        <v>5902.0563103412369</v>
      </c>
      <c r="AC31" s="210">
        <f t="shared" si="18"/>
        <v>6024.1744982422497</v>
      </c>
      <c r="AD31" s="210">
        <f t="shared" si="18"/>
        <v>6146.2926861432625</v>
      </c>
      <c r="AE31" s="210">
        <f t="shared" si="18"/>
        <v>6268.4108740442753</v>
      </c>
      <c r="AF31" s="210">
        <f t="shared" si="18"/>
        <v>6390.529061945288</v>
      </c>
      <c r="AG31" s="210">
        <f t="shared" si="18"/>
        <v>6512.6472498462999</v>
      </c>
      <c r="AH31" s="210">
        <f t="shared" si="18"/>
        <v>6634.7654377473136</v>
      </c>
      <c r="AI31" s="210">
        <f t="shared" si="18"/>
        <v>6756.8836256483255</v>
      </c>
      <c r="AJ31" s="210">
        <f t="shared" si="19"/>
        <v>6879.0018135493383</v>
      </c>
      <c r="AK31" s="210">
        <f t="shared" si="19"/>
        <v>7001.1200014503511</v>
      </c>
      <c r="AL31" s="210">
        <f t="shared" si="19"/>
        <v>7123.2381893513639</v>
      </c>
      <c r="AM31" s="210">
        <f t="shared" si="19"/>
        <v>7245.3563772523767</v>
      </c>
      <c r="AN31" s="210">
        <f t="shared" si="19"/>
        <v>7367.4745651533894</v>
      </c>
      <c r="AO31" s="210">
        <f t="shared" si="19"/>
        <v>7489.5927530544031</v>
      </c>
      <c r="AP31" s="210">
        <f t="shared" si="19"/>
        <v>7611.710940955415</v>
      </c>
      <c r="AQ31" s="210">
        <f t="shared" si="19"/>
        <v>7733.8291288564278</v>
      </c>
      <c r="AR31" s="210">
        <f t="shared" si="19"/>
        <v>7855.9473167574415</v>
      </c>
      <c r="AS31" s="210">
        <f t="shared" si="19"/>
        <v>7978.0655046584534</v>
      </c>
      <c r="AT31" s="210">
        <f t="shared" si="20"/>
        <v>8100.1836925594662</v>
      </c>
      <c r="AU31" s="210">
        <f t="shared" si="20"/>
        <v>8222.3018804604799</v>
      </c>
      <c r="AV31" s="210">
        <f t="shared" si="20"/>
        <v>8344.4200683614908</v>
      </c>
      <c r="AW31" s="210">
        <f t="shared" si="20"/>
        <v>8466.5382562625055</v>
      </c>
      <c r="AX31" s="210">
        <f t="shared" si="20"/>
        <v>8588.6564441635164</v>
      </c>
      <c r="AY31" s="210">
        <f t="shared" si="20"/>
        <v>8710.774632064531</v>
      </c>
      <c r="AZ31" s="210">
        <f t="shared" si="20"/>
        <v>8832.892819965542</v>
      </c>
      <c r="BA31" s="210">
        <f t="shared" si="20"/>
        <v>8955.0110078665548</v>
      </c>
      <c r="BB31" s="210">
        <f t="shared" si="20"/>
        <v>9077.1291957675676</v>
      </c>
      <c r="BC31" s="210">
        <f t="shared" si="20"/>
        <v>9199.2473836685822</v>
      </c>
      <c r="BD31" s="210">
        <f t="shared" si="21"/>
        <v>9321.3655715695932</v>
      </c>
      <c r="BE31" s="210">
        <f t="shared" si="21"/>
        <v>9443.4837594706059</v>
      </c>
      <c r="BF31" s="210">
        <f t="shared" si="21"/>
        <v>9565.6019473716187</v>
      </c>
      <c r="BG31" s="210">
        <f t="shared" si="21"/>
        <v>9687.7201352726333</v>
      </c>
      <c r="BH31" s="210">
        <f t="shared" si="21"/>
        <v>9408.4412787317669</v>
      </c>
      <c r="BI31" s="210">
        <f t="shared" si="21"/>
        <v>9048.8830133025276</v>
      </c>
      <c r="BJ31" s="210">
        <f t="shared" si="21"/>
        <v>8689.3247478732883</v>
      </c>
      <c r="BK31" s="210">
        <f t="shared" si="21"/>
        <v>8329.7664824440471</v>
      </c>
      <c r="BL31" s="210">
        <f t="shared" si="21"/>
        <v>7970.2082170148078</v>
      </c>
      <c r="BM31" s="210">
        <f t="shared" si="21"/>
        <v>7610.6499515855685</v>
      </c>
      <c r="BN31" s="210">
        <f t="shared" si="22"/>
        <v>7251.0916861563292</v>
      </c>
      <c r="BO31" s="210">
        <f t="shared" si="22"/>
        <v>6891.5334207270898</v>
      </c>
      <c r="BP31" s="210">
        <f t="shared" si="22"/>
        <v>6531.9751552978505</v>
      </c>
      <c r="BQ31" s="210">
        <f t="shared" si="22"/>
        <v>6172.4168898686103</v>
      </c>
      <c r="BR31" s="210">
        <f t="shared" si="22"/>
        <v>5812.85862443937</v>
      </c>
      <c r="BS31" s="210">
        <f t="shared" si="22"/>
        <v>5453.3003590101307</v>
      </c>
      <c r="BT31" s="210">
        <f t="shared" si="22"/>
        <v>5093.7420935808914</v>
      </c>
      <c r="BU31" s="210">
        <f t="shared" si="22"/>
        <v>4734.1838281516521</v>
      </c>
      <c r="BV31" s="210">
        <f t="shared" si="22"/>
        <v>4374.6255627224118</v>
      </c>
      <c r="BW31" s="210">
        <f t="shared" si="22"/>
        <v>4015.0672972931725</v>
      </c>
      <c r="BX31" s="210">
        <f t="shared" si="23"/>
        <v>3655.5090318639323</v>
      </c>
      <c r="BY31" s="210">
        <f t="shared" si="23"/>
        <v>3295.9507664346929</v>
      </c>
      <c r="BZ31" s="210">
        <f t="shared" si="23"/>
        <v>2936.3925010054536</v>
      </c>
      <c r="CA31" s="210">
        <f t="shared" si="23"/>
        <v>2576.8342355762134</v>
      </c>
      <c r="CB31" s="210">
        <f t="shared" si="23"/>
        <v>2217.275970146974</v>
      </c>
      <c r="CC31" s="210">
        <f t="shared" si="23"/>
        <v>1857.7177047177356</v>
      </c>
      <c r="CD31" s="210">
        <f t="shared" si="23"/>
        <v>1498.1594392884945</v>
      </c>
      <c r="CE31" s="210">
        <f t="shared" si="23"/>
        <v>1138.6011738592551</v>
      </c>
      <c r="CF31" s="210">
        <f t="shared" si="23"/>
        <v>779.04290843001581</v>
      </c>
      <c r="CG31" s="210">
        <f t="shared" si="23"/>
        <v>419.48464300077649</v>
      </c>
      <c r="CH31" s="210">
        <f t="shared" si="24"/>
        <v>59.926377571537159</v>
      </c>
      <c r="CI31" s="210">
        <f t="shared" si="24"/>
        <v>0</v>
      </c>
      <c r="CJ31" s="210">
        <f t="shared" si="24"/>
        <v>0</v>
      </c>
      <c r="CK31" s="210">
        <f t="shared" si="24"/>
        <v>0</v>
      </c>
      <c r="CL31" s="210">
        <f t="shared" si="24"/>
        <v>0</v>
      </c>
      <c r="CM31" s="210">
        <f t="shared" si="24"/>
        <v>0</v>
      </c>
      <c r="CN31" s="210">
        <f t="shared" si="24"/>
        <v>0</v>
      </c>
      <c r="CO31" s="210">
        <f t="shared" si="24"/>
        <v>0</v>
      </c>
      <c r="CP31" s="210">
        <f t="shared" si="24"/>
        <v>0</v>
      </c>
      <c r="CQ31" s="210">
        <f t="shared" si="24"/>
        <v>0</v>
      </c>
      <c r="CR31" s="210">
        <f t="shared" si="25"/>
        <v>0</v>
      </c>
      <c r="CS31" s="210">
        <f t="shared" si="25"/>
        <v>0</v>
      </c>
      <c r="CT31" s="210">
        <f t="shared" si="25"/>
        <v>0</v>
      </c>
      <c r="CU31" s="210">
        <f t="shared" si="25"/>
        <v>0</v>
      </c>
      <c r="CV31" s="210">
        <f t="shared" si="25"/>
        <v>0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8800</v>
      </c>
      <c r="D32" s="203">
        <f>Income!D79</f>
        <v>30285.714285714286</v>
      </c>
      <c r="E32" s="203">
        <f>Income!E79</f>
        <v>144000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209.52380952381012</v>
      </c>
      <c r="Z32" s="210">
        <f t="shared" si="18"/>
        <v>460.95238095238153</v>
      </c>
      <c r="AA32" s="210">
        <f t="shared" si="18"/>
        <v>712.38095238095298</v>
      </c>
      <c r="AB32" s="210">
        <f t="shared" si="18"/>
        <v>963.80952380952453</v>
      </c>
      <c r="AC32" s="210">
        <f t="shared" si="18"/>
        <v>1215.2380952380959</v>
      </c>
      <c r="AD32" s="210">
        <f t="shared" si="18"/>
        <v>1466.6666666666674</v>
      </c>
      <c r="AE32" s="210">
        <f t="shared" si="18"/>
        <v>1718.0952380952388</v>
      </c>
      <c r="AF32" s="210">
        <f t="shared" si="18"/>
        <v>1969.5238095238103</v>
      </c>
      <c r="AG32" s="210">
        <f t="shared" si="18"/>
        <v>2220.9523809523816</v>
      </c>
      <c r="AH32" s="210">
        <f t="shared" si="18"/>
        <v>2472.3809523809532</v>
      </c>
      <c r="AI32" s="210">
        <f t="shared" si="18"/>
        <v>2723.8095238095243</v>
      </c>
      <c r="AJ32" s="210">
        <f t="shared" si="19"/>
        <v>2975.2380952380959</v>
      </c>
      <c r="AK32" s="210">
        <f t="shared" si="19"/>
        <v>3226.6666666666674</v>
      </c>
      <c r="AL32" s="210">
        <f t="shared" si="19"/>
        <v>3478.095238095239</v>
      </c>
      <c r="AM32" s="210">
        <f t="shared" si="19"/>
        <v>3729.5238095238101</v>
      </c>
      <c r="AN32" s="210">
        <f t="shared" si="19"/>
        <v>3980.9523809523812</v>
      </c>
      <c r="AO32" s="210">
        <f t="shared" si="19"/>
        <v>4232.3809523809523</v>
      </c>
      <c r="AP32" s="210">
        <f t="shared" si="19"/>
        <v>4483.8095238095239</v>
      </c>
      <c r="AQ32" s="210">
        <f t="shared" si="19"/>
        <v>4735.2380952380954</v>
      </c>
      <c r="AR32" s="210">
        <f t="shared" si="19"/>
        <v>4986.666666666667</v>
      </c>
      <c r="AS32" s="210">
        <f t="shared" si="19"/>
        <v>5238.0952380952385</v>
      </c>
      <c r="AT32" s="210">
        <f t="shared" si="20"/>
        <v>5489.5238095238101</v>
      </c>
      <c r="AU32" s="210">
        <f t="shared" si="20"/>
        <v>5740.9523809523816</v>
      </c>
      <c r="AV32" s="210">
        <f t="shared" si="20"/>
        <v>5992.3809523809523</v>
      </c>
      <c r="AW32" s="210">
        <f t="shared" si="20"/>
        <v>6243.8095238095239</v>
      </c>
      <c r="AX32" s="210">
        <f t="shared" si="20"/>
        <v>6495.2380952380954</v>
      </c>
      <c r="AY32" s="210">
        <f t="shared" si="20"/>
        <v>6746.666666666667</v>
      </c>
      <c r="AZ32" s="210">
        <f t="shared" si="20"/>
        <v>6998.0952380952385</v>
      </c>
      <c r="BA32" s="210">
        <f t="shared" si="20"/>
        <v>7249.5238095238101</v>
      </c>
      <c r="BB32" s="210">
        <f t="shared" si="20"/>
        <v>7500.9523809523816</v>
      </c>
      <c r="BC32" s="210">
        <f t="shared" si="20"/>
        <v>7752.3809523809532</v>
      </c>
      <c r="BD32" s="210">
        <f t="shared" si="21"/>
        <v>8003.8095238095248</v>
      </c>
      <c r="BE32" s="210">
        <f t="shared" si="21"/>
        <v>8255.2380952380972</v>
      </c>
      <c r="BF32" s="210">
        <f t="shared" si="21"/>
        <v>8506.6666666666679</v>
      </c>
      <c r="BG32" s="210">
        <f t="shared" si="21"/>
        <v>8758.0952380952385</v>
      </c>
      <c r="BH32" s="210">
        <f t="shared" si="21"/>
        <v>9463.1393298059993</v>
      </c>
      <c r="BI32" s="210">
        <f t="shared" si="21"/>
        <v>10258.906525573195</v>
      </c>
      <c r="BJ32" s="210">
        <f t="shared" si="21"/>
        <v>11054.67372134039</v>
      </c>
      <c r="BK32" s="210">
        <f t="shared" si="21"/>
        <v>11850.440917107586</v>
      </c>
      <c r="BL32" s="210">
        <f t="shared" si="21"/>
        <v>12646.208112874781</v>
      </c>
      <c r="BM32" s="210">
        <f t="shared" si="21"/>
        <v>13441.975308641979</v>
      </c>
      <c r="BN32" s="210">
        <f t="shared" si="22"/>
        <v>14237.742504409174</v>
      </c>
      <c r="BO32" s="210">
        <f t="shared" si="22"/>
        <v>15033.509700176372</v>
      </c>
      <c r="BP32" s="210">
        <f t="shared" si="22"/>
        <v>15829.276895943567</v>
      </c>
      <c r="BQ32" s="210">
        <f t="shared" si="22"/>
        <v>16625.044091710763</v>
      </c>
      <c r="BR32" s="210">
        <f t="shared" si="22"/>
        <v>17420.811287477958</v>
      </c>
      <c r="BS32" s="210">
        <f t="shared" si="22"/>
        <v>18216.578483245154</v>
      </c>
      <c r="BT32" s="210">
        <f t="shared" si="22"/>
        <v>19012.345679012349</v>
      </c>
      <c r="BU32" s="210">
        <f t="shared" si="22"/>
        <v>19808.112874779545</v>
      </c>
      <c r="BV32" s="210">
        <f t="shared" si="22"/>
        <v>20603.880070546744</v>
      </c>
      <c r="BW32" s="210">
        <f t="shared" si="22"/>
        <v>21399.647266313939</v>
      </c>
      <c r="BX32" s="210">
        <f t="shared" si="23"/>
        <v>22195.414462081135</v>
      </c>
      <c r="BY32" s="210">
        <f t="shared" si="23"/>
        <v>22991.181657848334</v>
      </c>
      <c r="BZ32" s="210">
        <f t="shared" si="23"/>
        <v>23786.948853615526</v>
      </c>
      <c r="CA32" s="210">
        <f t="shared" si="23"/>
        <v>24582.716049382721</v>
      </c>
      <c r="CB32" s="210">
        <f t="shared" si="23"/>
        <v>25378.483245149921</v>
      </c>
      <c r="CC32" s="210">
        <f t="shared" si="23"/>
        <v>26174.250440917112</v>
      </c>
      <c r="CD32" s="210">
        <f t="shared" si="23"/>
        <v>26970.017636684312</v>
      </c>
      <c r="CE32" s="210">
        <f t="shared" si="23"/>
        <v>27765.784832451507</v>
      </c>
      <c r="CF32" s="210">
        <f t="shared" si="23"/>
        <v>28561.552028218703</v>
      </c>
      <c r="CG32" s="210">
        <f t="shared" si="23"/>
        <v>29357.319223985902</v>
      </c>
      <c r="CH32" s="210">
        <f t="shared" si="24"/>
        <v>30153.086419753094</v>
      </c>
      <c r="CI32" s="210">
        <f t="shared" si="24"/>
        <v>36603.174603174673</v>
      </c>
      <c r="CJ32" s="210">
        <f t="shared" si="24"/>
        <v>44184.126984127055</v>
      </c>
      <c r="CK32" s="210">
        <f t="shared" si="24"/>
        <v>51765.079365079437</v>
      </c>
      <c r="CL32" s="210">
        <f t="shared" si="24"/>
        <v>59346.031746031818</v>
      </c>
      <c r="CM32" s="210">
        <f t="shared" si="24"/>
        <v>66926.9841269842</v>
      </c>
      <c r="CN32" s="210">
        <f t="shared" si="24"/>
        <v>74507.936507936582</v>
      </c>
      <c r="CO32" s="210">
        <f t="shared" si="24"/>
        <v>82088.888888888963</v>
      </c>
      <c r="CP32" s="210">
        <f t="shared" si="24"/>
        <v>89669.841269841345</v>
      </c>
      <c r="CQ32" s="210">
        <f t="shared" si="24"/>
        <v>97250.793650793727</v>
      </c>
      <c r="CR32" s="210">
        <f t="shared" si="25"/>
        <v>104831.74603174609</v>
      </c>
      <c r="CS32" s="210">
        <f t="shared" si="25"/>
        <v>112412.69841269848</v>
      </c>
      <c r="CT32" s="210">
        <f t="shared" si="25"/>
        <v>119993.65079365087</v>
      </c>
      <c r="CU32" s="210">
        <f t="shared" si="25"/>
        <v>127574.60317460325</v>
      </c>
      <c r="CV32" s="210">
        <f t="shared" si="25"/>
        <v>135155.55555555562</v>
      </c>
      <c r="CW32" s="210">
        <f t="shared" si="25"/>
        <v>142736.50793650799</v>
      </c>
      <c r="CX32" s="210">
        <f t="shared" si="25"/>
        <v>144000</v>
      </c>
      <c r="CY32" s="210">
        <f t="shared" si="25"/>
        <v>144000</v>
      </c>
      <c r="CZ32" s="210">
        <f t="shared" si="25"/>
        <v>144000</v>
      </c>
      <c r="DA32" s="210">
        <f t="shared" si="25"/>
        <v>144000</v>
      </c>
    </row>
    <row r="33" spans="1:105">
      <c r="A33" s="201" t="str">
        <f>Income!A81</f>
        <v>Self - employment</v>
      </c>
      <c r="B33" s="203">
        <f>Income!B81</f>
        <v>764</v>
      </c>
      <c r="C33" s="203">
        <f>Income!C81</f>
        <v>4236.666666666667</v>
      </c>
      <c r="D33" s="203">
        <f>Income!D81</f>
        <v>457.14285714285717</v>
      </c>
      <c r="E33" s="203">
        <f>Income!E81</f>
        <v>0</v>
      </c>
      <c r="F33" s="210">
        <f t="shared" si="16"/>
        <v>764</v>
      </c>
      <c r="G33" s="210">
        <f t="shared" si="16"/>
        <v>764</v>
      </c>
      <c r="H33" s="210">
        <f t="shared" si="16"/>
        <v>764</v>
      </c>
      <c r="I33" s="210">
        <f t="shared" si="16"/>
        <v>764</v>
      </c>
      <c r="J33" s="210">
        <f t="shared" si="16"/>
        <v>764</v>
      </c>
      <c r="K33" s="210">
        <f t="shared" si="16"/>
        <v>764</v>
      </c>
      <c r="L33" s="210">
        <f t="shared" si="16"/>
        <v>764</v>
      </c>
      <c r="M33" s="210">
        <f t="shared" si="16"/>
        <v>764</v>
      </c>
      <c r="N33" s="210">
        <f t="shared" si="16"/>
        <v>764</v>
      </c>
      <c r="O33" s="210">
        <f t="shared" si="16"/>
        <v>764</v>
      </c>
      <c r="P33" s="210">
        <f t="shared" si="17"/>
        <v>764</v>
      </c>
      <c r="Q33" s="210">
        <f t="shared" si="17"/>
        <v>764</v>
      </c>
      <c r="R33" s="210">
        <f t="shared" si="17"/>
        <v>764</v>
      </c>
      <c r="S33" s="210">
        <f t="shared" si="17"/>
        <v>764</v>
      </c>
      <c r="T33" s="210">
        <f t="shared" si="17"/>
        <v>764</v>
      </c>
      <c r="U33" s="210">
        <f t="shared" si="17"/>
        <v>764</v>
      </c>
      <c r="V33" s="210">
        <f t="shared" si="17"/>
        <v>764</v>
      </c>
      <c r="W33" s="210">
        <f t="shared" si="17"/>
        <v>764</v>
      </c>
      <c r="X33" s="210">
        <f t="shared" si="17"/>
        <v>764</v>
      </c>
      <c r="Y33" s="210">
        <f t="shared" si="17"/>
        <v>846.68253968253998</v>
      </c>
      <c r="Z33" s="210">
        <f t="shared" si="18"/>
        <v>945.9015873015876</v>
      </c>
      <c r="AA33" s="210">
        <f t="shared" si="18"/>
        <v>1045.1206349206352</v>
      </c>
      <c r="AB33" s="210">
        <f t="shared" si="18"/>
        <v>1144.3396825396828</v>
      </c>
      <c r="AC33" s="210">
        <f t="shared" si="18"/>
        <v>1243.5587301587304</v>
      </c>
      <c r="AD33" s="210">
        <f t="shared" si="18"/>
        <v>1342.7777777777781</v>
      </c>
      <c r="AE33" s="210">
        <f t="shared" si="18"/>
        <v>1441.9968253968257</v>
      </c>
      <c r="AF33" s="210">
        <f t="shared" si="18"/>
        <v>1541.2158730158733</v>
      </c>
      <c r="AG33" s="210">
        <f t="shared" si="18"/>
        <v>1640.4349206349211</v>
      </c>
      <c r="AH33" s="210">
        <f t="shared" si="18"/>
        <v>1739.6539682539685</v>
      </c>
      <c r="AI33" s="210">
        <f t="shared" si="18"/>
        <v>1838.8730158730164</v>
      </c>
      <c r="AJ33" s="210">
        <f t="shared" si="19"/>
        <v>1938.0920634920637</v>
      </c>
      <c r="AK33" s="210">
        <f t="shared" si="19"/>
        <v>2037.3111111111114</v>
      </c>
      <c r="AL33" s="210">
        <f t="shared" si="19"/>
        <v>2136.5301587301592</v>
      </c>
      <c r="AM33" s="210">
        <f t="shared" si="19"/>
        <v>2235.7492063492064</v>
      </c>
      <c r="AN33" s="210">
        <f t="shared" si="19"/>
        <v>2334.9682539682544</v>
      </c>
      <c r="AO33" s="210">
        <f t="shared" si="19"/>
        <v>2434.187301587302</v>
      </c>
      <c r="AP33" s="210">
        <f t="shared" si="19"/>
        <v>2533.4063492063497</v>
      </c>
      <c r="AQ33" s="210">
        <f t="shared" si="19"/>
        <v>2632.6253968253973</v>
      </c>
      <c r="AR33" s="210">
        <f t="shared" si="19"/>
        <v>2731.8444444444449</v>
      </c>
      <c r="AS33" s="210">
        <f t="shared" si="19"/>
        <v>2831.0634920634925</v>
      </c>
      <c r="AT33" s="210">
        <f t="shared" si="20"/>
        <v>2930.2825396825401</v>
      </c>
      <c r="AU33" s="210">
        <f t="shared" si="20"/>
        <v>3029.5015873015877</v>
      </c>
      <c r="AV33" s="210">
        <f t="shared" si="20"/>
        <v>3128.7206349206353</v>
      </c>
      <c r="AW33" s="210">
        <f t="shared" si="20"/>
        <v>3227.939682539683</v>
      </c>
      <c r="AX33" s="210">
        <f t="shared" si="20"/>
        <v>3327.1587301587306</v>
      </c>
      <c r="AY33" s="210">
        <f t="shared" si="20"/>
        <v>3426.3777777777782</v>
      </c>
      <c r="AZ33" s="210">
        <f t="shared" si="20"/>
        <v>3525.5968253968258</v>
      </c>
      <c r="BA33" s="210">
        <f t="shared" si="20"/>
        <v>3624.8158730158734</v>
      </c>
      <c r="BB33" s="210">
        <f t="shared" si="20"/>
        <v>3724.034920634921</v>
      </c>
      <c r="BC33" s="210">
        <f t="shared" si="20"/>
        <v>3823.2539682539687</v>
      </c>
      <c r="BD33" s="210">
        <f t="shared" si="21"/>
        <v>3922.4730158730163</v>
      </c>
      <c r="BE33" s="210">
        <f t="shared" si="21"/>
        <v>4021.6920634920639</v>
      </c>
      <c r="BF33" s="210">
        <f t="shared" si="21"/>
        <v>4120.9111111111115</v>
      </c>
      <c r="BG33" s="210">
        <f t="shared" si="21"/>
        <v>4220.1301587301587</v>
      </c>
      <c r="BH33" s="210">
        <f t="shared" si="21"/>
        <v>4120.0146972369193</v>
      </c>
      <c r="BI33" s="210">
        <f t="shared" si="21"/>
        <v>3980.0323339212227</v>
      </c>
      <c r="BJ33" s="210">
        <f t="shared" si="21"/>
        <v>3840.0499706055261</v>
      </c>
      <c r="BK33" s="210">
        <f t="shared" si="21"/>
        <v>3700.0676072898295</v>
      </c>
      <c r="BL33" s="210">
        <f t="shared" si="21"/>
        <v>3560.0852439741329</v>
      </c>
      <c r="BM33" s="210">
        <f t="shared" si="21"/>
        <v>3420.1028806584359</v>
      </c>
      <c r="BN33" s="210">
        <f t="shared" si="22"/>
        <v>3280.1205173427393</v>
      </c>
      <c r="BO33" s="210">
        <f t="shared" si="22"/>
        <v>3140.1381540270422</v>
      </c>
      <c r="BP33" s="210">
        <f t="shared" si="22"/>
        <v>3000.1557907113456</v>
      </c>
      <c r="BQ33" s="210">
        <f t="shared" si="22"/>
        <v>2860.173427395649</v>
      </c>
      <c r="BR33" s="210">
        <f t="shared" si="22"/>
        <v>2720.1910640799524</v>
      </c>
      <c r="BS33" s="210">
        <f t="shared" si="22"/>
        <v>2580.2087007642558</v>
      </c>
      <c r="BT33" s="210">
        <f t="shared" si="22"/>
        <v>2440.2263374485592</v>
      </c>
      <c r="BU33" s="210">
        <f t="shared" si="22"/>
        <v>2300.2439741328626</v>
      </c>
      <c r="BV33" s="210">
        <f t="shared" si="22"/>
        <v>2160.261610817166</v>
      </c>
      <c r="BW33" s="210">
        <f t="shared" si="22"/>
        <v>2020.2792475014689</v>
      </c>
      <c r="BX33" s="210">
        <f t="shared" si="23"/>
        <v>1880.2968841857723</v>
      </c>
      <c r="BY33" s="210">
        <f t="shared" si="23"/>
        <v>1740.3145208700757</v>
      </c>
      <c r="BZ33" s="210">
        <f t="shared" si="23"/>
        <v>1600.3321575543787</v>
      </c>
      <c r="CA33" s="210">
        <f t="shared" si="23"/>
        <v>1460.3497942386825</v>
      </c>
      <c r="CB33" s="210">
        <f t="shared" si="23"/>
        <v>1320.3674309229855</v>
      </c>
      <c r="CC33" s="210">
        <f t="shared" si="23"/>
        <v>1180.3850676072893</v>
      </c>
      <c r="CD33" s="210">
        <f t="shared" si="23"/>
        <v>1040.4027042915923</v>
      </c>
      <c r="CE33" s="210">
        <f t="shared" si="23"/>
        <v>900.42034097589567</v>
      </c>
      <c r="CF33" s="210">
        <f t="shared" si="23"/>
        <v>760.43797766019861</v>
      </c>
      <c r="CG33" s="210">
        <f t="shared" si="23"/>
        <v>620.45561434450201</v>
      </c>
      <c r="CH33" s="210">
        <f t="shared" si="24"/>
        <v>480.47325102880541</v>
      </c>
      <c r="CI33" s="210">
        <f t="shared" si="24"/>
        <v>431.74603174603146</v>
      </c>
      <c r="CJ33" s="210">
        <f t="shared" si="24"/>
        <v>401.26984126984098</v>
      </c>
      <c r="CK33" s="210">
        <f t="shared" si="24"/>
        <v>370.7936507936505</v>
      </c>
      <c r="CL33" s="210">
        <f t="shared" si="24"/>
        <v>340.31746031746002</v>
      </c>
      <c r="CM33" s="210">
        <f t="shared" si="24"/>
        <v>309.84126984126954</v>
      </c>
      <c r="CN33" s="210">
        <f t="shared" si="24"/>
        <v>279.36507936507905</v>
      </c>
      <c r="CO33" s="210">
        <f t="shared" si="24"/>
        <v>248.8888888888886</v>
      </c>
      <c r="CP33" s="210">
        <f t="shared" si="24"/>
        <v>218.41269841269815</v>
      </c>
      <c r="CQ33" s="210">
        <f t="shared" si="24"/>
        <v>187.93650793650767</v>
      </c>
      <c r="CR33" s="210">
        <f t="shared" si="25"/>
        <v>157.46031746031719</v>
      </c>
      <c r="CS33" s="210">
        <f t="shared" si="25"/>
        <v>126.9841269841267</v>
      </c>
      <c r="CT33" s="210">
        <f t="shared" si="25"/>
        <v>96.507936507936279</v>
      </c>
      <c r="CU33" s="210">
        <f t="shared" si="25"/>
        <v>66.03174603174574</v>
      </c>
      <c r="CV33" s="210">
        <f t="shared" si="25"/>
        <v>35.555555555555259</v>
      </c>
      <c r="CW33" s="210">
        <f t="shared" si="25"/>
        <v>5.0793650793648339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960.00000000000011</v>
      </c>
      <c r="D34" s="203">
        <f>Income!D82</f>
        <v>40990.476190476191</v>
      </c>
      <c r="E34" s="203">
        <f>Income!E82</f>
        <v>38450.285714285717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22.857142857142925</v>
      </c>
      <c r="Z34" s="210">
        <f t="shared" si="18"/>
        <v>50.285714285714356</v>
      </c>
      <c r="AA34" s="210">
        <f t="shared" si="18"/>
        <v>77.714285714285793</v>
      </c>
      <c r="AB34" s="210">
        <f t="shared" si="18"/>
        <v>105.14285714285722</v>
      </c>
      <c r="AC34" s="210">
        <f t="shared" si="18"/>
        <v>132.57142857142864</v>
      </c>
      <c r="AD34" s="210">
        <f t="shared" si="18"/>
        <v>160.00000000000009</v>
      </c>
      <c r="AE34" s="210">
        <f t="shared" si="18"/>
        <v>187.4285714285715</v>
      </c>
      <c r="AF34" s="210">
        <f t="shared" si="18"/>
        <v>214.85714285714295</v>
      </c>
      <c r="AG34" s="210">
        <f t="shared" si="18"/>
        <v>242.28571428571439</v>
      </c>
      <c r="AH34" s="210">
        <f t="shared" si="18"/>
        <v>269.71428571428584</v>
      </c>
      <c r="AI34" s="210">
        <f t="shared" si="18"/>
        <v>297.14285714285722</v>
      </c>
      <c r="AJ34" s="210">
        <f t="shared" si="19"/>
        <v>324.57142857142867</v>
      </c>
      <c r="AK34" s="210">
        <f t="shared" si="19"/>
        <v>352.00000000000011</v>
      </c>
      <c r="AL34" s="210">
        <f t="shared" si="19"/>
        <v>379.42857142857156</v>
      </c>
      <c r="AM34" s="210">
        <f t="shared" si="19"/>
        <v>406.85714285714295</v>
      </c>
      <c r="AN34" s="210">
        <f t="shared" si="19"/>
        <v>434.28571428571439</v>
      </c>
      <c r="AO34" s="210">
        <f t="shared" si="19"/>
        <v>461.71428571428584</v>
      </c>
      <c r="AP34" s="210">
        <f t="shared" si="19"/>
        <v>489.14285714285722</v>
      </c>
      <c r="AQ34" s="210">
        <f t="shared" si="19"/>
        <v>516.57142857142867</v>
      </c>
      <c r="AR34" s="210">
        <f t="shared" si="19"/>
        <v>544.00000000000011</v>
      </c>
      <c r="AS34" s="210">
        <f t="shared" si="19"/>
        <v>571.42857142857156</v>
      </c>
      <c r="AT34" s="210">
        <f t="shared" si="20"/>
        <v>598.857142857143</v>
      </c>
      <c r="AU34" s="210">
        <f t="shared" si="20"/>
        <v>626.28571428571433</v>
      </c>
      <c r="AV34" s="210">
        <f t="shared" si="20"/>
        <v>653.71428571428578</v>
      </c>
      <c r="AW34" s="210">
        <f t="shared" si="20"/>
        <v>681.14285714285722</v>
      </c>
      <c r="AX34" s="210">
        <f t="shared" si="20"/>
        <v>708.57142857142867</v>
      </c>
      <c r="AY34" s="210">
        <f t="shared" si="20"/>
        <v>736.00000000000011</v>
      </c>
      <c r="AZ34" s="210">
        <f t="shared" si="20"/>
        <v>763.42857142857156</v>
      </c>
      <c r="BA34" s="210">
        <f t="shared" si="20"/>
        <v>790.85714285714312</v>
      </c>
      <c r="BB34" s="210">
        <f t="shared" si="20"/>
        <v>818.28571428571445</v>
      </c>
      <c r="BC34" s="210">
        <f t="shared" si="20"/>
        <v>845.71428571428589</v>
      </c>
      <c r="BD34" s="210">
        <f t="shared" si="21"/>
        <v>873.14285714285734</v>
      </c>
      <c r="BE34" s="210">
        <f t="shared" si="21"/>
        <v>900.57142857142878</v>
      </c>
      <c r="BF34" s="210">
        <f t="shared" si="21"/>
        <v>928.00000000000023</v>
      </c>
      <c r="BG34" s="210">
        <f t="shared" si="21"/>
        <v>955.42857142857167</v>
      </c>
      <c r="BH34" s="210">
        <f t="shared" si="21"/>
        <v>2195.5085243974172</v>
      </c>
      <c r="BI34" s="210">
        <f t="shared" si="21"/>
        <v>3678.1187536743137</v>
      </c>
      <c r="BJ34" s="210">
        <f t="shared" si="21"/>
        <v>5160.7289829512101</v>
      </c>
      <c r="BK34" s="210">
        <f t="shared" si="21"/>
        <v>6643.3392122281057</v>
      </c>
      <c r="BL34" s="210">
        <f t="shared" si="21"/>
        <v>8125.9494415050031</v>
      </c>
      <c r="BM34" s="210">
        <f t="shared" si="21"/>
        <v>9608.5596707818986</v>
      </c>
      <c r="BN34" s="210">
        <f t="shared" si="22"/>
        <v>11091.169900058796</v>
      </c>
      <c r="BO34" s="210">
        <f t="shared" si="22"/>
        <v>12573.780129335692</v>
      </c>
      <c r="BP34" s="210">
        <f t="shared" si="22"/>
        <v>14056.390358612587</v>
      </c>
      <c r="BQ34" s="210">
        <f t="shared" si="22"/>
        <v>15539.000587889484</v>
      </c>
      <c r="BR34" s="210">
        <f t="shared" si="22"/>
        <v>17021.610817166384</v>
      </c>
      <c r="BS34" s="210">
        <f t="shared" si="22"/>
        <v>18504.221046443276</v>
      </c>
      <c r="BT34" s="210">
        <f t="shared" si="22"/>
        <v>19986.831275720175</v>
      </c>
      <c r="BU34" s="210">
        <f t="shared" si="22"/>
        <v>21469.44150499707</v>
      </c>
      <c r="BV34" s="210">
        <f t="shared" si="22"/>
        <v>22952.051734273966</v>
      </c>
      <c r="BW34" s="210">
        <f t="shared" si="22"/>
        <v>24434.661963550861</v>
      </c>
      <c r="BX34" s="210">
        <f t="shared" si="23"/>
        <v>25917.272192827761</v>
      </c>
      <c r="BY34" s="210">
        <f t="shared" si="23"/>
        <v>27399.882422104653</v>
      </c>
      <c r="BZ34" s="210">
        <f t="shared" si="23"/>
        <v>28882.492651381552</v>
      </c>
      <c r="CA34" s="210">
        <f t="shared" si="23"/>
        <v>30365.102880658447</v>
      </c>
      <c r="CB34" s="210">
        <f t="shared" si="23"/>
        <v>31847.713109935343</v>
      </c>
      <c r="CC34" s="210">
        <f t="shared" si="23"/>
        <v>33330.323339212242</v>
      </c>
      <c r="CD34" s="210">
        <f t="shared" si="23"/>
        <v>34812.933568489141</v>
      </c>
      <c r="CE34" s="210">
        <f t="shared" si="23"/>
        <v>36295.543797766033</v>
      </c>
      <c r="CF34" s="210">
        <f t="shared" si="23"/>
        <v>37778.154027042932</v>
      </c>
      <c r="CG34" s="210">
        <f t="shared" si="23"/>
        <v>39260.764256319824</v>
      </c>
      <c r="CH34" s="210">
        <f t="shared" si="24"/>
        <v>40743.374485596723</v>
      </c>
      <c r="CI34" s="210">
        <f t="shared" si="24"/>
        <v>40849.354497354499</v>
      </c>
      <c r="CJ34" s="210">
        <f t="shared" si="24"/>
        <v>40680.008465608465</v>
      </c>
      <c r="CK34" s="210">
        <f t="shared" si="24"/>
        <v>40510.662433862431</v>
      </c>
      <c r="CL34" s="210">
        <f t="shared" si="24"/>
        <v>40341.316402116405</v>
      </c>
      <c r="CM34" s="210">
        <f t="shared" si="24"/>
        <v>40171.970370370371</v>
      </c>
      <c r="CN34" s="210">
        <f t="shared" si="24"/>
        <v>40002.624338624337</v>
      </c>
      <c r="CO34" s="210">
        <f t="shared" si="24"/>
        <v>39833.27830687831</v>
      </c>
      <c r="CP34" s="210">
        <f t="shared" si="24"/>
        <v>39663.932275132276</v>
      </c>
      <c r="CQ34" s="210">
        <f t="shared" si="24"/>
        <v>39494.586243386242</v>
      </c>
      <c r="CR34" s="210">
        <f t="shared" si="25"/>
        <v>39325.240211640215</v>
      </c>
      <c r="CS34" s="210">
        <f t="shared" si="25"/>
        <v>39155.894179894181</v>
      </c>
      <c r="CT34" s="210">
        <f t="shared" si="25"/>
        <v>38986.548148148147</v>
      </c>
      <c r="CU34" s="210">
        <f t="shared" si="25"/>
        <v>38817.202116402121</v>
      </c>
      <c r="CV34" s="210">
        <f t="shared" si="25"/>
        <v>38647.856084656087</v>
      </c>
      <c r="CW34" s="210">
        <f t="shared" si="25"/>
        <v>38478.510052910053</v>
      </c>
      <c r="CX34" s="210">
        <f t="shared" si="25"/>
        <v>38450.285714285717</v>
      </c>
      <c r="CY34" s="210">
        <f t="shared" si="25"/>
        <v>38450.285714285717</v>
      </c>
      <c r="CZ34" s="210">
        <f t="shared" si="25"/>
        <v>38450.285714285717</v>
      </c>
      <c r="DA34" s="210">
        <f t="shared" si="25"/>
        <v>38450.285714285717</v>
      </c>
    </row>
    <row r="35" spans="1:105">
      <c r="A35" s="201" t="str">
        <f>Income!A83</f>
        <v>Food transfer - official</v>
      </c>
      <c r="B35" s="203">
        <f>Income!B83</f>
        <v>1137.4487346808048</v>
      </c>
      <c r="C35" s="203">
        <f>Income!C83</f>
        <v>1071.378844100391</v>
      </c>
      <c r="D35" s="203">
        <f>Income!D83</f>
        <v>453.53889596723997</v>
      </c>
      <c r="E35" s="203">
        <f>Income!E83</f>
        <v>453.53889596723997</v>
      </c>
      <c r="F35" s="210">
        <f t="shared" si="16"/>
        <v>1137.4487346808048</v>
      </c>
      <c r="G35" s="210">
        <f t="shared" si="16"/>
        <v>1137.4487346808048</v>
      </c>
      <c r="H35" s="210">
        <f t="shared" si="16"/>
        <v>1137.4487346808048</v>
      </c>
      <c r="I35" s="210">
        <f t="shared" si="16"/>
        <v>1137.4487346808048</v>
      </c>
      <c r="J35" s="210">
        <f t="shared" si="16"/>
        <v>1137.4487346808048</v>
      </c>
      <c r="K35" s="210">
        <f t="shared" si="16"/>
        <v>1137.4487346808048</v>
      </c>
      <c r="L35" s="210">
        <f t="shared" si="16"/>
        <v>1137.4487346808048</v>
      </c>
      <c r="M35" s="210">
        <f t="shared" si="16"/>
        <v>1137.4487346808048</v>
      </c>
      <c r="N35" s="210">
        <f t="shared" si="16"/>
        <v>1137.4487346808048</v>
      </c>
      <c r="O35" s="210">
        <f t="shared" si="16"/>
        <v>1137.4487346808048</v>
      </c>
      <c r="P35" s="210">
        <f t="shared" si="17"/>
        <v>1137.4487346808048</v>
      </c>
      <c r="Q35" s="210">
        <f t="shared" si="17"/>
        <v>1137.4487346808048</v>
      </c>
      <c r="R35" s="210">
        <f t="shared" si="17"/>
        <v>1137.4487346808048</v>
      </c>
      <c r="S35" s="210">
        <f t="shared" si="17"/>
        <v>1137.4487346808048</v>
      </c>
      <c r="T35" s="210">
        <f t="shared" si="17"/>
        <v>1137.4487346808048</v>
      </c>
      <c r="U35" s="210">
        <f t="shared" si="17"/>
        <v>1137.4487346808048</v>
      </c>
      <c r="V35" s="210">
        <f t="shared" si="17"/>
        <v>1137.4487346808048</v>
      </c>
      <c r="W35" s="210">
        <f t="shared" si="17"/>
        <v>1137.4487346808048</v>
      </c>
      <c r="X35" s="210">
        <f t="shared" si="17"/>
        <v>1137.4487346808048</v>
      </c>
      <c r="Y35" s="210">
        <f t="shared" si="17"/>
        <v>1135.8756420479378</v>
      </c>
      <c r="Z35" s="210">
        <f t="shared" si="18"/>
        <v>1133.9879308884974</v>
      </c>
      <c r="AA35" s="210">
        <f t="shared" si="18"/>
        <v>1132.100219729057</v>
      </c>
      <c r="AB35" s="210">
        <f t="shared" si="18"/>
        <v>1130.2125085696166</v>
      </c>
      <c r="AC35" s="210">
        <f t="shared" si="18"/>
        <v>1128.3247974101762</v>
      </c>
      <c r="AD35" s="210">
        <f t="shared" si="18"/>
        <v>1126.4370862507358</v>
      </c>
      <c r="AE35" s="210">
        <f t="shared" si="18"/>
        <v>1124.5493750912954</v>
      </c>
      <c r="AF35" s="210">
        <f t="shared" si="18"/>
        <v>1122.6616639318549</v>
      </c>
      <c r="AG35" s="210">
        <f t="shared" si="18"/>
        <v>1120.7739527724148</v>
      </c>
      <c r="AH35" s="210">
        <f t="shared" si="18"/>
        <v>1118.8862416129743</v>
      </c>
      <c r="AI35" s="210">
        <f t="shared" si="18"/>
        <v>1116.9985304535339</v>
      </c>
      <c r="AJ35" s="210">
        <f t="shared" si="19"/>
        <v>1115.1108192940935</v>
      </c>
      <c r="AK35" s="210">
        <f t="shared" si="19"/>
        <v>1113.2231081346531</v>
      </c>
      <c r="AL35" s="210">
        <f t="shared" si="19"/>
        <v>1111.3353969752127</v>
      </c>
      <c r="AM35" s="210">
        <f t="shared" si="19"/>
        <v>1109.4476858157723</v>
      </c>
      <c r="AN35" s="210">
        <f t="shared" si="19"/>
        <v>1107.5599746563319</v>
      </c>
      <c r="AO35" s="210">
        <f t="shared" si="19"/>
        <v>1105.6722634968914</v>
      </c>
      <c r="AP35" s="210">
        <f t="shared" si="19"/>
        <v>1103.784552337451</v>
      </c>
      <c r="AQ35" s="210">
        <f t="shared" si="19"/>
        <v>1101.8968411780106</v>
      </c>
      <c r="AR35" s="210">
        <f t="shared" si="19"/>
        <v>1100.0091300185704</v>
      </c>
      <c r="AS35" s="210">
        <f t="shared" si="19"/>
        <v>1098.12141885913</v>
      </c>
      <c r="AT35" s="210">
        <f t="shared" si="20"/>
        <v>1096.2337076996896</v>
      </c>
      <c r="AU35" s="210">
        <f t="shared" si="20"/>
        <v>1094.3459965402492</v>
      </c>
      <c r="AV35" s="210">
        <f t="shared" si="20"/>
        <v>1092.4582853808088</v>
      </c>
      <c r="AW35" s="210">
        <f t="shared" si="20"/>
        <v>1090.5705742213684</v>
      </c>
      <c r="AX35" s="210">
        <f t="shared" si="20"/>
        <v>1088.6828630619279</v>
      </c>
      <c r="AY35" s="210">
        <f t="shared" si="20"/>
        <v>1086.7951519024875</v>
      </c>
      <c r="AZ35" s="210">
        <f t="shared" si="20"/>
        <v>1084.9074407430471</v>
      </c>
      <c r="BA35" s="210">
        <f t="shared" si="20"/>
        <v>1083.0197295836067</v>
      </c>
      <c r="BB35" s="210">
        <f t="shared" si="20"/>
        <v>1081.1320184241663</v>
      </c>
      <c r="BC35" s="210">
        <f t="shared" si="20"/>
        <v>1079.2443072647259</v>
      </c>
      <c r="BD35" s="210">
        <f t="shared" si="21"/>
        <v>1077.3565961052857</v>
      </c>
      <c r="BE35" s="210">
        <f t="shared" si="21"/>
        <v>1075.4688849458453</v>
      </c>
      <c r="BF35" s="210">
        <f t="shared" si="21"/>
        <v>1073.5811737864049</v>
      </c>
      <c r="BG35" s="210">
        <f t="shared" si="21"/>
        <v>1071.6934626269644</v>
      </c>
      <c r="BH35" s="210">
        <f t="shared" si="21"/>
        <v>1052.3097098987505</v>
      </c>
      <c r="BI35" s="210">
        <f t="shared" si="21"/>
        <v>1029.4267488567818</v>
      </c>
      <c r="BJ35" s="210">
        <f t="shared" si="21"/>
        <v>1006.5437878148134</v>
      </c>
      <c r="BK35" s="210">
        <f t="shared" si="21"/>
        <v>983.66082677284476</v>
      </c>
      <c r="BL35" s="210">
        <f t="shared" si="21"/>
        <v>960.77786573087621</v>
      </c>
      <c r="BM35" s="210">
        <f t="shared" si="21"/>
        <v>937.89490468890767</v>
      </c>
      <c r="BN35" s="210">
        <f t="shared" si="22"/>
        <v>915.01194364693913</v>
      </c>
      <c r="BO35" s="210">
        <f t="shared" si="22"/>
        <v>892.12898260497059</v>
      </c>
      <c r="BP35" s="210">
        <f t="shared" si="22"/>
        <v>869.24602156300205</v>
      </c>
      <c r="BQ35" s="210">
        <f t="shared" si="22"/>
        <v>846.36306052103339</v>
      </c>
      <c r="BR35" s="210">
        <f t="shared" si="22"/>
        <v>823.48009947906485</v>
      </c>
      <c r="BS35" s="210">
        <f t="shared" si="22"/>
        <v>800.59713843709631</v>
      </c>
      <c r="BT35" s="210">
        <f t="shared" si="22"/>
        <v>777.71417739512776</v>
      </c>
      <c r="BU35" s="210">
        <f t="shared" si="22"/>
        <v>754.83121635315911</v>
      </c>
      <c r="BV35" s="210">
        <f t="shared" si="22"/>
        <v>731.94825531119068</v>
      </c>
      <c r="BW35" s="210">
        <f t="shared" si="22"/>
        <v>709.06529426922202</v>
      </c>
      <c r="BX35" s="210">
        <f t="shared" si="23"/>
        <v>686.18233322725359</v>
      </c>
      <c r="BY35" s="210">
        <f t="shared" si="23"/>
        <v>663.29937218528494</v>
      </c>
      <c r="BZ35" s="210">
        <f t="shared" si="23"/>
        <v>640.4164111433164</v>
      </c>
      <c r="CA35" s="210">
        <f t="shared" si="23"/>
        <v>617.53345010134785</v>
      </c>
      <c r="CB35" s="210">
        <f t="shared" si="23"/>
        <v>594.6504890593792</v>
      </c>
      <c r="CC35" s="210">
        <f t="shared" si="23"/>
        <v>571.76752801741077</v>
      </c>
      <c r="CD35" s="210">
        <f t="shared" si="23"/>
        <v>548.88456697544211</v>
      </c>
      <c r="CE35" s="210">
        <f t="shared" si="23"/>
        <v>526.00160593347357</v>
      </c>
      <c r="CF35" s="210">
        <f t="shared" si="23"/>
        <v>503.11864489150503</v>
      </c>
      <c r="CG35" s="210">
        <f t="shared" si="23"/>
        <v>480.23568384953649</v>
      </c>
      <c r="CH35" s="210">
        <f t="shared" si="24"/>
        <v>457.35272280756783</v>
      </c>
      <c r="CI35" s="210">
        <f t="shared" si="24"/>
        <v>453.53889596723997</v>
      </c>
      <c r="CJ35" s="210">
        <f t="shared" si="24"/>
        <v>453.53889596723997</v>
      </c>
      <c r="CK35" s="210">
        <f t="shared" si="24"/>
        <v>453.53889596723997</v>
      </c>
      <c r="CL35" s="210">
        <f t="shared" si="24"/>
        <v>453.53889596723997</v>
      </c>
      <c r="CM35" s="210">
        <f t="shared" si="24"/>
        <v>453.53889596723997</v>
      </c>
      <c r="CN35" s="210">
        <f t="shared" si="24"/>
        <v>453.53889596723997</v>
      </c>
      <c r="CO35" s="210">
        <f t="shared" si="24"/>
        <v>453.53889596723997</v>
      </c>
      <c r="CP35" s="210">
        <f t="shared" si="24"/>
        <v>453.53889596723997</v>
      </c>
      <c r="CQ35" s="210">
        <f t="shared" si="24"/>
        <v>453.53889596723997</v>
      </c>
      <c r="CR35" s="210">
        <f t="shared" si="25"/>
        <v>453.53889596723997</v>
      </c>
      <c r="CS35" s="210">
        <f t="shared" si="25"/>
        <v>453.53889596723997</v>
      </c>
      <c r="CT35" s="210">
        <f t="shared" si="25"/>
        <v>453.53889596723997</v>
      </c>
      <c r="CU35" s="210">
        <f t="shared" si="25"/>
        <v>453.53889596723997</v>
      </c>
      <c r="CV35" s="210">
        <f t="shared" si="25"/>
        <v>453.53889596723997</v>
      </c>
      <c r="CW35" s="210">
        <f t="shared" si="25"/>
        <v>453.53889596723997</v>
      </c>
      <c r="CX35" s="210">
        <f t="shared" si="25"/>
        <v>453.53889596723997</v>
      </c>
      <c r="CY35" s="210">
        <f t="shared" si="25"/>
        <v>453.53889596723997</v>
      </c>
      <c r="CZ35" s="210">
        <f t="shared" si="25"/>
        <v>453.53889596723997</v>
      </c>
      <c r="DA35" s="210">
        <f t="shared" si="25"/>
        <v>453.53889596723997</v>
      </c>
    </row>
    <row r="36" spans="1:105">
      <c r="A36" s="201" t="str">
        <f>Income!A85</f>
        <v>Cash transfer - official</v>
      </c>
      <c r="B36" s="203">
        <f>Income!B85</f>
        <v>21720</v>
      </c>
      <c r="C36" s="203">
        <f>Income!C85</f>
        <v>21720</v>
      </c>
      <c r="D36" s="203">
        <f>Income!D85</f>
        <v>9051.4285714285706</v>
      </c>
      <c r="E36" s="203">
        <f>Income!E85</f>
        <v>9051.4285714285706</v>
      </c>
      <c r="F36" s="210">
        <f t="shared" si="16"/>
        <v>21720</v>
      </c>
      <c r="G36" s="210">
        <f t="shared" si="16"/>
        <v>21720</v>
      </c>
      <c r="H36" s="210">
        <f t="shared" si="16"/>
        <v>21720</v>
      </c>
      <c r="I36" s="210">
        <f t="shared" si="16"/>
        <v>21720</v>
      </c>
      <c r="J36" s="210">
        <f t="shared" si="16"/>
        <v>21720</v>
      </c>
      <c r="K36" s="210">
        <f t="shared" si="16"/>
        <v>21720</v>
      </c>
      <c r="L36" s="210">
        <f t="shared" si="16"/>
        <v>21720</v>
      </c>
      <c r="M36" s="210">
        <f t="shared" si="16"/>
        <v>21720</v>
      </c>
      <c r="N36" s="210">
        <f t="shared" si="16"/>
        <v>21720</v>
      </c>
      <c r="O36" s="210">
        <f t="shared" si="16"/>
        <v>21720</v>
      </c>
      <c r="P36" s="210">
        <f t="shared" si="16"/>
        <v>21720</v>
      </c>
      <c r="Q36" s="210">
        <f t="shared" si="16"/>
        <v>21720</v>
      </c>
      <c r="R36" s="210">
        <f t="shared" si="16"/>
        <v>21720</v>
      </c>
      <c r="S36" s="210">
        <f t="shared" si="16"/>
        <v>21720</v>
      </c>
      <c r="T36" s="210">
        <f t="shared" si="16"/>
        <v>21720</v>
      </c>
      <c r="U36" s="210">
        <f t="shared" si="16"/>
        <v>21720</v>
      </c>
      <c r="V36" s="210">
        <f t="shared" si="17"/>
        <v>21720</v>
      </c>
      <c r="W36" s="210">
        <f t="shared" si="17"/>
        <v>21720</v>
      </c>
      <c r="X36" s="210">
        <f t="shared" si="17"/>
        <v>21720</v>
      </c>
      <c r="Y36" s="210">
        <f t="shared" si="17"/>
        <v>21720</v>
      </c>
      <c r="Z36" s="210">
        <f t="shared" si="17"/>
        <v>21720</v>
      </c>
      <c r="AA36" s="210">
        <f t="shared" si="17"/>
        <v>21720</v>
      </c>
      <c r="AB36" s="210">
        <f t="shared" si="17"/>
        <v>21720</v>
      </c>
      <c r="AC36" s="210">
        <f t="shared" si="17"/>
        <v>21720</v>
      </c>
      <c r="AD36" s="210">
        <f t="shared" si="17"/>
        <v>21720</v>
      </c>
      <c r="AE36" s="210">
        <f t="shared" si="17"/>
        <v>21720</v>
      </c>
      <c r="AF36" s="210">
        <f t="shared" si="18"/>
        <v>21720</v>
      </c>
      <c r="AG36" s="210">
        <f t="shared" si="18"/>
        <v>21720</v>
      </c>
      <c r="AH36" s="210">
        <f t="shared" si="18"/>
        <v>21720</v>
      </c>
      <c r="AI36" s="210">
        <f t="shared" si="18"/>
        <v>21720</v>
      </c>
      <c r="AJ36" s="210">
        <f t="shared" si="18"/>
        <v>21720</v>
      </c>
      <c r="AK36" s="210">
        <f t="shared" si="18"/>
        <v>21720</v>
      </c>
      <c r="AL36" s="210">
        <f t="shared" si="18"/>
        <v>21720</v>
      </c>
      <c r="AM36" s="210">
        <f t="shared" si="18"/>
        <v>21720</v>
      </c>
      <c r="AN36" s="210">
        <f t="shared" si="18"/>
        <v>21720</v>
      </c>
      <c r="AO36" s="210">
        <f t="shared" si="18"/>
        <v>21720</v>
      </c>
      <c r="AP36" s="210">
        <f t="shared" si="19"/>
        <v>21720</v>
      </c>
      <c r="AQ36" s="210">
        <f t="shared" si="19"/>
        <v>21720</v>
      </c>
      <c r="AR36" s="210">
        <f t="shared" si="19"/>
        <v>21720</v>
      </c>
      <c r="AS36" s="210">
        <f t="shared" si="19"/>
        <v>21720</v>
      </c>
      <c r="AT36" s="210">
        <f t="shared" si="19"/>
        <v>21720</v>
      </c>
      <c r="AU36" s="210">
        <f t="shared" si="19"/>
        <v>21720</v>
      </c>
      <c r="AV36" s="210">
        <f t="shared" si="19"/>
        <v>21720</v>
      </c>
      <c r="AW36" s="210">
        <f t="shared" si="19"/>
        <v>21720</v>
      </c>
      <c r="AX36" s="210">
        <f t="shared" si="19"/>
        <v>21720</v>
      </c>
      <c r="AY36" s="210">
        <f t="shared" si="19"/>
        <v>21720</v>
      </c>
      <c r="AZ36" s="210">
        <f t="shared" si="20"/>
        <v>21720</v>
      </c>
      <c r="BA36" s="210">
        <f t="shared" si="20"/>
        <v>21720</v>
      </c>
      <c r="BB36" s="210">
        <f t="shared" si="20"/>
        <v>21720</v>
      </c>
      <c r="BC36" s="210">
        <f t="shared" si="20"/>
        <v>21720</v>
      </c>
      <c r="BD36" s="210">
        <f t="shared" si="20"/>
        <v>21720</v>
      </c>
      <c r="BE36" s="210">
        <f t="shared" si="20"/>
        <v>21720</v>
      </c>
      <c r="BF36" s="210">
        <f t="shared" si="20"/>
        <v>21720</v>
      </c>
      <c r="BG36" s="210">
        <f t="shared" si="20"/>
        <v>21720</v>
      </c>
      <c r="BH36" s="210">
        <f t="shared" si="20"/>
        <v>21328.994708994709</v>
      </c>
      <c r="BI36" s="210">
        <f t="shared" si="20"/>
        <v>20859.788359788359</v>
      </c>
      <c r="BJ36" s="210">
        <f t="shared" si="21"/>
        <v>20390.582010582009</v>
      </c>
      <c r="BK36" s="210">
        <f t="shared" si="21"/>
        <v>19921.37566137566</v>
      </c>
      <c r="BL36" s="210">
        <f t="shared" si="21"/>
        <v>19452.16931216931</v>
      </c>
      <c r="BM36" s="210">
        <f t="shared" si="21"/>
        <v>18982.96296296296</v>
      </c>
      <c r="BN36" s="210">
        <f t="shared" si="21"/>
        <v>18513.75661375661</v>
      </c>
      <c r="BO36" s="210">
        <f t="shared" si="21"/>
        <v>18044.550264550264</v>
      </c>
      <c r="BP36" s="210">
        <f t="shared" si="21"/>
        <v>17575.343915343914</v>
      </c>
      <c r="BQ36" s="210">
        <f t="shared" si="21"/>
        <v>17106.137566137564</v>
      </c>
      <c r="BR36" s="210">
        <f t="shared" si="21"/>
        <v>16636.931216931214</v>
      </c>
      <c r="BS36" s="210">
        <f t="shared" si="21"/>
        <v>16167.724867724864</v>
      </c>
      <c r="BT36" s="210">
        <f t="shared" si="22"/>
        <v>15698.518518518515</v>
      </c>
      <c r="BU36" s="210">
        <f t="shared" si="22"/>
        <v>15229.312169312165</v>
      </c>
      <c r="BV36" s="210">
        <f t="shared" si="22"/>
        <v>14760.105820105817</v>
      </c>
      <c r="BW36" s="210">
        <f t="shared" si="22"/>
        <v>14290.899470899469</v>
      </c>
      <c r="BX36" s="210">
        <f t="shared" si="22"/>
        <v>13821.693121693119</v>
      </c>
      <c r="BY36" s="210">
        <f t="shared" si="22"/>
        <v>13352.486772486769</v>
      </c>
      <c r="BZ36" s="210">
        <f t="shared" si="22"/>
        <v>12883.280423280419</v>
      </c>
      <c r="CA36" s="210">
        <f t="shared" si="22"/>
        <v>12414.074074074069</v>
      </c>
      <c r="CB36" s="210">
        <f t="shared" si="22"/>
        <v>11944.867724867721</v>
      </c>
      <c r="CC36" s="210">
        <f t="shared" si="22"/>
        <v>11475.661375661371</v>
      </c>
      <c r="CD36" s="210">
        <f t="shared" si="23"/>
        <v>11006.455026455022</v>
      </c>
      <c r="CE36" s="210">
        <f t="shared" si="23"/>
        <v>10537.248677248674</v>
      </c>
      <c r="CF36" s="210">
        <f t="shared" si="23"/>
        <v>10068.042328042322</v>
      </c>
      <c r="CG36" s="210">
        <f t="shared" si="23"/>
        <v>9598.8359788359739</v>
      </c>
      <c r="CH36" s="210">
        <f t="shared" si="23"/>
        <v>9129.6296296296241</v>
      </c>
      <c r="CI36" s="210">
        <f t="shared" si="23"/>
        <v>9051.4285714285706</v>
      </c>
      <c r="CJ36" s="210">
        <f t="shared" si="23"/>
        <v>9051.4285714285706</v>
      </c>
      <c r="CK36" s="210">
        <f t="shared" si="23"/>
        <v>9051.4285714285706</v>
      </c>
      <c r="CL36" s="210">
        <f t="shared" si="23"/>
        <v>9051.4285714285706</v>
      </c>
      <c r="CM36" s="210">
        <f t="shared" si="23"/>
        <v>9051.4285714285706</v>
      </c>
      <c r="CN36" s="210">
        <f t="shared" si="24"/>
        <v>9051.4285714285706</v>
      </c>
      <c r="CO36" s="210">
        <f t="shared" si="24"/>
        <v>9051.4285714285706</v>
      </c>
      <c r="CP36" s="210">
        <f t="shared" si="24"/>
        <v>9051.4285714285706</v>
      </c>
      <c r="CQ36" s="210">
        <f t="shared" si="24"/>
        <v>9051.4285714285706</v>
      </c>
      <c r="CR36" s="210">
        <f t="shared" si="24"/>
        <v>9051.4285714285706</v>
      </c>
      <c r="CS36" s="210">
        <f t="shared" si="24"/>
        <v>9051.4285714285706</v>
      </c>
      <c r="CT36" s="210">
        <f t="shared" si="24"/>
        <v>9051.4285714285706</v>
      </c>
      <c r="CU36" s="210">
        <f t="shared" si="24"/>
        <v>9051.4285714285706</v>
      </c>
      <c r="CV36" s="210">
        <f t="shared" si="24"/>
        <v>9051.4285714285706</v>
      </c>
      <c r="CW36" s="210">
        <f t="shared" si="24"/>
        <v>9051.4285714285706</v>
      </c>
      <c r="CX36" s="210">
        <f t="shared" si="25"/>
        <v>9051.4285714285706</v>
      </c>
      <c r="CY36" s="210">
        <f t="shared" si="25"/>
        <v>9051.4285714285706</v>
      </c>
      <c r="CZ36" s="210">
        <f t="shared" si="25"/>
        <v>9051.4285714285706</v>
      </c>
      <c r="DA36" s="210">
        <f t="shared" si="25"/>
        <v>9051.4285714285706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2100</v>
      </c>
      <c r="D37" s="203">
        <f>Income!D86</f>
        <v>1676.1904761904764</v>
      </c>
      <c r="E37" s="203">
        <f>Income!E86</f>
        <v>4571.4285714285716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50.000000000000142</v>
      </c>
      <c r="Z37" s="210">
        <f t="shared" si="18"/>
        <v>110.00000000000014</v>
      </c>
      <c r="AA37" s="210">
        <f t="shared" si="18"/>
        <v>170.00000000000014</v>
      </c>
      <c r="AB37" s="210">
        <f t="shared" si="18"/>
        <v>230.00000000000014</v>
      </c>
      <c r="AC37" s="210">
        <f t="shared" si="18"/>
        <v>290.00000000000017</v>
      </c>
      <c r="AD37" s="210">
        <f t="shared" si="18"/>
        <v>350.00000000000017</v>
      </c>
      <c r="AE37" s="210">
        <f t="shared" si="18"/>
        <v>410.00000000000017</v>
      </c>
      <c r="AF37" s="210">
        <f t="shared" si="18"/>
        <v>470.00000000000011</v>
      </c>
      <c r="AG37" s="210">
        <f t="shared" si="18"/>
        <v>530.00000000000011</v>
      </c>
      <c r="AH37" s="210">
        <f t="shared" si="18"/>
        <v>590.00000000000011</v>
      </c>
      <c r="AI37" s="210">
        <f t="shared" si="18"/>
        <v>650.00000000000011</v>
      </c>
      <c r="AJ37" s="210">
        <f t="shared" si="19"/>
        <v>710.00000000000011</v>
      </c>
      <c r="AK37" s="210">
        <f t="shared" si="19"/>
        <v>770.00000000000011</v>
      </c>
      <c r="AL37" s="210">
        <f t="shared" si="19"/>
        <v>830.00000000000011</v>
      </c>
      <c r="AM37" s="210">
        <f t="shared" si="19"/>
        <v>890.00000000000011</v>
      </c>
      <c r="AN37" s="210">
        <f t="shared" si="19"/>
        <v>950.00000000000023</v>
      </c>
      <c r="AO37" s="210">
        <f t="shared" si="19"/>
        <v>1010.0000000000002</v>
      </c>
      <c r="AP37" s="210">
        <f t="shared" si="19"/>
        <v>1070.0000000000002</v>
      </c>
      <c r="AQ37" s="210">
        <f t="shared" si="19"/>
        <v>1130.0000000000002</v>
      </c>
      <c r="AR37" s="210">
        <f t="shared" si="19"/>
        <v>1190.0000000000002</v>
      </c>
      <c r="AS37" s="210">
        <f t="shared" si="19"/>
        <v>1250.0000000000002</v>
      </c>
      <c r="AT37" s="210">
        <f t="shared" si="20"/>
        <v>1310.0000000000002</v>
      </c>
      <c r="AU37" s="210">
        <f t="shared" si="20"/>
        <v>1370.0000000000002</v>
      </c>
      <c r="AV37" s="210">
        <f t="shared" si="20"/>
        <v>1430.0000000000002</v>
      </c>
      <c r="AW37" s="210">
        <f t="shared" si="20"/>
        <v>1490.0000000000002</v>
      </c>
      <c r="AX37" s="210">
        <f t="shared" si="20"/>
        <v>1550.0000000000002</v>
      </c>
      <c r="AY37" s="210">
        <f t="shared" si="20"/>
        <v>1610.0000000000002</v>
      </c>
      <c r="AZ37" s="210">
        <f t="shared" si="20"/>
        <v>1670.0000000000002</v>
      </c>
      <c r="BA37" s="210">
        <f t="shared" si="20"/>
        <v>1730.0000000000002</v>
      </c>
      <c r="BB37" s="210">
        <f t="shared" si="20"/>
        <v>1790.0000000000002</v>
      </c>
      <c r="BC37" s="210">
        <f t="shared" si="20"/>
        <v>1850.0000000000002</v>
      </c>
      <c r="BD37" s="210">
        <f t="shared" si="21"/>
        <v>1910</v>
      </c>
      <c r="BE37" s="210">
        <f t="shared" si="21"/>
        <v>1970</v>
      </c>
      <c r="BF37" s="210">
        <f t="shared" si="21"/>
        <v>2030</v>
      </c>
      <c r="BG37" s="210">
        <f t="shared" si="21"/>
        <v>2090</v>
      </c>
      <c r="BH37" s="210">
        <f t="shared" si="21"/>
        <v>2086.9194591416813</v>
      </c>
      <c r="BI37" s="210">
        <f t="shared" si="21"/>
        <v>2071.2228101116989</v>
      </c>
      <c r="BJ37" s="210">
        <f t="shared" si="21"/>
        <v>2055.5261610817165</v>
      </c>
      <c r="BK37" s="210">
        <f t="shared" si="21"/>
        <v>2039.8295120517344</v>
      </c>
      <c r="BL37" s="210">
        <f t="shared" si="21"/>
        <v>2024.132863021752</v>
      </c>
      <c r="BM37" s="210">
        <f t="shared" si="21"/>
        <v>2008.4362139917696</v>
      </c>
      <c r="BN37" s="210">
        <f t="shared" si="22"/>
        <v>1992.7395649617872</v>
      </c>
      <c r="BO37" s="210">
        <f t="shared" si="22"/>
        <v>1977.0429159318048</v>
      </c>
      <c r="BP37" s="210">
        <f t="shared" si="22"/>
        <v>1961.3462669018224</v>
      </c>
      <c r="BQ37" s="210">
        <f t="shared" si="22"/>
        <v>1945.6496178718401</v>
      </c>
      <c r="BR37" s="210">
        <f t="shared" si="22"/>
        <v>1929.9529688418577</v>
      </c>
      <c r="BS37" s="210">
        <f t="shared" si="22"/>
        <v>1914.2563198118753</v>
      </c>
      <c r="BT37" s="210">
        <f t="shared" si="22"/>
        <v>1898.5596707818929</v>
      </c>
      <c r="BU37" s="210">
        <f t="shared" si="22"/>
        <v>1882.8630217519108</v>
      </c>
      <c r="BV37" s="210">
        <f t="shared" si="22"/>
        <v>1867.1663727219284</v>
      </c>
      <c r="BW37" s="210">
        <f t="shared" si="22"/>
        <v>1851.469723691946</v>
      </c>
      <c r="BX37" s="210">
        <f t="shared" si="23"/>
        <v>1835.7730746619636</v>
      </c>
      <c r="BY37" s="210">
        <f t="shared" si="23"/>
        <v>1820.0764256319812</v>
      </c>
      <c r="BZ37" s="210">
        <f t="shared" si="23"/>
        <v>1804.3797766019989</v>
      </c>
      <c r="CA37" s="210">
        <f t="shared" si="23"/>
        <v>1788.6831275720165</v>
      </c>
      <c r="CB37" s="210">
        <f t="shared" si="23"/>
        <v>1772.9864785420341</v>
      </c>
      <c r="CC37" s="210">
        <f t="shared" si="23"/>
        <v>1757.2898295120517</v>
      </c>
      <c r="CD37" s="210">
        <f t="shared" si="23"/>
        <v>1741.5931804820693</v>
      </c>
      <c r="CE37" s="210">
        <f t="shared" si="23"/>
        <v>1725.8965314520869</v>
      </c>
      <c r="CF37" s="210">
        <f t="shared" si="23"/>
        <v>1710.1998824221046</v>
      </c>
      <c r="CG37" s="210">
        <f t="shared" si="23"/>
        <v>1694.5032333921224</v>
      </c>
      <c r="CH37" s="210">
        <f t="shared" si="24"/>
        <v>1678.8065843621398</v>
      </c>
      <c r="CI37" s="210">
        <f t="shared" si="24"/>
        <v>1837.037037037039</v>
      </c>
      <c r="CJ37" s="210">
        <f t="shared" si="24"/>
        <v>2030.052910052912</v>
      </c>
      <c r="CK37" s="210">
        <f t="shared" si="24"/>
        <v>2223.0687830687853</v>
      </c>
      <c r="CL37" s="210">
        <f t="shared" si="24"/>
        <v>2416.084656084658</v>
      </c>
      <c r="CM37" s="210">
        <f t="shared" si="24"/>
        <v>2609.1005291005313</v>
      </c>
      <c r="CN37" s="210">
        <f t="shared" si="24"/>
        <v>2802.1164021164041</v>
      </c>
      <c r="CO37" s="210">
        <f t="shared" si="24"/>
        <v>2995.1322751322768</v>
      </c>
      <c r="CP37" s="210">
        <f t="shared" si="24"/>
        <v>3188.1481481481501</v>
      </c>
      <c r="CQ37" s="210">
        <f t="shared" si="24"/>
        <v>3381.1640211640233</v>
      </c>
      <c r="CR37" s="210">
        <f t="shared" si="25"/>
        <v>3574.1798941798961</v>
      </c>
      <c r="CS37" s="210">
        <f t="shared" si="25"/>
        <v>3767.1957671957689</v>
      </c>
      <c r="CT37" s="210">
        <f t="shared" si="25"/>
        <v>3960.2116402116426</v>
      </c>
      <c r="CU37" s="210">
        <f t="shared" si="25"/>
        <v>4153.2275132275154</v>
      </c>
      <c r="CV37" s="210">
        <f t="shared" si="25"/>
        <v>4346.2433862433882</v>
      </c>
      <c r="CW37" s="210">
        <f t="shared" si="25"/>
        <v>4539.2592592592609</v>
      </c>
      <c r="CX37" s="210">
        <f t="shared" si="25"/>
        <v>4571.4285714285716</v>
      </c>
      <c r="CY37" s="210">
        <f t="shared" si="25"/>
        <v>4571.4285714285716</v>
      </c>
      <c r="CZ37" s="210">
        <f t="shared" si="25"/>
        <v>4571.4285714285716</v>
      </c>
      <c r="DA37" s="210">
        <f t="shared" si="25"/>
        <v>4571.4285714285716</v>
      </c>
    </row>
    <row r="38" spans="1:105">
      <c r="A38" s="201" t="str">
        <f>Income!A88</f>
        <v>TOTAL</v>
      </c>
      <c r="B38" s="203">
        <f>Income!B88</f>
        <v>36597.327636571172</v>
      </c>
      <c r="C38" s="203">
        <f>Income!C88</f>
        <v>62132.93528284147</v>
      </c>
      <c r="D38" s="203">
        <f>Income!D88</f>
        <v>119987.55792471301</v>
      </c>
      <c r="E38" s="203">
        <f>Income!E88</f>
        <v>250259.46487774598</v>
      </c>
      <c r="F38" s="204">
        <f t="shared" ref="F38:AK38" si="26">SUM(F25:F37)</f>
        <v>33034.510560177645</v>
      </c>
      <c r="G38" s="204">
        <f t="shared" si="26"/>
        <v>33034.510560177645</v>
      </c>
      <c r="H38" s="204">
        <f t="shared" si="26"/>
        <v>33034.510560177645</v>
      </c>
      <c r="I38" s="204">
        <f t="shared" si="26"/>
        <v>33034.510560177645</v>
      </c>
      <c r="J38" s="204">
        <f t="shared" si="26"/>
        <v>33034.510560177645</v>
      </c>
      <c r="K38" s="204">
        <f t="shared" si="26"/>
        <v>33034.510560177645</v>
      </c>
      <c r="L38" s="204">
        <f t="shared" si="26"/>
        <v>33034.510560177645</v>
      </c>
      <c r="M38" s="204">
        <f t="shared" si="26"/>
        <v>33034.510560177645</v>
      </c>
      <c r="N38" s="204">
        <f t="shared" si="26"/>
        <v>33034.510560177645</v>
      </c>
      <c r="O38" s="204">
        <f t="shared" si="26"/>
        <v>33034.510560177645</v>
      </c>
      <c r="P38" s="204">
        <f t="shared" si="26"/>
        <v>33034.510560177645</v>
      </c>
      <c r="Q38" s="204">
        <f t="shared" si="26"/>
        <v>33034.510560177645</v>
      </c>
      <c r="R38" s="204">
        <f t="shared" si="26"/>
        <v>33034.510560177645</v>
      </c>
      <c r="S38" s="204">
        <f t="shared" si="26"/>
        <v>33034.510560177645</v>
      </c>
      <c r="T38" s="204">
        <f t="shared" si="26"/>
        <v>33034.510560177645</v>
      </c>
      <c r="U38" s="204">
        <f t="shared" si="26"/>
        <v>33034.510560177645</v>
      </c>
      <c r="V38" s="204">
        <f t="shared" si="26"/>
        <v>33034.510560177645</v>
      </c>
      <c r="W38" s="204">
        <f t="shared" si="26"/>
        <v>33034.510560177645</v>
      </c>
      <c r="X38" s="204">
        <f t="shared" si="26"/>
        <v>33034.510560177645</v>
      </c>
      <c r="Y38" s="204">
        <f t="shared" si="26"/>
        <v>33660.894645128443</v>
      </c>
      <c r="Z38" s="204">
        <f t="shared" si="26"/>
        <v>34412.555547069394</v>
      </c>
      <c r="AA38" s="204">
        <f t="shared" si="26"/>
        <v>35164.216449010353</v>
      </c>
      <c r="AB38" s="204">
        <f t="shared" si="26"/>
        <v>35915.877350951312</v>
      </c>
      <c r="AC38" s="204">
        <f t="shared" si="26"/>
        <v>36667.538252892264</v>
      </c>
      <c r="AD38" s="204">
        <f t="shared" si="26"/>
        <v>37419.199154833215</v>
      </c>
      <c r="AE38" s="204">
        <f t="shared" si="26"/>
        <v>38170.860056774174</v>
      </c>
      <c r="AF38" s="204">
        <f t="shared" si="26"/>
        <v>38922.520958715133</v>
      </c>
      <c r="AG38" s="204">
        <f t="shared" si="26"/>
        <v>39674.181860656085</v>
      </c>
      <c r="AH38" s="204">
        <f t="shared" si="26"/>
        <v>40425.842762597036</v>
      </c>
      <c r="AI38" s="204">
        <f t="shared" si="26"/>
        <v>41177.503664537995</v>
      </c>
      <c r="AJ38" s="204">
        <f t="shared" si="26"/>
        <v>41929.164566478939</v>
      </c>
      <c r="AK38" s="204">
        <f t="shared" si="26"/>
        <v>42680.825468419906</v>
      </c>
      <c r="AL38" s="204">
        <f t="shared" ref="AL38:BQ38" si="27">SUM(AL25:AL37)</f>
        <v>43432.486370360857</v>
      </c>
      <c r="AM38" s="204">
        <f t="shared" si="27"/>
        <v>44184.147272301809</v>
      </c>
      <c r="AN38" s="204">
        <f t="shared" si="27"/>
        <v>44935.808174242768</v>
      </c>
      <c r="AO38" s="204">
        <f t="shared" si="27"/>
        <v>45687.469076183726</v>
      </c>
      <c r="AP38" s="204">
        <f t="shared" si="27"/>
        <v>46439.129978124678</v>
      </c>
      <c r="AQ38" s="204">
        <f t="shared" si="27"/>
        <v>47190.790880065637</v>
      </c>
      <c r="AR38" s="204">
        <f t="shared" si="27"/>
        <v>47942.451782006596</v>
      </c>
      <c r="AS38" s="204">
        <f t="shared" si="27"/>
        <v>48694.112683947547</v>
      </c>
      <c r="AT38" s="204">
        <f t="shared" si="27"/>
        <v>49445.773585888499</v>
      </c>
      <c r="AU38" s="204">
        <f t="shared" si="27"/>
        <v>50197.434487829458</v>
      </c>
      <c r="AV38" s="204">
        <f t="shared" si="27"/>
        <v>50949.095389770409</v>
      </c>
      <c r="AW38" s="204">
        <f t="shared" si="27"/>
        <v>51700.756291711368</v>
      </c>
      <c r="AX38" s="204">
        <f t="shared" si="27"/>
        <v>52452.41719365232</v>
      </c>
      <c r="AY38" s="204">
        <f t="shared" si="27"/>
        <v>53204.078095593271</v>
      </c>
      <c r="AZ38" s="204">
        <f t="shared" si="27"/>
        <v>53955.73899753423</v>
      </c>
      <c r="BA38" s="204">
        <f t="shared" si="27"/>
        <v>54707.399899475189</v>
      </c>
      <c r="BB38" s="204">
        <f t="shared" si="27"/>
        <v>55459.060801416141</v>
      </c>
      <c r="BC38" s="204">
        <f t="shared" si="27"/>
        <v>56210.721703357092</v>
      </c>
      <c r="BD38" s="204">
        <f t="shared" si="27"/>
        <v>56962.382605298051</v>
      </c>
      <c r="BE38" s="204">
        <f t="shared" si="27"/>
        <v>57714.043507239017</v>
      </c>
      <c r="BF38" s="204">
        <f t="shared" si="27"/>
        <v>58465.704409179969</v>
      </c>
      <c r="BG38" s="204">
        <f t="shared" si="27"/>
        <v>59217.365311120913</v>
      </c>
      <c r="BH38" s="204">
        <f t="shared" si="27"/>
        <v>61067.603494765812</v>
      </c>
      <c r="BI38" s="204">
        <f t="shared" si="27"/>
        <v>63137.557134751485</v>
      </c>
      <c r="BJ38" s="204">
        <f t="shared" si="27"/>
        <v>65207.510774737151</v>
      </c>
      <c r="BK38" s="204">
        <f t="shared" si="27"/>
        <v>67277.464414722825</v>
      </c>
      <c r="BL38" s="204">
        <f t="shared" si="27"/>
        <v>69347.418054708483</v>
      </c>
      <c r="BM38" s="204">
        <f t="shared" si="27"/>
        <v>71417.371694694171</v>
      </c>
      <c r="BN38" s="204">
        <f t="shared" si="27"/>
        <v>73487.32533467983</v>
      </c>
      <c r="BO38" s="204">
        <f t="shared" si="27"/>
        <v>75557.278974665518</v>
      </c>
      <c r="BP38" s="204">
        <f t="shared" si="27"/>
        <v>77627.232614651177</v>
      </c>
      <c r="BQ38" s="204">
        <f t="shared" si="27"/>
        <v>79697.18625463685</v>
      </c>
      <c r="BR38" s="204">
        <f t="shared" ref="BR38:CW38" si="28">SUM(BR25:BR37)</f>
        <v>81767.139894622524</v>
      </c>
      <c r="BS38" s="204">
        <f t="shared" si="28"/>
        <v>83837.093534608182</v>
      </c>
      <c r="BT38" s="204">
        <f t="shared" si="28"/>
        <v>85907.04717459387</v>
      </c>
      <c r="BU38" s="204">
        <f t="shared" si="28"/>
        <v>87977.000814579544</v>
      </c>
      <c r="BV38" s="204">
        <f t="shared" si="28"/>
        <v>90046.954454565217</v>
      </c>
      <c r="BW38" s="204">
        <f t="shared" si="28"/>
        <v>92116.908094550905</v>
      </c>
      <c r="BX38" s="204">
        <f t="shared" si="28"/>
        <v>94186.861734536564</v>
      </c>
      <c r="BY38" s="204">
        <f t="shared" si="28"/>
        <v>96256.815374522237</v>
      </c>
      <c r="BZ38" s="204">
        <f t="shared" si="28"/>
        <v>98326.76901450791</v>
      </c>
      <c r="CA38" s="204">
        <f t="shared" si="28"/>
        <v>100396.72265449357</v>
      </c>
      <c r="CB38" s="204">
        <f t="shared" si="28"/>
        <v>102466.67629447926</v>
      </c>
      <c r="CC38" s="204">
        <f t="shared" si="28"/>
        <v>104536.62993446492</v>
      </c>
      <c r="CD38" s="204">
        <f t="shared" si="28"/>
        <v>106606.5835744506</v>
      </c>
      <c r="CE38" s="204">
        <f t="shared" si="28"/>
        <v>108676.53721443626</v>
      </c>
      <c r="CF38" s="204">
        <f t="shared" si="28"/>
        <v>110746.49085442195</v>
      </c>
      <c r="CG38" s="204">
        <f t="shared" si="28"/>
        <v>112816.44449440761</v>
      </c>
      <c r="CH38" s="204">
        <f t="shared" si="28"/>
        <v>114886.3981343933</v>
      </c>
      <c r="CI38" s="204">
        <f t="shared" si="28"/>
        <v>122595.80724336044</v>
      </c>
      <c r="CJ38" s="204">
        <f t="shared" si="28"/>
        <v>131433.10744612376</v>
      </c>
      <c r="CK38" s="204">
        <f t="shared" si="28"/>
        <v>140270.40764888717</v>
      </c>
      <c r="CL38" s="204">
        <f t="shared" si="28"/>
        <v>149107.70785165048</v>
      </c>
      <c r="CM38" s="204">
        <f t="shared" si="28"/>
        <v>157945.00805441386</v>
      </c>
      <c r="CN38" s="204">
        <f t="shared" si="28"/>
        <v>166782.30825717721</v>
      </c>
      <c r="CO38" s="204">
        <f t="shared" si="28"/>
        <v>175619.60845994059</v>
      </c>
      <c r="CP38" s="204">
        <f t="shared" si="28"/>
        <v>184456.90866270391</v>
      </c>
      <c r="CQ38" s="204">
        <f t="shared" si="28"/>
        <v>193294.20886546728</v>
      </c>
      <c r="CR38" s="204">
        <f t="shared" si="28"/>
        <v>202131.50906823063</v>
      </c>
      <c r="CS38" s="204">
        <f t="shared" si="28"/>
        <v>210968.80927099395</v>
      </c>
      <c r="CT38" s="204">
        <f t="shared" si="28"/>
        <v>219806.1094737573</v>
      </c>
      <c r="CU38" s="204">
        <f t="shared" si="28"/>
        <v>228643.40967652071</v>
      </c>
      <c r="CV38" s="204">
        <f t="shared" si="28"/>
        <v>237480.70987928406</v>
      </c>
      <c r="CW38" s="204">
        <f t="shared" si="28"/>
        <v>246318.0100820474</v>
      </c>
      <c r="CX38" s="204">
        <f>SUM(CX25:CX37)</f>
        <v>247790.89344917456</v>
      </c>
      <c r="CY38" s="204">
        <f>SUM(CY25:CY37)</f>
        <v>247790.89344917456</v>
      </c>
      <c r="CZ38" s="204">
        <f>SUM(CZ25:CZ37)</f>
        <v>247790.89344917456</v>
      </c>
      <c r="DA38" s="204">
        <f>SUM(DA25:DA37)</f>
        <v>247790.89344917456</v>
      </c>
    </row>
    <row r="39" spans="1:105">
      <c r="A39" s="201" t="str">
        <f>Income!A89</f>
        <v>Food Poverty line</v>
      </c>
      <c r="B39" s="203">
        <f>Income!B89</f>
        <v>27486.46738189508</v>
      </c>
      <c r="C39" s="203">
        <f>Income!C89</f>
        <v>27486.46738189508</v>
      </c>
      <c r="D39" s="203">
        <f>Income!D89</f>
        <v>27486.467381895036</v>
      </c>
      <c r="E39" s="203">
        <f>Income!E89</f>
        <v>27486.467381895036</v>
      </c>
      <c r="F39" s="204">
        <f t="shared" ref="F39:U39" si="29">IF(F$2&lt;=($B$2+$C$2+$D$2),IF(F$2&lt;=($B$2+$C$2),IF(F$2&lt;=$B$2,$B39,$C39),$D39),$E39)</f>
        <v>27486.46738189508</v>
      </c>
      <c r="G39" s="204">
        <f t="shared" si="29"/>
        <v>27486.46738189508</v>
      </c>
      <c r="H39" s="204">
        <f t="shared" si="29"/>
        <v>27486.46738189508</v>
      </c>
      <c r="I39" s="204">
        <f t="shared" si="29"/>
        <v>27486.46738189508</v>
      </c>
      <c r="J39" s="204">
        <f t="shared" si="29"/>
        <v>27486.46738189508</v>
      </c>
      <c r="K39" s="204">
        <f t="shared" si="29"/>
        <v>27486.46738189508</v>
      </c>
      <c r="L39" s="204">
        <f t="shared" si="29"/>
        <v>27486.46738189508</v>
      </c>
      <c r="M39" s="204">
        <f t="shared" si="29"/>
        <v>27486.46738189508</v>
      </c>
      <c r="N39" s="204">
        <f t="shared" si="29"/>
        <v>27486.46738189508</v>
      </c>
      <c r="O39" s="204">
        <f t="shared" si="29"/>
        <v>27486.46738189508</v>
      </c>
      <c r="P39" s="204">
        <f t="shared" si="29"/>
        <v>27486.46738189508</v>
      </c>
      <c r="Q39" s="204">
        <f t="shared" si="29"/>
        <v>27486.46738189508</v>
      </c>
      <c r="R39" s="204">
        <f t="shared" si="29"/>
        <v>27486.46738189508</v>
      </c>
      <c r="S39" s="204">
        <f t="shared" si="29"/>
        <v>27486.46738189508</v>
      </c>
      <c r="T39" s="204">
        <f t="shared" si="29"/>
        <v>27486.46738189508</v>
      </c>
      <c r="U39" s="204">
        <f t="shared" si="29"/>
        <v>27486.46738189508</v>
      </c>
      <c r="V39" s="204">
        <f t="shared" ref="V39:AK40" si="30">IF(V$2&lt;=($B$2+$C$2+$D$2),IF(V$2&lt;=($B$2+$C$2),IF(V$2&lt;=$B$2,$B39,$C39),$D39),$E39)</f>
        <v>27486.46738189508</v>
      </c>
      <c r="W39" s="204">
        <f t="shared" si="30"/>
        <v>27486.46738189508</v>
      </c>
      <c r="X39" s="204">
        <f t="shared" si="30"/>
        <v>27486.46738189508</v>
      </c>
      <c r="Y39" s="204">
        <f t="shared" si="30"/>
        <v>27486.46738189508</v>
      </c>
      <c r="Z39" s="204">
        <f t="shared" si="30"/>
        <v>27486.46738189508</v>
      </c>
      <c r="AA39" s="204">
        <f t="shared" si="30"/>
        <v>27486.46738189508</v>
      </c>
      <c r="AB39" s="204">
        <f t="shared" si="30"/>
        <v>27486.46738189508</v>
      </c>
      <c r="AC39" s="204">
        <f t="shared" si="30"/>
        <v>27486.46738189508</v>
      </c>
      <c r="AD39" s="204">
        <f t="shared" si="30"/>
        <v>27486.46738189508</v>
      </c>
      <c r="AE39" s="204">
        <f t="shared" si="30"/>
        <v>27486.46738189508</v>
      </c>
      <c r="AF39" s="204">
        <f t="shared" si="30"/>
        <v>27486.46738189508</v>
      </c>
      <c r="AG39" s="204">
        <f t="shared" si="30"/>
        <v>27486.46738189508</v>
      </c>
      <c r="AH39" s="204">
        <f t="shared" si="30"/>
        <v>27486.46738189508</v>
      </c>
      <c r="AI39" s="204">
        <f t="shared" si="30"/>
        <v>27486.46738189508</v>
      </c>
      <c r="AJ39" s="204">
        <f t="shared" si="30"/>
        <v>27486.46738189508</v>
      </c>
      <c r="AK39" s="204">
        <f t="shared" si="30"/>
        <v>27486.46738189508</v>
      </c>
      <c r="AL39" s="204">
        <f t="shared" ref="AL39:BA40" si="31">IF(AL$2&lt;=($B$2+$C$2+$D$2),IF(AL$2&lt;=($B$2+$C$2),IF(AL$2&lt;=$B$2,$B39,$C39),$D39),$E39)</f>
        <v>27486.46738189508</v>
      </c>
      <c r="AM39" s="204">
        <f t="shared" si="31"/>
        <v>27486.46738189508</v>
      </c>
      <c r="AN39" s="204">
        <f t="shared" si="31"/>
        <v>27486.46738189508</v>
      </c>
      <c r="AO39" s="204">
        <f t="shared" si="31"/>
        <v>27486.46738189508</v>
      </c>
      <c r="AP39" s="204">
        <f t="shared" si="31"/>
        <v>27486.46738189508</v>
      </c>
      <c r="AQ39" s="204">
        <f t="shared" si="31"/>
        <v>27486.46738189508</v>
      </c>
      <c r="AR39" s="204">
        <f t="shared" si="31"/>
        <v>27486.46738189508</v>
      </c>
      <c r="AS39" s="204">
        <f t="shared" si="31"/>
        <v>27486.46738189508</v>
      </c>
      <c r="AT39" s="204">
        <f t="shared" si="31"/>
        <v>27486.46738189508</v>
      </c>
      <c r="AU39" s="204">
        <f t="shared" si="31"/>
        <v>27486.46738189508</v>
      </c>
      <c r="AV39" s="204">
        <f t="shared" si="31"/>
        <v>27486.46738189508</v>
      </c>
      <c r="AW39" s="204">
        <f t="shared" si="31"/>
        <v>27486.46738189508</v>
      </c>
      <c r="AX39" s="204">
        <f t="shared" si="31"/>
        <v>27486.46738189508</v>
      </c>
      <c r="AY39" s="204">
        <f t="shared" si="31"/>
        <v>27486.46738189508</v>
      </c>
      <c r="AZ39" s="204">
        <f t="shared" si="31"/>
        <v>27486.46738189508</v>
      </c>
      <c r="BA39" s="204">
        <f t="shared" si="31"/>
        <v>27486.46738189508</v>
      </c>
      <c r="BB39" s="204">
        <f t="shared" ref="BB39:CD40" si="32">IF(BB$2&lt;=($B$2+$C$2+$D$2),IF(BB$2&lt;=($B$2+$C$2),IF(BB$2&lt;=$B$2,$B39,$C39),$D39),$E39)</f>
        <v>27486.46738189508</v>
      </c>
      <c r="BC39" s="204">
        <f t="shared" si="32"/>
        <v>27486.46738189508</v>
      </c>
      <c r="BD39" s="204">
        <f t="shared" si="32"/>
        <v>27486.46738189508</v>
      </c>
      <c r="BE39" s="204">
        <f t="shared" si="32"/>
        <v>27486.46738189508</v>
      </c>
      <c r="BF39" s="204">
        <f t="shared" si="32"/>
        <v>27486.46738189508</v>
      </c>
      <c r="BG39" s="204">
        <f t="shared" si="32"/>
        <v>27486.46738189508</v>
      </c>
      <c r="BH39" s="204">
        <f t="shared" si="32"/>
        <v>27486.46738189508</v>
      </c>
      <c r="BI39" s="204">
        <f t="shared" si="32"/>
        <v>27486.46738189508</v>
      </c>
      <c r="BJ39" s="204">
        <f t="shared" si="32"/>
        <v>27486.46738189508</v>
      </c>
      <c r="BK39" s="204">
        <f t="shared" si="32"/>
        <v>27486.46738189508</v>
      </c>
      <c r="BL39" s="204">
        <f t="shared" si="32"/>
        <v>27486.46738189508</v>
      </c>
      <c r="BM39" s="204">
        <f t="shared" si="32"/>
        <v>27486.46738189508</v>
      </c>
      <c r="BN39" s="204">
        <f t="shared" si="32"/>
        <v>27486.46738189508</v>
      </c>
      <c r="BO39" s="204">
        <f t="shared" si="32"/>
        <v>27486.46738189508</v>
      </c>
      <c r="BP39" s="204">
        <f t="shared" si="32"/>
        <v>27486.46738189508</v>
      </c>
      <c r="BQ39" s="204">
        <f t="shared" si="32"/>
        <v>27486.46738189508</v>
      </c>
      <c r="BR39" s="204">
        <f t="shared" si="32"/>
        <v>27486.46738189508</v>
      </c>
      <c r="BS39" s="204">
        <f t="shared" si="32"/>
        <v>27486.46738189508</v>
      </c>
      <c r="BT39" s="204">
        <f t="shared" si="32"/>
        <v>27486.46738189508</v>
      </c>
      <c r="BU39" s="204">
        <f t="shared" si="32"/>
        <v>27486.46738189508</v>
      </c>
      <c r="BV39" s="204">
        <f t="shared" si="32"/>
        <v>27486.46738189508</v>
      </c>
      <c r="BW39" s="204">
        <f t="shared" si="32"/>
        <v>27486.46738189508</v>
      </c>
      <c r="BX39" s="204">
        <f t="shared" si="32"/>
        <v>27486.467381895036</v>
      </c>
      <c r="BY39" s="204">
        <f t="shared" si="32"/>
        <v>27486.467381895036</v>
      </c>
      <c r="BZ39" s="204">
        <f t="shared" si="32"/>
        <v>27486.467381895036</v>
      </c>
      <c r="CA39" s="204">
        <f t="shared" si="32"/>
        <v>27486.467381895036</v>
      </c>
      <c r="CB39" s="204">
        <f t="shared" si="32"/>
        <v>27486.467381895036</v>
      </c>
      <c r="CC39" s="204">
        <f t="shared" si="32"/>
        <v>27486.467381895036</v>
      </c>
      <c r="CD39" s="204">
        <f t="shared" si="32"/>
        <v>27486.467381895036</v>
      </c>
      <c r="CE39" s="204">
        <f t="shared" ref="CE39:CR40" si="33">IF(CE$2&lt;=($B$2+$C$2+$D$2),IF(CE$2&lt;=($B$2+$C$2),IF(CE$2&lt;=$B$2,$B39,$C39),$D39),$E39)</f>
        <v>27486.467381895036</v>
      </c>
      <c r="CF39" s="204">
        <f t="shared" si="33"/>
        <v>27486.467381895036</v>
      </c>
      <c r="CG39" s="204">
        <f t="shared" si="33"/>
        <v>27486.467381895036</v>
      </c>
      <c r="CH39" s="204">
        <f t="shared" si="33"/>
        <v>27486.467381895036</v>
      </c>
      <c r="CI39" s="204">
        <f t="shared" si="33"/>
        <v>27486.467381895036</v>
      </c>
      <c r="CJ39" s="204">
        <f t="shared" si="33"/>
        <v>27486.467381895036</v>
      </c>
      <c r="CK39" s="204">
        <f t="shared" si="33"/>
        <v>27486.467381895036</v>
      </c>
      <c r="CL39" s="204">
        <f t="shared" si="33"/>
        <v>27486.467381895036</v>
      </c>
      <c r="CM39" s="204">
        <f t="shared" si="33"/>
        <v>27486.467381895036</v>
      </c>
      <c r="CN39" s="204">
        <f t="shared" si="33"/>
        <v>27486.467381895036</v>
      </c>
      <c r="CO39" s="204">
        <f t="shared" si="33"/>
        <v>27486.467381895036</v>
      </c>
      <c r="CP39" s="204">
        <f t="shared" si="33"/>
        <v>27486.467381895036</v>
      </c>
      <c r="CQ39" s="204">
        <f t="shared" si="33"/>
        <v>27486.467381895036</v>
      </c>
      <c r="CR39" s="204">
        <f t="shared" si="33"/>
        <v>27486.467381895036</v>
      </c>
      <c r="CS39" s="204">
        <f t="shared" ref="CS39:DA40" si="34">IF(CS$2&lt;=($B$2+$C$2+$D$2),IF(CS$2&lt;=($B$2+$C$2),IF(CS$2&lt;=$B$2,$B39,$C39),$D39),$E39)</f>
        <v>27486.467381895036</v>
      </c>
      <c r="CT39" s="204">
        <f t="shared" si="34"/>
        <v>27486.467381895036</v>
      </c>
      <c r="CU39" s="204">
        <f t="shared" si="34"/>
        <v>27486.467381895036</v>
      </c>
      <c r="CV39" s="204">
        <f t="shared" si="34"/>
        <v>27486.467381895036</v>
      </c>
      <c r="CW39" s="204">
        <f t="shared" si="34"/>
        <v>27486.467381895036</v>
      </c>
      <c r="CX39" s="204">
        <f t="shared" si="34"/>
        <v>27486.467381895036</v>
      </c>
      <c r="CY39" s="204">
        <f t="shared" si="34"/>
        <v>27486.467381895036</v>
      </c>
      <c r="CZ39" s="204">
        <f t="shared" si="34"/>
        <v>27486.467381895036</v>
      </c>
      <c r="DA39" s="204">
        <f t="shared" si="34"/>
        <v>27486.467381895036</v>
      </c>
    </row>
    <row r="40" spans="1:105">
      <c r="A40" s="201" t="str">
        <f>Income!A90</f>
        <v>Lower Bound Poverty line</v>
      </c>
      <c r="B40" s="203">
        <f>Income!B90</f>
        <v>43959.356270783988</v>
      </c>
      <c r="C40" s="203">
        <f>Income!C90</f>
        <v>43959.356270783988</v>
      </c>
      <c r="D40" s="203">
        <f>Income!D90</f>
        <v>43959.35627078393</v>
      </c>
      <c r="E40" s="203">
        <f>Income!E90</f>
        <v>43959.35627078393</v>
      </c>
      <c r="F40" s="204">
        <f t="shared" ref="F40:U40" si="35">IF(F$2&lt;=($B$2+$C$2+$D$2),IF(F$2&lt;=($B$2+$C$2),IF(F$2&lt;=$B$2,$B40,$C40),$D40),$E40)</f>
        <v>43959.356270783988</v>
      </c>
      <c r="G40" s="204">
        <f t="shared" si="35"/>
        <v>43959.356270783988</v>
      </c>
      <c r="H40" s="204">
        <f t="shared" si="35"/>
        <v>43959.356270783988</v>
      </c>
      <c r="I40" s="204">
        <f t="shared" si="35"/>
        <v>43959.356270783988</v>
      </c>
      <c r="J40" s="204">
        <f t="shared" si="35"/>
        <v>43959.356270783988</v>
      </c>
      <c r="K40" s="204">
        <f t="shared" si="35"/>
        <v>43959.356270783988</v>
      </c>
      <c r="L40" s="204">
        <f t="shared" si="35"/>
        <v>43959.356270783988</v>
      </c>
      <c r="M40" s="204">
        <f t="shared" si="35"/>
        <v>43959.356270783988</v>
      </c>
      <c r="N40" s="204">
        <f t="shared" si="35"/>
        <v>43959.356270783988</v>
      </c>
      <c r="O40" s="204">
        <f t="shared" si="35"/>
        <v>43959.356270783988</v>
      </c>
      <c r="P40" s="204">
        <f t="shared" si="35"/>
        <v>43959.356270783988</v>
      </c>
      <c r="Q40" s="204">
        <f t="shared" si="35"/>
        <v>43959.356270783988</v>
      </c>
      <c r="R40" s="204">
        <f t="shared" si="35"/>
        <v>43959.356270783988</v>
      </c>
      <c r="S40" s="204">
        <f t="shared" si="35"/>
        <v>43959.356270783988</v>
      </c>
      <c r="T40" s="204">
        <f t="shared" si="35"/>
        <v>43959.356270783988</v>
      </c>
      <c r="U40" s="204">
        <f t="shared" si="35"/>
        <v>43959.356270783988</v>
      </c>
      <c r="V40" s="204">
        <f t="shared" si="30"/>
        <v>43959.356270783988</v>
      </c>
      <c r="W40" s="204">
        <f t="shared" si="30"/>
        <v>43959.356270783988</v>
      </c>
      <c r="X40" s="204">
        <f t="shared" si="30"/>
        <v>43959.356270783988</v>
      </c>
      <c r="Y40" s="204">
        <f t="shared" si="30"/>
        <v>43959.356270783988</v>
      </c>
      <c r="Z40" s="204">
        <f t="shared" si="30"/>
        <v>43959.356270783988</v>
      </c>
      <c r="AA40" s="204">
        <f t="shared" si="30"/>
        <v>43959.356270783988</v>
      </c>
      <c r="AB40" s="204">
        <f t="shared" si="30"/>
        <v>43959.356270783988</v>
      </c>
      <c r="AC40" s="204">
        <f t="shared" si="30"/>
        <v>43959.356270783988</v>
      </c>
      <c r="AD40" s="204">
        <f t="shared" si="30"/>
        <v>43959.356270783988</v>
      </c>
      <c r="AE40" s="204">
        <f t="shared" si="30"/>
        <v>43959.356270783988</v>
      </c>
      <c r="AF40" s="204">
        <f t="shared" si="30"/>
        <v>43959.356270783988</v>
      </c>
      <c r="AG40" s="204">
        <f t="shared" si="30"/>
        <v>43959.356270783988</v>
      </c>
      <c r="AH40" s="204">
        <f t="shared" si="30"/>
        <v>43959.356270783988</v>
      </c>
      <c r="AI40" s="204">
        <f t="shared" si="30"/>
        <v>43959.356270783988</v>
      </c>
      <c r="AJ40" s="204">
        <f t="shared" si="30"/>
        <v>43959.356270783988</v>
      </c>
      <c r="AK40" s="204">
        <f t="shared" si="30"/>
        <v>43959.356270783988</v>
      </c>
      <c r="AL40" s="204">
        <f t="shared" si="31"/>
        <v>43959.356270783988</v>
      </c>
      <c r="AM40" s="204">
        <f t="shared" si="31"/>
        <v>43959.356270783988</v>
      </c>
      <c r="AN40" s="204">
        <f t="shared" si="31"/>
        <v>43959.356270783988</v>
      </c>
      <c r="AO40" s="204">
        <f t="shared" si="31"/>
        <v>43959.356270783988</v>
      </c>
      <c r="AP40" s="204">
        <f t="shared" si="31"/>
        <v>43959.356270783988</v>
      </c>
      <c r="AQ40" s="204">
        <f t="shared" si="31"/>
        <v>43959.356270783988</v>
      </c>
      <c r="AR40" s="204">
        <f t="shared" si="31"/>
        <v>43959.356270783988</v>
      </c>
      <c r="AS40" s="204">
        <f t="shared" si="31"/>
        <v>43959.356270783988</v>
      </c>
      <c r="AT40" s="204">
        <f t="shared" si="31"/>
        <v>43959.356270783988</v>
      </c>
      <c r="AU40" s="204">
        <f t="shared" si="31"/>
        <v>43959.356270783988</v>
      </c>
      <c r="AV40" s="204">
        <f t="shared" si="31"/>
        <v>43959.356270783988</v>
      </c>
      <c r="AW40" s="204">
        <f t="shared" si="31"/>
        <v>43959.356270783988</v>
      </c>
      <c r="AX40" s="204">
        <f t="shared" si="31"/>
        <v>43959.356270783988</v>
      </c>
      <c r="AY40" s="204">
        <f t="shared" si="31"/>
        <v>43959.356270783988</v>
      </c>
      <c r="AZ40" s="204">
        <f t="shared" si="31"/>
        <v>43959.356270783988</v>
      </c>
      <c r="BA40" s="204">
        <f t="shared" si="31"/>
        <v>43959.356270783988</v>
      </c>
      <c r="BB40" s="204">
        <f t="shared" si="32"/>
        <v>43959.356270783988</v>
      </c>
      <c r="BC40" s="204">
        <f t="shared" si="32"/>
        <v>43959.356270783988</v>
      </c>
      <c r="BD40" s="204">
        <f t="shared" si="32"/>
        <v>43959.356270783988</v>
      </c>
      <c r="BE40" s="204">
        <f t="shared" si="32"/>
        <v>43959.356270783988</v>
      </c>
      <c r="BF40" s="204">
        <f t="shared" si="32"/>
        <v>43959.356270783988</v>
      </c>
      <c r="BG40" s="204">
        <f t="shared" si="32"/>
        <v>43959.356270783988</v>
      </c>
      <c r="BH40" s="204">
        <f t="shared" si="32"/>
        <v>43959.356270783988</v>
      </c>
      <c r="BI40" s="204">
        <f t="shared" si="32"/>
        <v>43959.356270783988</v>
      </c>
      <c r="BJ40" s="204">
        <f t="shared" si="32"/>
        <v>43959.356270783988</v>
      </c>
      <c r="BK40" s="204">
        <f t="shared" si="32"/>
        <v>43959.356270783988</v>
      </c>
      <c r="BL40" s="204">
        <f t="shared" si="32"/>
        <v>43959.356270783988</v>
      </c>
      <c r="BM40" s="204">
        <f t="shared" si="32"/>
        <v>43959.356270783988</v>
      </c>
      <c r="BN40" s="204">
        <f t="shared" si="32"/>
        <v>43959.356270783988</v>
      </c>
      <c r="BO40" s="204">
        <f t="shared" si="32"/>
        <v>43959.356270783988</v>
      </c>
      <c r="BP40" s="204">
        <f t="shared" si="32"/>
        <v>43959.356270783988</v>
      </c>
      <c r="BQ40" s="204">
        <f t="shared" si="32"/>
        <v>43959.356270783988</v>
      </c>
      <c r="BR40" s="204">
        <f t="shared" si="32"/>
        <v>43959.356270783988</v>
      </c>
      <c r="BS40" s="204">
        <f t="shared" si="32"/>
        <v>43959.356270783988</v>
      </c>
      <c r="BT40" s="204">
        <f t="shared" si="32"/>
        <v>43959.356270783988</v>
      </c>
      <c r="BU40" s="204">
        <f t="shared" si="32"/>
        <v>43959.356270783988</v>
      </c>
      <c r="BV40" s="204">
        <f t="shared" si="32"/>
        <v>43959.356270783988</v>
      </c>
      <c r="BW40" s="204">
        <f t="shared" si="32"/>
        <v>43959.356270783988</v>
      </c>
      <c r="BX40" s="204">
        <f t="shared" si="32"/>
        <v>43959.35627078393</v>
      </c>
      <c r="BY40" s="204">
        <f t="shared" si="32"/>
        <v>43959.35627078393</v>
      </c>
      <c r="BZ40" s="204">
        <f t="shared" si="32"/>
        <v>43959.35627078393</v>
      </c>
      <c r="CA40" s="204">
        <f t="shared" si="32"/>
        <v>43959.35627078393</v>
      </c>
      <c r="CB40" s="204">
        <f t="shared" si="32"/>
        <v>43959.35627078393</v>
      </c>
      <c r="CC40" s="204">
        <f t="shared" si="32"/>
        <v>43959.35627078393</v>
      </c>
      <c r="CD40" s="204">
        <f t="shared" si="32"/>
        <v>43959.35627078393</v>
      </c>
      <c r="CE40" s="204">
        <f t="shared" si="33"/>
        <v>43959.35627078393</v>
      </c>
      <c r="CF40" s="204">
        <f t="shared" si="33"/>
        <v>43959.35627078393</v>
      </c>
      <c r="CG40" s="204">
        <f t="shared" si="33"/>
        <v>43959.35627078393</v>
      </c>
      <c r="CH40" s="204">
        <f t="shared" si="33"/>
        <v>43959.35627078393</v>
      </c>
      <c r="CI40" s="204">
        <f t="shared" si="33"/>
        <v>43959.35627078393</v>
      </c>
      <c r="CJ40" s="204">
        <f t="shared" si="33"/>
        <v>43959.35627078393</v>
      </c>
      <c r="CK40" s="204">
        <f t="shared" si="33"/>
        <v>43959.35627078393</v>
      </c>
      <c r="CL40" s="204">
        <f t="shared" si="33"/>
        <v>43959.35627078393</v>
      </c>
      <c r="CM40" s="204">
        <f t="shared" si="33"/>
        <v>43959.35627078393</v>
      </c>
      <c r="CN40" s="204">
        <f t="shared" si="33"/>
        <v>43959.35627078393</v>
      </c>
      <c r="CO40" s="204">
        <f t="shared" si="33"/>
        <v>43959.35627078393</v>
      </c>
      <c r="CP40" s="204">
        <f t="shared" si="33"/>
        <v>43959.35627078393</v>
      </c>
      <c r="CQ40" s="204">
        <f t="shared" si="33"/>
        <v>43959.35627078393</v>
      </c>
      <c r="CR40" s="204">
        <f t="shared" si="33"/>
        <v>43959.35627078393</v>
      </c>
      <c r="CS40" s="204">
        <f t="shared" si="34"/>
        <v>43959.35627078393</v>
      </c>
      <c r="CT40" s="204">
        <f t="shared" si="34"/>
        <v>43959.35627078393</v>
      </c>
      <c r="CU40" s="204">
        <f t="shared" si="34"/>
        <v>43959.35627078393</v>
      </c>
      <c r="CV40" s="204">
        <f t="shared" si="34"/>
        <v>43959.35627078393</v>
      </c>
      <c r="CW40" s="204">
        <f t="shared" si="34"/>
        <v>43959.35627078393</v>
      </c>
      <c r="CX40" s="204">
        <f t="shared" si="34"/>
        <v>43959.35627078393</v>
      </c>
      <c r="CY40" s="204">
        <f t="shared" si="34"/>
        <v>43959.35627078393</v>
      </c>
      <c r="CZ40" s="204">
        <f t="shared" si="34"/>
        <v>43959.35627078393</v>
      </c>
      <c r="DA40" s="204">
        <f t="shared" si="34"/>
        <v>43959.35627078393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40.028013503399997</v>
      </c>
      <c r="Z42" s="210">
        <f t="shared" si="36"/>
        <v>40.028013503399997</v>
      </c>
      <c r="AA42" s="210">
        <f t="shared" si="36"/>
        <v>40.028013503399997</v>
      </c>
      <c r="AB42" s="210">
        <f t="shared" si="36"/>
        <v>40.028013503399997</v>
      </c>
      <c r="AC42" s="210">
        <f t="shared" si="36"/>
        <v>40.028013503399997</v>
      </c>
      <c r="AD42" s="210">
        <f t="shared" si="36"/>
        <v>40.028013503399997</v>
      </c>
      <c r="AE42" s="210">
        <f t="shared" si="36"/>
        <v>40.028013503399997</v>
      </c>
      <c r="AF42" s="210">
        <f t="shared" si="36"/>
        <v>40.028013503399997</v>
      </c>
      <c r="AG42" s="210">
        <f t="shared" si="36"/>
        <v>40.028013503399997</v>
      </c>
      <c r="AH42" s="210">
        <f t="shared" si="36"/>
        <v>40.028013503399997</v>
      </c>
      <c r="AI42" s="210">
        <f t="shared" si="36"/>
        <v>40.028013503399997</v>
      </c>
      <c r="AJ42" s="210">
        <f t="shared" si="36"/>
        <v>40.028013503399997</v>
      </c>
      <c r="AK42" s="210">
        <f t="shared" si="36"/>
        <v>40.028013503399997</v>
      </c>
      <c r="AL42" s="210">
        <f t="shared" ref="AL42:BQ42" si="37">IF(AL$22&lt;=$E$24,IF(AL$22&lt;=$D$24,IF(AL$22&lt;=$C$24,IF(AL$22&lt;=$B$24,$B108,($C25-$B25)/($C$24-$B$24)),($D25-$C25)/($D$24-$C$24)),($E25-$D25)/($E$24-$D$24)),$F108)</f>
        <v>40.028013503399997</v>
      </c>
      <c r="AM42" s="210">
        <f t="shared" si="37"/>
        <v>40.028013503399997</v>
      </c>
      <c r="AN42" s="210">
        <f t="shared" si="37"/>
        <v>40.028013503399997</v>
      </c>
      <c r="AO42" s="210">
        <f t="shared" si="37"/>
        <v>40.028013503399997</v>
      </c>
      <c r="AP42" s="210">
        <f t="shared" si="37"/>
        <v>40.028013503399997</v>
      </c>
      <c r="AQ42" s="210">
        <f t="shared" si="37"/>
        <v>40.028013503399997</v>
      </c>
      <c r="AR42" s="210">
        <f t="shared" si="37"/>
        <v>40.028013503399997</v>
      </c>
      <c r="AS42" s="210">
        <f t="shared" si="37"/>
        <v>40.028013503399997</v>
      </c>
      <c r="AT42" s="210">
        <f t="shared" si="37"/>
        <v>40.028013503399997</v>
      </c>
      <c r="AU42" s="210">
        <f t="shared" si="37"/>
        <v>40.028013503399997</v>
      </c>
      <c r="AV42" s="210">
        <f t="shared" si="37"/>
        <v>40.028013503399997</v>
      </c>
      <c r="AW42" s="210">
        <f t="shared" si="37"/>
        <v>40.028013503399997</v>
      </c>
      <c r="AX42" s="210">
        <f t="shared" si="37"/>
        <v>40.028013503399997</v>
      </c>
      <c r="AY42" s="210">
        <f t="shared" si="37"/>
        <v>40.028013503399997</v>
      </c>
      <c r="AZ42" s="210">
        <f t="shared" si="37"/>
        <v>40.028013503399997</v>
      </c>
      <c r="BA42" s="210">
        <f t="shared" si="37"/>
        <v>40.028013503399997</v>
      </c>
      <c r="BB42" s="210">
        <f t="shared" si="37"/>
        <v>40.028013503399997</v>
      </c>
      <c r="BC42" s="210">
        <f t="shared" si="37"/>
        <v>40.028013503399997</v>
      </c>
      <c r="BD42" s="210">
        <f t="shared" si="37"/>
        <v>40.028013503399997</v>
      </c>
      <c r="BE42" s="210">
        <f t="shared" si="37"/>
        <v>40.028013503399997</v>
      </c>
      <c r="BF42" s="210">
        <f t="shared" si="37"/>
        <v>40.028013503399997</v>
      </c>
      <c r="BG42" s="210">
        <f t="shared" si="37"/>
        <v>40.028013503399997</v>
      </c>
      <c r="BH42" s="210">
        <f t="shared" si="37"/>
        <v>7.738431375173489</v>
      </c>
      <c r="BI42" s="210">
        <f t="shared" si="37"/>
        <v>7.738431375173489</v>
      </c>
      <c r="BJ42" s="210">
        <f t="shared" si="37"/>
        <v>7.738431375173489</v>
      </c>
      <c r="BK42" s="210">
        <f t="shared" si="37"/>
        <v>7.738431375173489</v>
      </c>
      <c r="BL42" s="210">
        <f t="shared" si="37"/>
        <v>7.738431375173489</v>
      </c>
      <c r="BM42" s="210">
        <f t="shared" si="37"/>
        <v>7.738431375173489</v>
      </c>
      <c r="BN42" s="210">
        <f t="shared" si="37"/>
        <v>7.738431375173489</v>
      </c>
      <c r="BO42" s="210">
        <f t="shared" si="37"/>
        <v>7.738431375173489</v>
      </c>
      <c r="BP42" s="210">
        <f t="shared" si="37"/>
        <v>7.738431375173489</v>
      </c>
      <c r="BQ42" s="210">
        <f t="shared" si="37"/>
        <v>7.738431375173489</v>
      </c>
      <c r="BR42" s="210">
        <f t="shared" ref="BR42:DA42" si="38">IF(BR$22&lt;=$E$24,IF(BR$22&lt;=$D$24,IF(BR$22&lt;=$C$24,IF(BR$22&lt;=$B$24,$B108,($C25-$B25)/($C$24-$B$24)),($D25-$C25)/($D$24-$C$24)),($E25-$D25)/($E$24-$D$24)),$F108)</f>
        <v>7.738431375173489</v>
      </c>
      <c r="BS42" s="210">
        <f t="shared" si="38"/>
        <v>7.738431375173489</v>
      </c>
      <c r="BT42" s="210">
        <f t="shared" si="38"/>
        <v>7.738431375173489</v>
      </c>
      <c r="BU42" s="210">
        <f t="shared" si="38"/>
        <v>7.738431375173489</v>
      </c>
      <c r="BV42" s="210">
        <f t="shared" si="38"/>
        <v>7.738431375173489</v>
      </c>
      <c r="BW42" s="210">
        <f t="shared" si="38"/>
        <v>7.738431375173489</v>
      </c>
      <c r="BX42" s="210">
        <f t="shared" si="38"/>
        <v>7.738431375173489</v>
      </c>
      <c r="BY42" s="210">
        <f t="shared" si="38"/>
        <v>7.738431375173489</v>
      </c>
      <c r="BZ42" s="210">
        <f t="shared" si="38"/>
        <v>7.738431375173489</v>
      </c>
      <c r="CA42" s="210">
        <f t="shared" si="38"/>
        <v>7.738431375173489</v>
      </c>
      <c r="CB42" s="210">
        <f t="shared" si="38"/>
        <v>7.738431375173489</v>
      </c>
      <c r="CC42" s="210">
        <f t="shared" si="38"/>
        <v>7.738431375173489</v>
      </c>
      <c r="CD42" s="210">
        <f t="shared" si="38"/>
        <v>7.738431375173489</v>
      </c>
      <c r="CE42" s="210">
        <f t="shared" si="38"/>
        <v>7.738431375173489</v>
      </c>
      <c r="CF42" s="210">
        <f t="shared" si="38"/>
        <v>7.738431375173489</v>
      </c>
      <c r="CG42" s="210">
        <f t="shared" si="38"/>
        <v>7.738431375173489</v>
      </c>
      <c r="CH42" s="210">
        <f t="shared" si="38"/>
        <v>7.738431375173489</v>
      </c>
      <c r="CI42" s="210">
        <f t="shared" si="38"/>
        <v>1.2047054329665723</v>
      </c>
      <c r="CJ42" s="210">
        <f t="shared" si="38"/>
        <v>1.2047054329665723</v>
      </c>
      <c r="CK42" s="210">
        <f t="shared" si="38"/>
        <v>1.2047054329665723</v>
      </c>
      <c r="CL42" s="210">
        <f t="shared" si="38"/>
        <v>1.2047054329665723</v>
      </c>
      <c r="CM42" s="210">
        <f t="shared" si="38"/>
        <v>1.2047054329665723</v>
      </c>
      <c r="CN42" s="210">
        <f t="shared" si="38"/>
        <v>1.2047054329665723</v>
      </c>
      <c r="CO42" s="210">
        <f t="shared" si="38"/>
        <v>1.2047054329665723</v>
      </c>
      <c r="CP42" s="210">
        <f t="shared" si="38"/>
        <v>1.2047054329665723</v>
      </c>
      <c r="CQ42" s="210">
        <f t="shared" si="38"/>
        <v>1.2047054329665723</v>
      </c>
      <c r="CR42" s="210">
        <f t="shared" si="38"/>
        <v>1.2047054329665723</v>
      </c>
      <c r="CS42" s="210">
        <f t="shared" si="38"/>
        <v>1.2047054329665723</v>
      </c>
      <c r="CT42" s="210">
        <f t="shared" si="38"/>
        <v>1.2047054329665723</v>
      </c>
      <c r="CU42" s="210">
        <f t="shared" si="38"/>
        <v>1.2047054329665723</v>
      </c>
      <c r="CV42" s="210">
        <f t="shared" si="38"/>
        <v>1.2047054329665723</v>
      </c>
      <c r="CW42" s="210">
        <f t="shared" si="38"/>
        <v>1.2047054329665723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20.828571428571422</v>
      </c>
      <c r="Z43" s="210">
        <f t="shared" si="39"/>
        <v>20.828571428571422</v>
      </c>
      <c r="AA43" s="210">
        <f t="shared" si="39"/>
        <v>20.828571428571422</v>
      </c>
      <c r="AB43" s="210">
        <f t="shared" si="39"/>
        <v>20.828571428571422</v>
      </c>
      <c r="AC43" s="210">
        <f t="shared" si="39"/>
        <v>20.828571428571422</v>
      </c>
      <c r="AD43" s="210">
        <f t="shared" si="39"/>
        <v>20.828571428571422</v>
      </c>
      <c r="AE43" s="210">
        <f t="shared" si="39"/>
        <v>20.828571428571422</v>
      </c>
      <c r="AF43" s="210">
        <f t="shared" si="39"/>
        <v>20.828571428571422</v>
      </c>
      <c r="AG43" s="210">
        <f t="shared" si="39"/>
        <v>20.828571428571422</v>
      </c>
      <c r="AH43" s="210">
        <f t="shared" si="39"/>
        <v>20.828571428571422</v>
      </c>
      <c r="AI43" s="210">
        <f t="shared" si="39"/>
        <v>20.828571428571422</v>
      </c>
      <c r="AJ43" s="210">
        <f t="shared" si="39"/>
        <v>20.828571428571422</v>
      </c>
      <c r="AK43" s="210">
        <f t="shared" si="39"/>
        <v>20.828571428571422</v>
      </c>
      <c r="AL43" s="210">
        <f t="shared" ref="AL43:BQ43" si="40">IF(AL$22&lt;=$E$24,IF(AL$22&lt;=$D$24,IF(AL$22&lt;=$C$24,IF(AL$22&lt;=$B$24,$B109,($C26-$B26)/($C$24-$B$24)),($D26-$C26)/($D$24-$C$24)),($E26-$D26)/($E$24-$D$24)),$F109)</f>
        <v>20.828571428571422</v>
      </c>
      <c r="AM43" s="210">
        <f t="shared" si="40"/>
        <v>20.828571428571422</v>
      </c>
      <c r="AN43" s="210">
        <f t="shared" si="40"/>
        <v>20.828571428571422</v>
      </c>
      <c r="AO43" s="210">
        <f t="shared" si="40"/>
        <v>20.828571428571422</v>
      </c>
      <c r="AP43" s="210">
        <f t="shared" si="40"/>
        <v>20.828571428571422</v>
      </c>
      <c r="AQ43" s="210">
        <f t="shared" si="40"/>
        <v>20.828571428571422</v>
      </c>
      <c r="AR43" s="210">
        <f t="shared" si="40"/>
        <v>20.828571428571422</v>
      </c>
      <c r="AS43" s="210">
        <f t="shared" si="40"/>
        <v>20.828571428571422</v>
      </c>
      <c r="AT43" s="210">
        <f t="shared" si="40"/>
        <v>20.828571428571422</v>
      </c>
      <c r="AU43" s="210">
        <f t="shared" si="40"/>
        <v>20.828571428571422</v>
      </c>
      <c r="AV43" s="210">
        <f t="shared" si="40"/>
        <v>20.828571428571422</v>
      </c>
      <c r="AW43" s="210">
        <f t="shared" si="40"/>
        <v>20.828571428571422</v>
      </c>
      <c r="AX43" s="210">
        <f t="shared" si="40"/>
        <v>20.828571428571422</v>
      </c>
      <c r="AY43" s="210">
        <f t="shared" si="40"/>
        <v>20.828571428571422</v>
      </c>
      <c r="AZ43" s="210">
        <f t="shared" si="40"/>
        <v>20.828571428571422</v>
      </c>
      <c r="BA43" s="210">
        <f t="shared" si="40"/>
        <v>20.828571428571422</v>
      </c>
      <c r="BB43" s="210">
        <f t="shared" si="40"/>
        <v>20.828571428571422</v>
      </c>
      <c r="BC43" s="210">
        <f t="shared" si="40"/>
        <v>20.828571428571422</v>
      </c>
      <c r="BD43" s="210">
        <f t="shared" si="40"/>
        <v>20.828571428571422</v>
      </c>
      <c r="BE43" s="210">
        <f t="shared" si="40"/>
        <v>20.828571428571422</v>
      </c>
      <c r="BF43" s="210">
        <f t="shared" si="40"/>
        <v>20.828571428571422</v>
      </c>
      <c r="BG43" s="210">
        <f t="shared" si="40"/>
        <v>20.828571428571422</v>
      </c>
      <c r="BH43" s="210">
        <f t="shared" si="40"/>
        <v>508.93650793650812</v>
      </c>
      <c r="BI43" s="210">
        <f t="shared" si="40"/>
        <v>508.93650793650812</v>
      </c>
      <c r="BJ43" s="210">
        <f t="shared" si="40"/>
        <v>508.93650793650812</v>
      </c>
      <c r="BK43" s="210">
        <f t="shared" si="40"/>
        <v>508.93650793650812</v>
      </c>
      <c r="BL43" s="210">
        <f t="shared" si="40"/>
        <v>508.93650793650812</v>
      </c>
      <c r="BM43" s="210">
        <f t="shared" si="40"/>
        <v>508.93650793650812</v>
      </c>
      <c r="BN43" s="210">
        <f t="shared" si="40"/>
        <v>508.93650793650812</v>
      </c>
      <c r="BO43" s="210">
        <f t="shared" si="40"/>
        <v>508.93650793650812</v>
      </c>
      <c r="BP43" s="210">
        <f t="shared" si="40"/>
        <v>508.93650793650812</v>
      </c>
      <c r="BQ43" s="210">
        <f t="shared" si="40"/>
        <v>508.93650793650812</v>
      </c>
      <c r="BR43" s="210">
        <f t="shared" ref="BR43:DA43" si="41">IF(BR$22&lt;=$E$24,IF(BR$22&lt;=$D$24,IF(BR$22&lt;=$C$24,IF(BR$22&lt;=$B$24,$B109,($C26-$B26)/($C$24-$B$24)),($D26-$C26)/($D$24-$C$24)),($E26-$D26)/($E$24-$D$24)),$F109)</f>
        <v>508.93650793650812</v>
      </c>
      <c r="BS43" s="210">
        <f t="shared" si="41"/>
        <v>508.93650793650812</v>
      </c>
      <c r="BT43" s="210">
        <f t="shared" si="41"/>
        <v>508.93650793650812</v>
      </c>
      <c r="BU43" s="210">
        <f t="shared" si="41"/>
        <v>508.93650793650812</v>
      </c>
      <c r="BV43" s="210">
        <f t="shared" si="41"/>
        <v>508.93650793650812</v>
      </c>
      <c r="BW43" s="210">
        <f t="shared" si="41"/>
        <v>508.93650793650812</v>
      </c>
      <c r="BX43" s="210">
        <f t="shared" si="41"/>
        <v>508.93650793650812</v>
      </c>
      <c r="BY43" s="210">
        <f t="shared" si="41"/>
        <v>508.93650793650812</v>
      </c>
      <c r="BZ43" s="210">
        <f t="shared" si="41"/>
        <v>508.93650793650812</v>
      </c>
      <c r="CA43" s="210">
        <f t="shared" si="41"/>
        <v>508.93650793650812</v>
      </c>
      <c r="CB43" s="210">
        <f t="shared" si="41"/>
        <v>508.93650793650812</v>
      </c>
      <c r="CC43" s="210">
        <f t="shared" si="41"/>
        <v>508.93650793650812</v>
      </c>
      <c r="CD43" s="210">
        <f t="shared" si="41"/>
        <v>508.93650793650812</v>
      </c>
      <c r="CE43" s="210">
        <f t="shared" si="41"/>
        <v>508.93650793650812</v>
      </c>
      <c r="CF43" s="210">
        <f t="shared" si="41"/>
        <v>508.93650793650812</v>
      </c>
      <c r="CG43" s="210">
        <f t="shared" si="41"/>
        <v>508.93650793650812</v>
      </c>
      <c r="CH43" s="210">
        <f t="shared" si="41"/>
        <v>508.93650793650812</v>
      </c>
      <c r="CI43" s="210">
        <f t="shared" si="41"/>
        <v>618.43809523809477</v>
      </c>
      <c r="CJ43" s="210">
        <f t="shared" si="41"/>
        <v>618.43809523809477</v>
      </c>
      <c r="CK43" s="210">
        <f t="shared" si="41"/>
        <v>618.43809523809477</v>
      </c>
      <c r="CL43" s="210">
        <f t="shared" si="41"/>
        <v>618.43809523809477</v>
      </c>
      <c r="CM43" s="210">
        <f t="shared" si="41"/>
        <v>618.43809523809477</v>
      </c>
      <c r="CN43" s="210">
        <f t="shared" si="41"/>
        <v>618.43809523809477</v>
      </c>
      <c r="CO43" s="210">
        <f t="shared" si="41"/>
        <v>618.43809523809477</v>
      </c>
      <c r="CP43" s="210">
        <f t="shared" si="41"/>
        <v>618.43809523809477</v>
      </c>
      <c r="CQ43" s="210">
        <f t="shared" si="41"/>
        <v>618.43809523809477</v>
      </c>
      <c r="CR43" s="210">
        <f t="shared" si="41"/>
        <v>618.43809523809477</v>
      </c>
      <c r="CS43" s="210">
        <f t="shared" si="41"/>
        <v>618.43809523809477</v>
      </c>
      <c r="CT43" s="210">
        <f t="shared" si="41"/>
        <v>618.43809523809477</v>
      </c>
      <c r="CU43" s="210">
        <f t="shared" si="41"/>
        <v>618.43809523809477</v>
      </c>
      <c r="CV43" s="210">
        <f t="shared" si="41"/>
        <v>618.43809523809477</v>
      </c>
      <c r="CW43" s="210">
        <f t="shared" si="41"/>
        <v>618.43809523809477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10.788125981697078</v>
      </c>
      <c r="Z44" s="210">
        <f t="shared" si="42"/>
        <v>10.788125981697078</v>
      </c>
      <c r="AA44" s="210">
        <f t="shared" si="42"/>
        <v>10.788125981697078</v>
      </c>
      <c r="AB44" s="210">
        <f t="shared" si="42"/>
        <v>10.788125981697078</v>
      </c>
      <c r="AC44" s="210">
        <f t="shared" si="42"/>
        <v>10.788125981697078</v>
      </c>
      <c r="AD44" s="210">
        <f t="shared" si="42"/>
        <v>10.788125981697078</v>
      </c>
      <c r="AE44" s="210">
        <f t="shared" si="42"/>
        <v>10.788125981697078</v>
      </c>
      <c r="AF44" s="210">
        <f t="shared" si="42"/>
        <v>10.788125981697078</v>
      </c>
      <c r="AG44" s="210">
        <f t="shared" si="42"/>
        <v>10.788125981697078</v>
      </c>
      <c r="AH44" s="210">
        <f t="shared" si="42"/>
        <v>10.788125981697078</v>
      </c>
      <c r="AI44" s="210">
        <f t="shared" si="42"/>
        <v>10.788125981697078</v>
      </c>
      <c r="AJ44" s="210">
        <f t="shared" si="42"/>
        <v>10.788125981697078</v>
      </c>
      <c r="AK44" s="210">
        <f t="shared" si="42"/>
        <v>10.788125981697078</v>
      </c>
      <c r="AL44" s="210">
        <f t="shared" ref="AL44:BQ44" si="43">IF(AL$22&lt;=$E$24,IF(AL$22&lt;=$D$24,IF(AL$22&lt;=$C$24,IF(AL$22&lt;=$B$24,$B110,($C27-$B27)/($C$24-$B$24)),($D27-$C27)/($D$24-$C$24)),($E27-$D27)/($E$24-$D$24)),$F110)</f>
        <v>10.788125981697078</v>
      </c>
      <c r="AM44" s="210">
        <f t="shared" si="43"/>
        <v>10.788125981697078</v>
      </c>
      <c r="AN44" s="210">
        <f t="shared" si="43"/>
        <v>10.788125981697078</v>
      </c>
      <c r="AO44" s="210">
        <f t="shared" si="43"/>
        <v>10.788125981697078</v>
      </c>
      <c r="AP44" s="210">
        <f t="shared" si="43"/>
        <v>10.788125981697078</v>
      </c>
      <c r="AQ44" s="210">
        <f t="shared" si="43"/>
        <v>10.788125981697078</v>
      </c>
      <c r="AR44" s="210">
        <f t="shared" si="43"/>
        <v>10.788125981697078</v>
      </c>
      <c r="AS44" s="210">
        <f t="shared" si="43"/>
        <v>10.788125981697078</v>
      </c>
      <c r="AT44" s="210">
        <f t="shared" si="43"/>
        <v>10.788125981697078</v>
      </c>
      <c r="AU44" s="210">
        <f t="shared" si="43"/>
        <v>10.788125981697078</v>
      </c>
      <c r="AV44" s="210">
        <f t="shared" si="43"/>
        <v>10.788125981697078</v>
      </c>
      <c r="AW44" s="210">
        <f t="shared" si="43"/>
        <v>10.788125981697078</v>
      </c>
      <c r="AX44" s="210">
        <f t="shared" si="43"/>
        <v>10.788125981697078</v>
      </c>
      <c r="AY44" s="210">
        <f t="shared" si="43"/>
        <v>10.788125981697078</v>
      </c>
      <c r="AZ44" s="210">
        <f t="shared" si="43"/>
        <v>10.788125981697078</v>
      </c>
      <c r="BA44" s="210">
        <f t="shared" si="43"/>
        <v>10.788125981697078</v>
      </c>
      <c r="BB44" s="210">
        <f t="shared" si="43"/>
        <v>10.788125981697078</v>
      </c>
      <c r="BC44" s="210">
        <f t="shared" si="43"/>
        <v>10.788125981697078</v>
      </c>
      <c r="BD44" s="210">
        <f t="shared" si="43"/>
        <v>10.788125981697078</v>
      </c>
      <c r="BE44" s="210">
        <f t="shared" si="43"/>
        <v>10.788125981697078</v>
      </c>
      <c r="BF44" s="210">
        <f t="shared" si="43"/>
        <v>10.788125981697078</v>
      </c>
      <c r="BG44" s="210">
        <f t="shared" si="43"/>
        <v>10.788125981697078</v>
      </c>
      <c r="BH44" s="210">
        <f t="shared" si="43"/>
        <v>8.2887102139812701</v>
      </c>
      <c r="BI44" s="210">
        <f t="shared" si="43"/>
        <v>8.2887102139812701</v>
      </c>
      <c r="BJ44" s="210">
        <f t="shared" si="43"/>
        <v>8.2887102139812701</v>
      </c>
      <c r="BK44" s="210">
        <f t="shared" si="43"/>
        <v>8.2887102139812701</v>
      </c>
      <c r="BL44" s="210">
        <f t="shared" si="43"/>
        <v>8.2887102139812701</v>
      </c>
      <c r="BM44" s="210">
        <f t="shared" si="43"/>
        <v>8.2887102139812701</v>
      </c>
      <c r="BN44" s="210">
        <f t="shared" si="43"/>
        <v>8.2887102139812701</v>
      </c>
      <c r="BO44" s="210">
        <f t="shared" si="43"/>
        <v>8.2887102139812701</v>
      </c>
      <c r="BP44" s="210">
        <f t="shared" si="43"/>
        <v>8.2887102139812701</v>
      </c>
      <c r="BQ44" s="210">
        <f t="shared" si="43"/>
        <v>8.2887102139812701</v>
      </c>
      <c r="BR44" s="210">
        <f t="shared" ref="BR44:DA44" si="44">IF(BR$22&lt;=$E$24,IF(BR$22&lt;=$D$24,IF(BR$22&lt;=$C$24,IF(BR$22&lt;=$B$24,$B110,($C27-$B27)/($C$24-$B$24)),($D27-$C27)/($D$24-$C$24)),($E27-$D27)/($E$24-$D$24)),$F110)</f>
        <v>8.2887102139812701</v>
      </c>
      <c r="BS44" s="210">
        <f t="shared" si="44"/>
        <v>8.2887102139812701</v>
      </c>
      <c r="BT44" s="210">
        <f t="shared" si="44"/>
        <v>8.2887102139812701</v>
      </c>
      <c r="BU44" s="210">
        <f t="shared" si="44"/>
        <v>8.2887102139812701</v>
      </c>
      <c r="BV44" s="210">
        <f t="shared" si="44"/>
        <v>8.2887102139812701</v>
      </c>
      <c r="BW44" s="210">
        <f t="shared" si="44"/>
        <v>8.2887102139812701</v>
      </c>
      <c r="BX44" s="210">
        <f t="shared" si="44"/>
        <v>8.2887102139812701</v>
      </c>
      <c r="BY44" s="210">
        <f t="shared" si="44"/>
        <v>8.2887102139812701</v>
      </c>
      <c r="BZ44" s="210">
        <f t="shared" si="44"/>
        <v>8.2887102139812701</v>
      </c>
      <c r="CA44" s="210">
        <f t="shared" si="44"/>
        <v>8.2887102139812701</v>
      </c>
      <c r="CB44" s="210">
        <f t="shared" si="44"/>
        <v>8.2887102139812701</v>
      </c>
      <c r="CC44" s="210">
        <f t="shared" si="44"/>
        <v>8.2887102139812701</v>
      </c>
      <c r="CD44" s="210">
        <f t="shared" si="44"/>
        <v>8.2887102139812701</v>
      </c>
      <c r="CE44" s="210">
        <f t="shared" si="44"/>
        <v>8.2887102139812701</v>
      </c>
      <c r="CF44" s="210">
        <f t="shared" si="44"/>
        <v>8.2887102139812701</v>
      </c>
      <c r="CG44" s="210">
        <f t="shared" si="44"/>
        <v>8.2887102139812701</v>
      </c>
      <c r="CH44" s="210">
        <f t="shared" si="44"/>
        <v>8.2887102139812701</v>
      </c>
      <c r="CI44" s="210">
        <f t="shared" si="44"/>
        <v>42.749465584357104</v>
      </c>
      <c r="CJ44" s="210">
        <f t="shared" si="44"/>
        <v>42.749465584357104</v>
      </c>
      <c r="CK44" s="210">
        <f t="shared" si="44"/>
        <v>42.749465584357104</v>
      </c>
      <c r="CL44" s="210">
        <f t="shared" si="44"/>
        <v>42.749465584357104</v>
      </c>
      <c r="CM44" s="210">
        <f t="shared" si="44"/>
        <v>42.749465584357104</v>
      </c>
      <c r="CN44" s="210">
        <f t="shared" si="44"/>
        <v>42.749465584357104</v>
      </c>
      <c r="CO44" s="210">
        <f t="shared" si="44"/>
        <v>42.749465584357104</v>
      </c>
      <c r="CP44" s="210">
        <f t="shared" si="44"/>
        <v>42.749465584357104</v>
      </c>
      <c r="CQ44" s="210">
        <f t="shared" si="44"/>
        <v>42.749465584357104</v>
      </c>
      <c r="CR44" s="210">
        <f t="shared" si="44"/>
        <v>42.749465584357104</v>
      </c>
      <c r="CS44" s="210">
        <f t="shared" si="44"/>
        <v>42.749465584357104</v>
      </c>
      <c r="CT44" s="210">
        <f t="shared" si="44"/>
        <v>42.749465584357104</v>
      </c>
      <c r="CU44" s="210">
        <f t="shared" si="44"/>
        <v>42.749465584357104</v>
      </c>
      <c r="CV44" s="210">
        <f t="shared" si="44"/>
        <v>42.749465584357104</v>
      </c>
      <c r="CW44" s="210">
        <f t="shared" si="44"/>
        <v>42.749465584357104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112.2809523809524</v>
      </c>
      <c r="Z46" s="210">
        <f t="shared" si="48"/>
        <v>112.2809523809524</v>
      </c>
      <c r="AA46" s="210">
        <f t="shared" si="48"/>
        <v>112.2809523809524</v>
      </c>
      <c r="AB46" s="210">
        <f t="shared" si="48"/>
        <v>112.2809523809524</v>
      </c>
      <c r="AC46" s="210">
        <f t="shared" si="48"/>
        <v>112.2809523809524</v>
      </c>
      <c r="AD46" s="210">
        <f t="shared" si="48"/>
        <v>112.2809523809524</v>
      </c>
      <c r="AE46" s="210">
        <f t="shared" si="48"/>
        <v>112.2809523809524</v>
      </c>
      <c r="AF46" s="210">
        <f t="shared" si="48"/>
        <v>112.2809523809524</v>
      </c>
      <c r="AG46" s="210">
        <f t="shared" si="48"/>
        <v>112.2809523809524</v>
      </c>
      <c r="AH46" s="210">
        <f t="shared" si="48"/>
        <v>112.2809523809524</v>
      </c>
      <c r="AI46" s="210">
        <f t="shared" si="48"/>
        <v>112.2809523809524</v>
      </c>
      <c r="AJ46" s="210">
        <f t="shared" si="48"/>
        <v>112.2809523809524</v>
      </c>
      <c r="AK46" s="210">
        <f t="shared" si="48"/>
        <v>112.2809523809524</v>
      </c>
      <c r="AL46" s="210">
        <f t="shared" ref="AL46:BQ46" si="49">IF(AL$22&lt;=$E$24,IF(AL$22&lt;=$D$24,IF(AL$22&lt;=$C$24,IF(AL$22&lt;=$B$24,$B112,($C29-$B29)/($C$24-$B$24)),($D29-$C29)/($D$24-$C$24)),($E29-$D29)/($E$24-$D$24)),$F112)</f>
        <v>112.2809523809524</v>
      </c>
      <c r="AM46" s="210">
        <f t="shared" si="49"/>
        <v>112.2809523809524</v>
      </c>
      <c r="AN46" s="210">
        <f t="shared" si="49"/>
        <v>112.2809523809524</v>
      </c>
      <c r="AO46" s="210">
        <f t="shared" si="49"/>
        <v>112.2809523809524</v>
      </c>
      <c r="AP46" s="210">
        <f t="shared" si="49"/>
        <v>112.2809523809524</v>
      </c>
      <c r="AQ46" s="210">
        <f t="shared" si="49"/>
        <v>112.2809523809524</v>
      </c>
      <c r="AR46" s="210">
        <f t="shared" si="49"/>
        <v>112.2809523809524</v>
      </c>
      <c r="AS46" s="210">
        <f t="shared" si="49"/>
        <v>112.2809523809524</v>
      </c>
      <c r="AT46" s="210">
        <f t="shared" si="49"/>
        <v>112.2809523809524</v>
      </c>
      <c r="AU46" s="210">
        <f t="shared" si="49"/>
        <v>112.2809523809524</v>
      </c>
      <c r="AV46" s="210">
        <f t="shared" si="49"/>
        <v>112.2809523809524</v>
      </c>
      <c r="AW46" s="210">
        <f t="shared" si="49"/>
        <v>112.2809523809524</v>
      </c>
      <c r="AX46" s="210">
        <f t="shared" si="49"/>
        <v>112.2809523809524</v>
      </c>
      <c r="AY46" s="210">
        <f t="shared" si="49"/>
        <v>112.2809523809524</v>
      </c>
      <c r="AZ46" s="210">
        <f t="shared" si="49"/>
        <v>112.2809523809524</v>
      </c>
      <c r="BA46" s="210">
        <f t="shared" si="49"/>
        <v>112.2809523809524</v>
      </c>
      <c r="BB46" s="210">
        <f t="shared" si="49"/>
        <v>112.2809523809524</v>
      </c>
      <c r="BC46" s="210">
        <f t="shared" si="49"/>
        <v>112.2809523809524</v>
      </c>
      <c r="BD46" s="210">
        <f t="shared" si="49"/>
        <v>112.2809523809524</v>
      </c>
      <c r="BE46" s="210">
        <f t="shared" si="49"/>
        <v>112.2809523809524</v>
      </c>
      <c r="BF46" s="210">
        <f t="shared" si="49"/>
        <v>112.2809523809524</v>
      </c>
      <c r="BG46" s="210">
        <f t="shared" si="49"/>
        <v>112.2809523809524</v>
      </c>
      <c r="BH46" s="210">
        <f t="shared" si="49"/>
        <v>302.70458553791894</v>
      </c>
      <c r="BI46" s="210">
        <f t="shared" si="49"/>
        <v>302.70458553791894</v>
      </c>
      <c r="BJ46" s="210">
        <f t="shared" si="49"/>
        <v>302.70458553791894</v>
      </c>
      <c r="BK46" s="210">
        <f t="shared" si="49"/>
        <v>302.70458553791894</v>
      </c>
      <c r="BL46" s="210">
        <f t="shared" si="49"/>
        <v>302.70458553791894</v>
      </c>
      <c r="BM46" s="210">
        <f t="shared" si="49"/>
        <v>302.70458553791894</v>
      </c>
      <c r="BN46" s="210">
        <f t="shared" si="49"/>
        <v>302.70458553791894</v>
      </c>
      <c r="BO46" s="210">
        <f t="shared" si="49"/>
        <v>302.70458553791894</v>
      </c>
      <c r="BP46" s="210">
        <f t="shared" si="49"/>
        <v>302.70458553791894</v>
      </c>
      <c r="BQ46" s="210">
        <f t="shared" si="49"/>
        <v>302.70458553791894</v>
      </c>
      <c r="BR46" s="210">
        <f t="shared" ref="BR46:DA46" si="50">IF(BR$22&lt;=$E$24,IF(BR$22&lt;=$D$24,IF(BR$22&lt;=$C$24,IF(BR$22&lt;=$B$24,$B112,($C29-$B29)/($C$24-$B$24)),($D29-$C29)/($D$24-$C$24)),($E29-$D29)/($E$24-$D$24)),$F112)</f>
        <v>302.70458553791894</v>
      </c>
      <c r="BS46" s="210">
        <f t="shared" si="50"/>
        <v>302.70458553791894</v>
      </c>
      <c r="BT46" s="210">
        <f t="shared" si="50"/>
        <v>302.70458553791894</v>
      </c>
      <c r="BU46" s="210">
        <f t="shared" si="50"/>
        <v>302.70458553791894</v>
      </c>
      <c r="BV46" s="210">
        <f t="shared" si="50"/>
        <v>302.70458553791894</v>
      </c>
      <c r="BW46" s="210">
        <f t="shared" si="50"/>
        <v>302.70458553791894</v>
      </c>
      <c r="BX46" s="210">
        <f t="shared" si="50"/>
        <v>302.70458553791894</v>
      </c>
      <c r="BY46" s="210">
        <f t="shared" si="50"/>
        <v>302.70458553791894</v>
      </c>
      <c r="BZ46" s="210">
        <f t="shared" si="50"/>
        <v>302.70458553791894</v>
      </c>
      <c r="CA46" s="210">
        <f t="shared" si="50"/>
        <v>302.70458553791894</v>
      </c>
      <c r="CB46" s="210">
        <f t="shared" si="50"/>
        <v>302.70458553791894</v>
      </c>
      <c r="CC46" s="210">
        <f t="shared" si="50"/>
        <v>302.70458553791894</v>
      </c>
      <c r="CD46" s="210">
        <f t="shared" si="50"/>
        <v>302.70458553791894</v>
      </c>
      <c r="CE46" s="210">
        <f t="shared" si="50"/>
        <v>302.70458553791894</v>
      </c>
      <c r="CF46" s="210">
        <f t="shared" si="50"/>
        <v>302.70458553791894</v>
      </c>
      <c r="CG46" s="210">
        <f t="shared" si="50"/>
        <v>302.70458553791894</v>
      </c>
      <c r="CH46" s="210">
        <f t="shared" si="50"/>
        <v>302.70458553791894</v>
      </c>
      <c r="CI46" s="210">
        <f t="shared" si="50"/>
        <v>600.76190476190447</v>
      </c>
      <c r="CJ46" s="210">
        <f t="shared" si="50"/>
        <v>600.76190476190447</v>
      </c>
      <c r="CK46" s="210">
        <f t="shared" si="50"/>
        <v>600.76190476190447</v>
      </c>
      <c r="CL46" s="210">
        <f t="shared" si="50"/>
        <v>600.76190476190447</v>
      </c>
      <c r="CM46" s="210">
        <f t="shared" si="50"/>
        <v>600.76190476190447</v>
      </c>
      <c r="CN46" s="210">
        <f t="shared" si="50"/>
        <v>600.76190476190447</v>
      </c>
      <c r="CO46" s="210">
        <f t="shared" si="50"/>
        <v>600.76190476190447</v>
      </c>
      <c r="CP46" s="210">
        <f t="shared" si="50"/>
        <v>600.76190476190447</v>
      </c>
      <c r="CQ46" s="210">
        <f t="shared" si="50"/>
        <v>600.76190476190447</v>
      </c>
      <c r="CR46" s="210">
        <f t="shared" si="50"/>
        <v>600.76190476190447</v>
      </c>
      <c r="CS46" s="210">
        <f t="shared" si="50"/>
        <v>600.76190476190447</v>
      </c>
      <c r="CT46" s="210">
        <f t="shared" si="50"/>
        <v>600.76190476190447</v>
      </c>
      <c r="CU46" s="210">
        <f t="shared" si="50"/>
        <v>600.76190476190447</v>
      </c>
      <c r="CV46" s="210">
        <f t="shared" si="50"/>
        <v>600.76190476190447</v>
      </c>
      <c r="CW46" s="210">
        <f t="shared" si="50"/>
        <v>600.76190476190447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9.4285714285714324</v>
      </c>
      <c r="Z47" s="210">
        <f t="shared" si="51"/>
        <v>9.4285714285714324</v>
      </c>
      <c r="AA47" s="210">
        <f t="shared" si="51"/>
        <v>9.4285714285714324</v>
      </c>
      <c r="AB47" s="210">
        <f t="shared" si="51"/>
        <v>9.4285714285714324</v>
      </c>
      <c r="AC47" s="210">
        <f t="shared" si="51"/>
        <v>9.4285714285714324</v>
      </c>
      <c r="AD47" s="210">
        <f t="shared" si="51"/>
        <v>9.4285714285714324</v>
      </c>
      <c r="AE47" s="210">
        <f t="shared" si="51"/>
        <v>9.4285714285714324</v>
      </c>
      <c r="AF47" s="210">
        <f t="shared" si="51"/>
        <v>9.4285714285714324</v>
      </c>
      <c r="AG47" s="210">
        <f t="shared" si="51"/>
        <v>9.4285714285714324</v>
      </c>
      <c r="AH47" s="210">
        <f t="shared" si="51"/>
        <v>9.4285714285714324</v>
      </c>
      <c r="AI47" s="210">
        <f t="shared" si="51"/>
        <v>9.4285714285714324</v>
      </c>
      <c r="AJ47" s="210">
        <f t="shared" si="51"/>
        <v>9.4285714285714324</v>
      </c>
      <c r="AK47" s="210">
        <f t="shared" si="51"/>
        <v>9.4285714285714324</v>
      </c>
      <c r="AL47" s="210">
        <f t="shared" ref="AL47:BQ47" si="52">IF(AL$22&lt;=$E$24,IF(AL$22&lt;=$D$24,IF(AL$22&lt;=$C$24,IF(AL$22&lt;=$B$24,$B113,($C30-$B30)/($C$24-$B$24)),($D30-$C30)/($D$24-$C$24)),($E30-$D30)/($E$24-$D$24)),$F113)</f>
        <v>9.4285714285714324</v>
      </c>
      <c r="AM47" s="210">
        <f t="shared" si="52"/>
        <v>9.4285714285714324</v>
      </c>
      <c r="AN47" s="210">
        <f t="shared" si="52"/>
        <v>9.4285714285714324</v>
      </c>
      <c r="AO47" s="210">
        <f t="shared" si="52"/>
        <v>9.4285714285714324</v>
      </c>
      <c r="AP47" s="210">
        <f t="shared" si="52"/>
        <v>9.4285714285714324</v>
      </c>
      <c r="AQ47" s="210">
        <f t="shared" si="52"/>
        <v>9.4285714285714324</v>
      </c>
      <c r="AR47" s="210">
        <f t="shared" si="52"/>
        <v>9.4285714285714324</v>
      </c>
      <c r="AS47" s="210">
        <f t="shared" si="52"/>
        <v>9.4285714285714324</v>
      </c>
      <c r="AT47" s="210">
        <f t="shared" si="52"/>
        <v>9.4285714285714324</v>
      </c>
      <c r="AU47" s="210">
        <f t="shared" si="52"/>
        <v>9.4285714285714324</v>
      </c>
      <c r="AV47" s="210">
        <f t="shared" si="52"/>
        <v>9.4285714285714324</v>
      </c>
      <c r="AW47" s="210">
        <f t="shared" si="52"/>
        <v>9.4285714285714324</v>
      </c>
      <c r="AX47" s="210">
        <f t="shared" si="52"/>
        <v>9.4285714285714324</v>
      </c>
      <c r="AY47" s="210">
        <f t="shared" si="52"/>
        <v>9.4285714285714324</v>
      </c>
      <c r="AZ47" s="210">
        <f t="shared" si="52"/>
        <v>9.4285714285714324</v>
      </c>
      <c r="BA47" s="210">
        <f t="shared" si="52"/>
        <v>9.4285714285714324</v>
      </c>
      <c r="BB47" s="210">
        <f t="shared" si="52"/>
        <v>9.4285714285714324</v>
      </c>
      <c r="BC47" s="210">
        <f t="shared" si="52"/>
        <v>9.4285714285714324</v>
      </c>
      <c r="BD47" s="210">
        <f t="shared" si="52"/>
        <v>9.4285714285714324</v>
      </c>
      <c r="BE47" s="210">
        <f t="shared" si="52"/>
        <v>9.4285714285714324</v>
      </c>
      <c r="BF47" s="210">
        <f t="shared" si="52"/>
        <v>9.4285714285714324</v>
      </c>
      <c r="BG47" s="210">
        <f t="shared" si="52"/>
        <v>9.4285714285714324</v>
      </c>
      <c r="BH47" s="210">
        <f t="shared" si="52"/>
        <v>-28.765432098765441</v>
      </c>
      <c r="BI47" s="210">
        <f t="shared" si="52"/>
        <v>-28.765432098765441</v>
      </c>
      <c r="BJ47" s="210">
        <f t="shared" si="52"/>
        <v>-28.765432098765441</v>
      </c>
      <c r="BK47" s="210">
        <f t="shared" si="52"/>
        <v>-28.765432098765441</v>
      </c>
      <c r="BL47" s="210">
        <f t="shared" si="52"/>
        <v>-28.765432098765441</v>
      </c>
      <c r="BM47" s="210">
        <f t="shared" si="52"/>
        <v>-28.765432098765441</v>
      </c>
      <c r="BN47" s="210">
        <f t="shared" si="52"/>
        <v>-28.765432098765441</v>
      </c>
      <c r="BO47" s="210">
        <f t="shared" si="52"/>
        <v>-28.765432098765441</v>
      </c>
      <c r="BP47" s="210">
        <f t="shared" si="52"/>
        <v>-28.765432098765441</v>
      </c>
      <c r="BQ47" s="210">
        <f t="shared" si="52"/>
        <v>-28.765432098765441</v>
      </c>
      <c r="BR47" s="210">
        <f t="shared" ref="BR47:DA47" si="53">IF(BR$22&lt;=$E$24,IF(BR$22&lt;=$D$24,IF(BR$22&lt;=$C$24,IF(BR$22&lt;=$B$24,$B113,($C30-$B30)/($C$24-$B$24)),($D30-$C30)/($D$24-$C$24)),($E30-$D30)/($E$24-$D$24)),$F113)</f>
        <v>-28.765432098765441</v>
      </c>
      <c r="BS47" s="210">
        <f t="shared" si="53"/>
        <v>-28.765432098765441</v>
      </c>
      <c r="BT47" s="210">
        <f t="shared" si="53"/>
        <v>-28.765432098765441</v>
      </c>
      <c r="BU47" s="210">
        <f t="shared" si="53"/>
        <v>-28.765432098765441</v>
      </c>
      <c r="BV47" s="210">
        <f t="shared" si="53"/>
        <v>-28.765432098765441</v>
      </c>
      <c r="BW47" s="210">
        <f t="shared" si="53"/>
        <v>-28.765432098765441</v>
      </c>
      <c r="BX47" s="210">
        <f t="shared" si="53"/>
        <v>-28.765432098765441</v>
      </c>
      <c r="BY47" s="210">
        <f t="shared" si="53"/>
        <v>-28.765432098765441</v>
      </c>
      <c r="BZ47" s="210">
        <f t="shared" si="53"/>
        <v>-28.765432098765441</v>
      </c>
      <c r="CA47" s="210">
        <f t="shared" si="53"/>
        <v>-28.765432098765441</v>
      </c>
      <c r="CB47" s="210">
        <f t="shared" si="53"/>
        <v>-28.765432098765441</v>
      </c>
      <c r="CC47" s="210">
        <f t="shared" si="53"/>
        <v>-28.765432098765441</v>
      </c>
      <c r="CD47" s="210">
        <f t="shared" si="53"/>
        <v>-28.765432098765441</v>
      </c>
      <c r="CE47" s="210">
        <f t="shared" si="53"/>
        <v>-28.765432098765441</v>
      </c>
      <c r="CF47" s="210">
        <f t="shared" si="53"/>
        <v>-28.765432098765441</v>
      </c>
      <c r="CG47" s="210">
        <f t="shared" si="53"/>
        <v>-28.765432098765441</v>
      </c>
      <c r="CH47" s="210">
        <f t="shared" si="53"/>
        <v>-28.765432098765441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122.11818790101276</v>
      </c>
      <c r="Z48" s="210">
        <f t="shared" si="54"/>
        <v>122.11818790101276</v>
      </c>
      <c r="AA48" s="210">
        <f t="shared" si="54"/>
        <v>122.11818790101276</v>
      </c>
      <c r="AB48" s="210">
        <f t="shared" si="54"/>
        <v>122.11818790101276</v>
      </c>
      <c r="AC48" s="210">
        <f t="shared" si="54"/>
        <v>122.11818790101276</v>
      </c>
      <c r="AD48" s="210">
        <f t="shared" si="54"/>
        <v>122.11818790101276</v>
      </c>
      <c r="AE48" s="210">
        <f t="shared" si="54"/>
        <v>122.11818790101276</v>
      </c>
      <c r="AF48" s="210">
        <f t="shared" si="54"/>
        <v>122.11818790101276</v>
      </c>
      <c r="AG48" s="210">
        <f t="shared" si="54"/>
        <v>122.11818790101276</v>
      </c>
      <c r="AH48" s="210">
        <f t="shared" si="54"/>
        <v>122.11818790101276</v>
      </c>
      <c r="AI48" s="210">
        <f t="shared" si="54"/>
        <v>122.11818790101276</v>
      </c>
      <c r="AJ48" s="210">
        <f t="shared" si="54"/>
        <v>122.11818790101276</v>
      </c>
      <c r="AK48" s="210">
        <f t="shared" si="54"/>
        <v>122.11818790101276</v>
      </c>
      <c r="AL48" s="210">
        <f t="shared" ref="AL48:BQ48" si="55">IF(AL$22&lt;=$E$24,IF(AL$22&lt;=$D$24,IF(AL$22&lt;=$C$24,IF(AL$22&lt;=$B$24,$B114,($C31-$B31)/($C$24-$B$24)),($D31-$C31)/($D$24-$C$24)),($E31-$D31)/($E$24-$D$24)),$F114)</f>
        <v>122.11818790101276</v>
      </c>
      <c r="AM48" s="210">
        <f t="shared" si="55"/>
        <v>122.11818790101276</v>
      </c>
      <c r="AN48" s="210">
        <f t="shared" si="55"/>
        <v>122.11818790101276</v>
      </c>
      <c r="AO48" s="210">
        <f t="shared" si="55"/>
        <v>122.11818790101276</v>
      </c>
      <c r="AP48" s="210">
        <f t="shared" si="55"/>
        <v>122.11818790101276</v>
      </c>
      <c r="AQ48" s="210">
        <f t="shared" si="55"/>
        <v>122.11818790101276</v>
      </c>
      <c r="AR48" s="210">
        <f t="shared" si="55"/>
        <v>122.11818790101276</v>
      </c>
      <c r="AS48" s="210">
        <f t="shared" si="55"/>
        <v>122.11818790101276</v>
      </c>
      <c r="AT48" s="210">
        <f t="shared" si="55"/>
        <v>122.11818790101276</v>
      </c>
      <c r="AU48" s="210">
        <f t="shared" si="55"/>
        <v>122.11818790101276</v>
      </c>
      <c r="AV48" s="210">
        <f t="shared" si="55"/>
        <v>122.11818790101276</v>
      </c>
      <c r="AW48" s="210">
        <f t="shared" si="55"/>
        <v>122.11818790101276</v>
      </c>
      <c r="AX48" s="210">
        <f t="shared" si="55"/>
        <v>122.11818790101276</v>
      </c>
      <c r="AY48" s="210">
        <f t="shared" si="55"/>
        <v>122.11818790101276</v>
      </c>
      <c r="AZ48" s="210">
        <f t="shared" si="55"/>
        <v>122.11818790101276</v>
      </c>
      <c r="BA48" s="210">
        <f t="shared" si="55"/>
        <v>122.11818790101276</v>
      </c>
      <c r="BB48" s="210">
        <f t="shared" si="55"/>
        <v>122.11818790101276</v>
      </c>
      <c r="BC48" s="210">
        <f t="shared" si="55"/>
        <v>122.11818790101276</v>
      </c>
      <c r="BD48" s="210">
        <f t="shared" si="55"/>
        <v>122.11818790101276</v>
      </c>
      <c r="BE48" s="210">
        <f t="shared" si="55"/>
        <v>122.11818790101276</v>
      </c>
      <c r="BF48" s="210">
        <f t="shared" si="55"/>
        <v>122.11818790101276</v>
      </c>
      <c r="BG48" s="210">
        <f t="shared" si="55"/>
        <v>122.11818790101276</v>
      </c>
      <c r="BH48" s="210">
        <f t="shared" si="55"/>
        <v>-359.55826542923961</v>
      </c>
      <c r="BI48" s="210">
        <f t="shared" si="55"/>
        <v>-359.55826542923961</v>
      </c>
      <c r="BJ48" s="210">
        <f t="shared" si="55"/>
        <v>-359.55826542923961</v>
      </c>
      <c r="BK48" s="210">
        <f t="shared" si="55"/>
        <v>-359.55826542923961</v>
      </c>
      <c r="BL48" s="210">
        <f t="shared" si="55"/>
        <v>-359.55826542923961</v>
      </c>
      <c r="BM48" s="210">
        <f t="shared" si="55"/>
        <v>-359.55826542923961</v>
      </c>
      <c r="BN48" s="210">
        <f t="shared" si="55"/>
        <v>-359.55826542923961</v>
      </c>
      <c r="BO48" s="210">
        <f t="shared" si="55"/>
        <v>-359.55826542923961</v>
      </c>
      <c r="BP48" s="210">
        <f t="shared" si="55"/>
        <v>-359.55826542923961</v>
      </c>
      <c r="BQ48" s="210">
        <f t="shared" si="55"/>
        <v>-359.55826542923961</v>
      </c>
      <c r="BR48" s="210">
        <f t="shared" ref="BR48:DA48" si="56">IF(BR$22&lt;=$E$24,IF(BR$22&lt;=$D$24,IF(BR$22&lt;=$C$24,IF(BR$22&lt;=$B$24,$B114,($C31-$B31)/($C$24-$B$24)),($D31-$C31)/($D$24-$C$24)),($E31-$D31)/($E$24-$D$24)),$F114)</f>
        <v>-359.55826542923961</v>
      </c>
      <c r="BS48" s="210">
        <f t="shared" si="56"/>
        <v>-359.55826542923961</v>
      </c>
      <c r="BT48" s="210">
        <f t="shared" si="56"/>
        <v>-359.55826542923961</v>
      </c>
      <c r="BU48" s="210">
        <f t="shared" si="56"/>
        <v>-359.55826542923961</v>
      </c>
      <c r="BV48" s="210">
        <f t="shared" si="56"/>
        <v>-359.55826542923961</v>
      </c>
      <c r="BW48" s="210">
        <f t="shared" si="56"/>
        <v>-359.55826542923961</v>
      </c>
      <c r="BX48" s="210">
        <f t="shared" si="56"/>
        <v>-359.55826542923961</v>
      </c>
      <c r="BY48" s="210">
        <f t="shared" si="56"/>
        <v>-359.55826542923961</v>
      </c>
      <c r="BZ48" s="210">
        <f t="shared" si="56"/>
        <v>-359.55826542923961</v>
      </c>
      <c r="CA48" s="210">
        <f t="shared" si="56"/>
        <v>-359.55826542923961</v>
      </c>
      <c r="CB48" s="210">
        <f t="shared" si="56"/>
        <v>-359.55826542923961</v>
      </c>
      <c r="CC48" s="210">
        <f t="shared" si="56"/>
        <v>-359.55826542923961</v>
      </c>
      <c r="CD48" s="210">
        <f t="shared" si="56"/>
        <v>-359.55826542923961</v>
      </c>
      <c r="CE48" s="210">
        <f t="shared" si="56"/>
        <v>-359.55826542923961</v>
      </c>
      <c r="CF48" s="210">
        <f t="shared" si="56"/>
        <v>-359.55826542923961</v>
      </c>
      <c r="CG48" s="210">
        <f t="shared" si="56"/>
        <v>-359.55826542923961</v>
      </c>
      <c r="CH48" s="210">
        <f t="shared" si="56"/>
        <v>-359.55826542923961</v>
      </c>
      <c r="CI48" s="210">
        <f t="shared" si="56"/>
        <v>0</v>
      </c>
      <c r="CJ48" s="210">
        <f t="shared" si="56"/>
        <v>0</v>
      </c>
      <c r="CK48" s="210">
        <f t="shared" si="56"/>
        <v>0</v>
      </c>
      <c r="CL48" s="210">
        <f t="shared" si="56"/>
        <v>0</v>
      </c>
      <c r="CM48" s="210">
        <f t="shared" si="56"/>
        <v>0</v>
      </c>
      <c r="CN48" s="210">
        <f t="shared" si="56"/>
        <v>0</v>
      </c>
      <c r="CO48" s="210">
        <f t="shared" si="56"/>
        <v>0</v>
      </c>
      <c r="CP48" s="210">
        <f t="shared" si="56"/>
        <v>0</v>
      </c>
      <c r="CQ48" s="210">
        <f t="shared" si="56"/>
        <v>0</v>
      </c>
      <c r="CR48" s="210">
        <f t="shared" si="56"/>
        <v>0</v>
      </c>
      <c r="CS48" s="210">
        <f t="shared" si="56"/>
        <v>0</v>
      </c>
      <c r="CT48" s="210">
        <f t="shared" si="56"/>
        <v>0</v>
      </c>
      <c r="CU48" s="210">
        <f t="shared" si="56"/>
        <v>0</v>
      </c>
      <c r="CV48" s="210">
        <f t="shared" si="56"/>
        <v>0</v>
      </c>
      <c r="CW48" s="210">
        <f t="shared" si="56"/>
        <v>0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251.42857142857142</v>
      </c>
      <c r="Z49" s="210">
        <f t="shared" si="57"/>
        <v>251.42857142857142</v>
      </c>
      <c r="AA49" s="210">
        <f t="shared" si="57"/>
        <v>251.42857142857142</v>
      </c>
      <c r="AB49" s="210">
        <f t="shared" si="57"/>
        <v>251.42857142857142</v>
      </c>
      <c r="AC49" s="210">
        <f t="shared" si="57"/>
        <v>251.42857142857142</v>
      </c>
      <c r="AD49" s="210">
        <f t="shared" si="57"/>
        <v>251.42857142857142</v>
      </c>
      <c r="AE49" s="210">
        <f t="shared" si="57"/>
        <v>251.42857142857142</v>
      </c>
      <c r="AF49" s="210">
        <f t="shared" si="57"/>
        <v>251.42857142857142</v>
      </c>
      <c r="AG49" s="210">
        <f t="shared" si="57"/>
        <v>251.42857142857142</v>
      </c>
      <c r="AH49" s="210">
        <f t="shared" si="57"/>
        <v>251.42857142857142</v>
      </c>
      <c r="AI49" s="210">
        <f t="shared" si="57"/>
        <v>251.42857142857142</v>
      </c>
      <c r="AJ49" s="210">
        <f t="shared" si="57"/>
        <v>251.42857142857142</v>
      </c>
      <c r="AK49" s="210">
        <f t="shared" si="57"/>
        <v>251.42857142857142</v>
      </c>
      <c r="AL49" s="210">
        <f t="shared" ref="AL49:BQ49" si="58">IF(AL$22&lt;=$E$24,IF(AL$22&lt;=$D$24,IF(AL$22&lt;=$C$24,IF(AL$22&lt;=$B$24,$B115,($C32-$B32)/($C$24-$B$24)),($D32-$C32)/($D$24-$C$24)),($E32-$D32)/($E$24-$D$24)),$F115)</f>
        <v>251.42857142857142</v>
      </c>
      <c r="AM49" s="210">
        <f t="shared" si="58"/>
        <v>251.42857142857142</v>
      </c>
      <c r="AN49" s="210">
        <f t="shared" si="58"/>
        <v>251.42857142857142</v>
      </c>
      <c r="AO49" s="210">
        <f t="shared" si="58"/>
        <v>251.42857142857142</v>
      </c>
      <c r="AP49" s="210">
        <f t="shared" si="58"/>
        <v>251.42857142857142</v>
      </c>
      <c r="AQ49" s="210">
        <f t="shared" si="58"/>
        <v>251.42857142857142</v>
      </c>
      <c r="AR49" s="210">
        <f t="shared" si="58"/>
        <v>251.42857142857142</v>
      </c>
      <c r="AS49" s="210">
        <f t="shared" si="58"/>
        <v>251.42857142857142</v>
      </c>
      <c r="AT49" s="210">
        <f t="shared" si="58"/>
        <v>251.42857142857142</v>
      </c>
      <c r="AU49" s="210">
        <f t="shared" si="58"/>
        <v>251.42857142857142</v>
      </c>
      <c r="AV49" s="210">
        <f t="shared" si="58"/>
        <v>251.42857142857142</v>
      </c>
      <c r="AW49" s="210">
        <f t="shared" si="58"/>
        <v>251.42857142857142</v>
      </c>
      <c r="AX49" s="210">
        <f t="shared" si="58"/>
        <v>251.42857142857142</v>
      </c>
      <c r="AY49" s="210">
        <f t="shared" si="58"/>
        <v>251.42857142857142</v>
      </c>
      <c r="AZ49" s="210">
        <f t="shared" si="58"/>
        <v>251.42857142857142</v>
      </c>
      <c r="BA49" s="210">
        <f t="shared" si="58"/>
        <v>251.42857142857142</v>
      </c>
      <c r="BB49" s="210">
        <f t="shared" si="58"/>
        <v>251.42857142857142</v>
      </c>
      <c r="BC49" s="210">
        <f t="shared" si="58"/>
        <v>251.42857142857142</v>
      </c>
      <c r="BD49" s="210">
        <f t="shared" si="58"/>
        <v>251.42857142857142</v>
      </c>
      <c r="BE49" s="210">
        <f t="shared" si="58"/>
        <v>251.42857142857142</v>
      </c>
      <c r="BF49" s="210">
        <f t="shared" si="58"/>
        <v>251.42857142857142</v>
      </c>
      <c r="BG49" s="210">
        <f t="shared" si="58"/>
        <v>251.42857142857142</v>
      </c>
      <c r="BH49" s="210">
        <f t="shared" si="58"/>
        <v>795.76719576719597</v>
      </c>
      <c r="BI49" s="210">
        <f t="shared" si="58"/>
        <v>795.76719576719597</v>
      </c>
      <c r="BJ49" s="210">
        <f t="shared" si="58"/>
        <v>795.76719576719597</v>
      </c>
      <c r="BK49" s="210">
        <f t="shared" si="58"/>
        <v>795.76719576719597</v>
      </c>
      <c r="BL49" s="210">
        <f t="shared" si="58"/>
        <v>795.76719576719597</v>
      </c>
      <c r="BM49" s="210">
        <f t="shared" si="58"/>
        <v>795.76719576719597</v>
      </c>
      <c r="BN49" s="210">
        <f t="shared" si="58"/>
        <v>795.76719576719597</v>
      </c>
      <c r="BO49" s="210">
        <f t="shared" si="58"/>
        <v>795.76719576719597</v>
      </c>
      <c r="BP49" s="210">
        <f t="shared" si="58"/>
        <v>795.76719576719597</v>
      </c>
      <c r="BQ49" s="210">
        <f t="shared" si="58"/>
        <v>795.76719576719597</v>
      </c>
      <c r="BR49" s="210">
        <f t="shared" ref="BR49:DA49" si="59">IF(BR$22&lt;=$E$24,IF(BR$22&lt;=$D$24,IF(BR$22&lt;=$C$24,IF(BR$22&lt;=$B$24,$B115,($C32-$B32)/($C$24-$B$24)),($D32-$C32)/($D$24-$C$24)),($E32-$D32)/($E$24-$D$24)),$F115)</f>
        <v>795.76719576719597</v>
      </c>
      <c r="BS49" s="210">
        <f t="shared" si="59"/>
        <v>795.76719576719597</v>
      </c>
      <c r="BT49" s="210">
        <f t="shared" si="59"/>
        <v>795.76719576719597</v>
      </c>
      <c r="BU49" s="210">
        <f t="shared" si="59"/>
        <v>795.76719576719597</v>
      </c>
      <c r="BV49" s="210">
        <f t="shared" si="59"/>
        <v>795.76719576719597</v>
      </c>
      <c r="BW49" s="210">
        <f t="shared" si="59"/>
        <v>795.76719576719597</v>
      </c>
      <c r="BX49" s="210">
        <f t="shared" si="59"/>
        <v>795.76719576719597</v>
      </c>
      <c r="BY49" s="210">
        <f t="shared" si="59"/>
        <v>795.76719576719597</v>
      </c>
      <c r="BZ49" s="210">
        <f t="shared" si="59"/>
        <v>795.76719576719597</v>
      </c>
      <c r="CA49" s="210">
        <f t="shared" si="59"/>
        <v>795.76719576719597</v>
      </c>
      <c r="CB49" s="210">
        <f t="shared" si="59"/>
        <v>795.76719576719597</v>
      </c>
      <c r="CC49" s="210">
        <f t="shared" si="59"/>
        <v>795.76719576719597</v>
      </c>
      <c r="CD49" s="210">
        <f t="shared" si="59"/>
        <v>795.76719576719597</v>
      </c>
      <c r="CE49" s="210">
        <f t="shared" si="59"/>
        <v>795.76719576719597</v>
      </c>
      <c r="CF49" s="210">
        <f t="shared" si="59"/>
        <v>795.76719576719597</v>
      </c>
      <c r="CG49" s="210">
        <f t="shared" si="59"/>
        <v>795.76719576719597</v>
      </c>
      <c r="CH49" s="210">
        <f t="shared" si="59"/>
        <v>795.76719576719597</v>
      </c>
      <c r="CI49" s="210">
        <f t="shared" si="59"/>
        <v>7580.9523809523807</v>
      </c>
      <c r="CJ49" s="210">
        <f t="shared" si="59"/>
        <v>7580.9523809523807</v>
      </c>
      <c r="CK49" s="210">
        <f t="shared" si="59"/>
        <v>7580.9523809523807</v>
      </c>
      <c r="CL49" s="210">
        <f t="shared" si="59"/>
        <v>7580.9523809523807</v>
      </c>
      <c r="CM49" s="210">
        <f t="shared" si="59"/>
        <v>7580.9523809523807</v>
      </c>
      <c r="CN49" s="210">
        <f t="shared" si="59"/>
        <v>7580.9523809523807</v>
      </c>
      <c r="CO49" s="210">
        <f t="shared" si="59"/>
        <v>7580.9523809523807</v>
      </c>
      <c r="CP49" s="210">
        <f t="shared" si="59"/>
        <v>7580.9523809523807</v>
      </c>
      <c r="CQ49" s="210">
        <f t="shared" si="59"/>
        <v>7580.9523809523807</v>
      </c>
      <c r="CR49" s="210">
        <f t="shared" si="59"/>
        <v>7580.9523809523807</v>
      </c>
      <c r="CS49" s="210">
        <f t="shared" si="59"/>
        <v>7580.9523809523807</v>
      </c>
      <c r="CT49" s="210">
        <f t="shared" si="59"/>
        <v>7580.9523809523807</v>
      </c>
      <c r="CU49" s="210">
        <f t="shared" si="59"/>
        <v>7580.9523809523807</v>
      </c>
      <c r="CV49" s="210">
        <f t="shared" si="59"/>
        <v>7580.9523809523807</v>
      </c>
      <c r="CW49" s="210">
        <f t="shared" si="59"/>
        <v>7580.9523809523807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99.219047619047629</v>
      </c>
      <c r="Z50" s="210">
        <f t="shared" si="60"/>
        <v>99.219047619047629</v>
      </c>
      <c r="AA50" s="210">
        <f t="shared" si="60"/>
        <v>99.219047619047629</v>
      </c>
      <c r="AB50" s="210">
        <f t="shared" si="60"/>
        <v>99.219047619047629</v>
      </c>
      <c r="AC50" s="210">
        <f t="shared" si="60"/>
        <v>99.219047619047629</v>
      </c>
      <c r="AD50" s="210">
        <f t="shared" si="60"/>
        <v>99.219047619047629</v>
      </c>
      <c r="AE50" s="210">
        <f t="shared" si="60"/>
        <v>99.219047619047629</v>
      </c>
      <c r="AF50" s="210">
        <f t="shared" si="60"/>
        <v>99.219047619047629</v>
      </c>
      <c r="AG50" s="210">
        <f t="shared" si="60"/>
        <v>99.219047619047629</v>
      </c>
      <c r="AH50" s="210">
        <f t="shared" si="60"/>
        <v>99.219047619047629</v>
      </c>
      <c r="AI50" s="210">
        <f t="shared" si="60"/>
        <v>99.219047619047629</v>
      </c>
      <c r="AJ50" s="210">
        <f t="shared" si="60"/>
        <v>99.219047619047629</v>
      </c>
      <c r="AK50" s="210">
        <f t="shared" si="60"/>
        <v>99.219047619047629</v>
      </c>
      <c r="AL50" s="210">
        <f t="shared" ref="AL50:BQ50" si="61">IF(AL$22&lt;=$E$24,IF(AL$22&lt;=$D$24,IF(AL$22&lt;=$C$24,IF(AL$22&lt;=$B$24,$B116,($C33-$B33)/($C$24-$B$24)),($D33-$C33)/($D$24-$C$24)),($E33-$D33)/($E$24-$D$24)),$F116)</f>
        <v>99.219047619047629</v>
      </c>
      <c r="AM50" s="210">
        <f t="shared" si="61"/>
        <v>99.219047619047629</v>
      </c>
      <c r="AN50" s="210">
        <f t="shared" si="61"/>
        <v>99.219047619047629</v>
      </c>
      <c r="AO50" s="210">
        <f t="shared" si="61"/>
        <v>99.219047619047629</v>
      </c>
      <c r="AP50" s="210">
        <f t="shared" si="61"/>
        <v>99.219047619047629</v>
      </c>
      <c r="AQ50" s="210">
        <f t="shared" si="61"/>
        <v>99.219047619047629</v>
      </c>
      <c r="AR50" s="210">
        <f t="shared" si="61"/>
        <v>99.219047619047629</v>
      </c>
      <c r="AS50" s="210">
        <f t="shared" si="61"/>
        <v>99.219047619047629</v>
      </c>
      <c r="AT50" s="210">
        <f t="shared" si="61"/>
        <v>99.219047619047629</v>
      </c>
      <c r="AU50" s="210">
        <f t="shared" si="61"/>
        <v>99.219047619047629</v>
      </c>
      <c r="AV50" s="210">
        <f t="shared" si="61"/>
        <v>99.219047619047629</v>
      </c>
      <c r="AW50" s="210">
        <f t="shared" si="61"/>
        <v>99.219047619047629</v>
      </c>
      <c r="AX50" s="210">
        <f t="shared" si="61"/>
        <v>99.219047619047629</v>
      </c>
      <c r="AY50" s="210">
        <f t="shared" si="61"/>
        <v>99.219047619047629</v>
      </c>
      <c r="AZ50" s="210">
        <f t="shared" si="61"/>
        <v>99.219047619047629</v>
      </c>
      <c r="BA50" s="210">
        <f t="shared" si="61"/>
        <v>99.219047619047629</v>
      </c>
      <c r="BB50" s="210">
        <f t="shared" si="61"/>
        <v>99.219047619047629</v>
      </c>
      <c r="BC50" s="210">
        <f t="shared" si="61"/>
        <v>99.219047619047629</v>
      </c>
      <c r="BD50" s="210">
        <f t="shared" si="61"/>
        <v>99.219047619047629</v>
      </c>
      <c r="BE50" s="210">
        <f t="shared" si="61"/>
        <v>99.219047619047629</v>
      </c>
      <c r="BF50" s="210">
        <f t="shared" si="61"/>
        <v>99.219047619047629</v>
      </c>
      <c r="BG50" s="210">
        <f t="shared" si="61"/>
        <v>99.219047619047629</v>
      </c>
      <c r="BH50" s="210">
        <f t="shared" si="61"/>
        <v>-139.98236331569669</v>
      </c>
      <c r="BI50" s="210">
        <f t="shared" si="61"/>
        <v>-139.98236331569669</v>
      </c>
      <c r="BJ50" s="210">
        <f t="shared" si="61"/>
        <v>-139.98236331569669</v>
      </c>
      <c r="BK50" s="210">
        <f t="shared" si="61"/>
        <v>-139.98236331569669</v>
      </c>
      <c r="BL50" s="210">
        <f t="shared" si="61"/>
        <v>-139.98236331569669</v>
      </c>
      <c r="BM50" s="210">
        <f t="shared" si="61"/>
        <v>-139.98236331569669</v>
      </c>
      <c r="BN50" s="210">
        <f t="shared" si="61"/>
        <v>-139.98236331569669</v>
      </c>
      <c r="BO50" s="210">
        <f t="shared" si="61"/>
        <v>-139.98236331569669</v>
      </c>
      <c r="BP50" s="210">
        <f t="shared" si="61"/>
        <v>-139.98236331569669</v>
      </c>
      <c r="BQ50" s="210">
        <f t="shared" si="61"/>
        <v>-139.98236331569669</v>
      </c>
      <c r="BR50" s="210">
        <f t="shared" ref="BR50:DA50" si="62">IF(BR$22&lt;=$E$24,IF(BR$22&lt;=$D$24,IF(BR$22&lt;=$C$24,IF(BR$22&lt;=$B$24,$B116,($C33-$B33)/($C$24-$B$24)),($D33-$C33)/($D$24-$C$24)),($E33-$D33)/($E$24-$D$24)),$F116)</f>
        <v>-139.98236331569669</v>
      </c>
      <c r="BS50" s="210">
        <f t="shared" si="62"/>
        <v>-139.98236331569669</v>
      </c>
      <c r="BT50" s="210">
        <f t="shared" si="62"/>
        <v>-139.98236331569669</v>
      </c>
      <c r="BU50" s="210">
        <f t="shared" si="62"/>
        <v>-139.98236331569669</v>
      </c>
      <c r="BV50" s="210">
        <f t="shared" si="62"/>
        <v>-139.98236331569669</v>
      </c>
      <c r="BW50" s="210">
        <f t="shared" si="62"/>
        <v>-139.98236331569669</v>
      </c>
      <c r="BX50" s="210">
        <f t="shared" si="62"/>
        <v>-139.98236331569669</v>
      </c>
      <c r="BY50" s="210">
        <f t="shared" si="62"/>
        <v>-139.98236331569669</v>
      </c>
      <c r="BZ50" s="210">
        <f t="shared" si="62"/>
        <v>-139.98236331569669</v>
      </c>
      <c r="CA50" s="210">
        <f t="shared" si="62"/>
        <v>-139.98236331569669</v>
      </c>
      <c r="CB50" s="210">
        <f t="shared" si="62"/>
        <v>-139.98236331569669</v>
      </c>
      <c r="CC50" s="210">
        <f t="shared" si="62"/>
        <v>-139.98236331569669</v>
      </c>
      <c r="CD50" s="210">
        <f t="shared" si="62"/>
        <v>-139.98236331569669</v>
      </c>
      <c r="CE50" s="210">
        <f t="shared" si="62"/>
        <v>-139.98236331569669</v>
      </c>
      <c r="CF50" s="210">
        <f t="shared" si="62"/>
        <v>-139.98236331569669</v>
      </c>
      <c r="CG50" s="210">
        <f t="shared" si="62"/>
        <v>-139.98236331569669</v>
      </c>
      <c r="CH50" s="210">
        <f t="shared" si="62"/>
        <v>-139.98236331569669</v>
      </c>
      <c r="CI50" s="210">
        <f t="shared" si="62"/>
        <v>-30.476190476190478</v>
      </c>
      <c r="CJ50" s="210">
        <f t="shared" si="62"/>
        <v>-30.476190476190478</v>
      </c>
      <c r="CK50" s="210">
        <f t="shared" si="62"/>
        <v>-30.476190476190478</v>
      </c>
      <c r="CL50" s="210">
        <f t="shared" si="62"/>
        <v>-30.476190476190478</v>
      </c>
      <c r="CM50" s="210">
        <f t="shared" si="62"/>
        <v>-30.476190476190478</v>
      </c>
      <c r="CN50" s="210">
        <f t="shared" si="62"/>
        <v>-30.476190476190478</v>
      </c>
      <c r="CO50" s="210">
        <f t="shared" si="62"/>
        <v>-30.476190476190478</v>
      </c>
      <c r="CP50" s="210">
        <f t="shared" si="62"/>
        <v>-30.476190476190478</v>
      </c>
      <c r="CQ50" s="210">
        <f t="shared" si="62"/>
        <v>-30.476190476190478</v>
      </c>
      <c r="CR50" s="210">
        <f t="shared" si="62"/>
        <v>-30.476190476190478</v>
      </c>
      <c r="CS50" s="210">
        <f t="shared" si="62"/>
        <v>-30.476190476190478</v>
      </c>
      <c r="CT50" s="210">
        <f t="shared" si="62"/>
        <v>-30.476190476190478</v>
      </c>
      <c r="CU50" s="210">
        <f t="shared" si="62"/>
        <v>-30.476190476190478</v>
      </c>
      <c r="CV50" s="210">
        <f t="shared" si="62"/>
        <v>-30.476190476190478</v>
      </c>
      <c r="CW50" s="210">
        <f t="shared" si="62"/>
        <v>-30.476190476190478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27.428571428571431</v>
      </c>
      <c r="Z51" s="210">
        <f t="shared" si="63"/>
        <v>27.428571428571431</v>
      </c>
      <c r="AA51" s="210">
        <f t="shared" si="63"/>
        <v>27.428571428571431</v>
      </c>
      <c r="AB51" s="210">
        <f t="shared" si="63"/>
        <v>27.428571428571431</v>
      </c>
      <c r="AC51" s="210">
        <f t="shared" si="63"/>
        <v>27.428571428571431</v>
      </c>
      <c r="AD51" s="210">
        <f t="shared" si="63"/>
        <v>27.428571428571431</v>
      </c>
      <c r="AE51" s="210">
        <f t="shared" si="63"/>
        <v>27.428571428571431</v>
      </c>
      <c r="AF51" s="210">
        <f t="shared" si="63"/>
        <v>27.428571428571431</v>
      </c>
      <c r="AG51" s="210">
        <f t="shared" si="63"/>
        <v>27.428571428571431</v>
      </c>
      <c r="AH51" s="210">
        <f t="shared" si="63"/>
        <v>27.428571428571431</v>
      </c>
      <c r="AI51" s="210">
        <f t="shared" si="63"/>
        <v>27.428571428571431</v>
      </c>
      <c r="AJ51" s="210">
        <f t="shared" si="63"/>
        <v>27.428571428571431</v>
      </c>
      <c r="AK51" s="210">
        <f t="shared" si="63"/>
        <v>27.428571428571431</v>
      </c>
      <c r="AL51" s="210">
        <f t="shared" ref="AL51:BQ51" si="64">IF(AL$22&lt;=$E$24,IF(AL$22&lt;=$D$24,IF(AL$22&lt;=$C$24,IF(AL$22&lt;=$B$24,$B117,($C34-$B34)/($C$24-$B$24)),($D34-$C34)/($D$24-$C$24)),($E34-$D34)/($E$24-$D$24)),$F117)</f>
        <v>27.428571428571431</v>
      </c>
      <c r="AM51" s="210">
        <f t="shared" si="64"/>
        <v>27.428571428571431</v>
      </c>
      <c r="AN51" s="210">
        <f t="shared" si="64"/>
        <v>27.428571428571431</v>
      </c>
      <c r="AO51" s="210">
        <f t="shared" si="64"/>
        <v>27.428571428571431</v>
      </c>
      <c r="AP51" s="210">
        <f t="shared" si="64"/>
        <v>27.428571428571431</v>
      </c>
      <c r="AQ51" s="210">
        <f t="shared" si="64"/>
        <v>27.428571428571431</v>
      </c>
      <c r="AR51" s="210">
        <f t="shared" si="64"/>
        <v>27.428571428571431</v>
      </c>
      <c r="AS51" s="210">
        <f t="shared" si="64"/>
        <v>27.428571428571431</v>
      </c>
      <c r="AT51" s="210">
        <f t="shared" si="64"/>
        <v>27.428571428571431</v>
      </c>
      <c r="AU51" s="210">
        <f t="shared" si="64"/>
        <v>27.428571428571431</v>
      </c>
      <c r="AV51" s="210">
        <f t="shared" si="64"/>
        <v>27.428571428571431</v>
      </c>
      <c r="AW51" s="210">
        <f t="shared" si="64"/>
        <v>27.428571428571431</v>
      </c>
      <c r="AX51" s="210">
        <f t="shared" si="64"/>
        <v>27.428571428571431</v>
      </c>
      <c r="AY51" s="210">
        <f t="shared" si="64"/>
        <v>27.428571428571431</v>
      </c>
      <c r="AZ51" s="210">
        <f t="shared" si="64"/>
        <v>27.428571428571431</v>
      </c>
      <c r="BA51" s="210">
        <f t="shared" si="64"/>
        <v>27.428571428571431</v>
      </c>
      <c r="BB51" s="210">
        <f t="shared" si="64"/>
        <v>27.428571428571431</v>
      </c>
      <c r="BC51" s="210">
        <f t="shared" si="64"/>
        <v>27.428571428571431</v>
      </c>
      <c r="BD51" s="210">
        <f t="shared" si="64"/>
        <v>27.428571428571431</v>
      </c>
      <c r="BE51" s="210">
        <f t="shared" si="64"/>
        <v>27.428571428571431</v>
      </c>
      <c r="BF51" s="210">
        <f t="shared" si="64"/>
        <v>27.428571428571431</v>
      </c>
      <c r="BG51" s="210">
        <f t="shared" si="64"/>
        <v>27.428571428571431</v>
      </c>
      <c r="BH51" s="210">
        <f t="shared" si="64"/>
        <v>1482.6102292768962</v>
      </c>
      <c r="BI51" s="210">
        <f t="shared" si="64"/>
        <v>1482.6102292768962</v>
      </c>
      <c r="BJ51" s="210">
        <f t="shared" si="64"/>
        <v>1482.6102292768962</v>
      </c>
      <c r="BK51" s="210">
        <f t="shared" si="64"/>
        <v>1482.6102292768962</v>
      </c>
      <c r="BL51" s="210">
        <f t="shared" si="64"/>
        <v>1482.6102292768962</v>
      </c>
      <c r="BM51" s="210">
        <f t="shared" si="64"/>
        <v>1482.6102292768962</v>
      </c>
      <c r="BN51" s="210">
        <f t="shared" si="64"/>
        <v>1482.6102292768962</v>
      </c>
      <c r="BO51" s="210">
        <f t="shared" si="64"/>
        <v>1482.6102292768962</v>
      </c>
      <c r="BP51" s="210">
        <f t="shared" si="64"/>
        <v>1482.6102292768962</v>
      </c>
      <c r="BQ51" s="210">
        <f t="shared" si="64"/>
        <v>1482.6102292768962</v>
      </c>
      <c r="BR51" s="210">
        <f t="shared" ref="BR51:DA51" si="65">IF(BR$22&lt;=$E$24,IF(BR$22&lt;=$D$24,IF(BR$22&lt;=$C$24,IF(BR$22&lt;=$B$24,$B117,($C34-$B34)/($C$24-$B$24)),($D34-$C34)/($D$24-$C$24)),($E34-$D34)/($E$24-$D$24)),$F117)</f>
        <v>1482.6102292768962</v>
      </c>
      <c r="BS51" s="210">
        <f t="shared" si="65"/>
        <v>1482.6102292768962</v>
      </c>
      <c r="BT51" s="210">
        <f t="shared" si="65"/>
        <v>1482.6102292768962</v>
      </c>
      <c r="BU51" s="210">
        <f t="shared" si="65"/>
        <v>1482.6102292768962</v>
      </c>
      <c r="BV51" s="210">
        <f t="shared" si="65"/>
        <v>1482.6102292768962</v>
      </c>
      <c r="BW51" s="210">
        <f t="shared" si="65"/>
        <v>1482.6102292768962</v>
      </c>
      <c r="BX51" s="210">
        <f t="shared" si="65"/>
        <v>1482.6102292768962</v>
      </c>
      <c r="BY51" s="210">
        <f t="shared" si="65"/>
        <v>1482.6102292768962</v>
      </c>
      <c r="BZ51" s="210">
        <f t="shared" si="65"/>
        <v>1482.6102292768962</v>
      </c>
      <c r="CA51" s="210">
        <f t="shared" si="65"/>
        <v>1482.6102292768962</v>
      </c>
      <c r="CB51" s="210">
        <f t="shared" si="65"/>
        <v>1482.6102292768962</v>
      </c>
      <c r="CC51" s="210">
        <f t="shared" si="65"/>
        <v>1482.6102292768962</v>
      </c>
      <c r="CD51" s="210">
        <f t="shared" si="65"/>
        <v>1482.6102292768962</v>
      </c>
      <c r="CE51" s="210">
        <f t="shared" si="65"/>
        <v>1482.6102292768962</v>
      </c>
      <c r="CF51" s="210">
        <f t="shared" si="65"/>
        <v>1482.6102292768962</v>
      </c>
      <c r="CG51" s="210">
        <f t="shared" si="65"/>
        <v>1482.6102292768962</v>
      </c>
      <c r="CH51" s="210">
        <f t="shared" si="65"/>
        <v>1482.6102292768962</v>
      </c>
      <c r="CI51" s="210">
        <f t="shared" si="65"/>
        <v>-169.34603174603157</v>
      </c>
      <c r="CJ51" s="210">
        <f t="shared" si="65"/>
        <v>-169.34603174603157</v>
      </c>
      <c r="CK51" s="210">
        <f t="shared" si="65"/>
        <v>-169.34603174603157</v>
      </c>
      <c r="CL51" s="210">
        <f t="shared" si="65"/>
        <v>-169.34603174603157</v>
      </c>
      <c r="CM51" s="210">
        <f t="shared" si="65"/>
        <v>-169.34603174603157</v>
      </c>
      <c r="CN51" s="210">
        <f t="shared" si="65"/>
        <v>-169.34603174603157</v>
      </c>
      <c r="CO51" s="210">
        <f t="shared" si="65"/>
        <v>-169.34603174603157</v>
      </c>
      <c r="CP51" s="210">
        <f t="shared" si="65"/>
        <v>-169.34603174603157</v>
      </c>
      <c r="CQ51" s="210">
        <f t="shared" si="65"/>
        <v>-169.34603174603157</v>
      </c>
      <c r="CR51" s="210">
        <f t="shared" si="65"/>
        <v>-169.34603174603157</v>
      </c>
      <c r="CS51" s="210">
        <f t="shared" si="65"/>
        <v>-169.34603174603157</v>
      </c>
      <c r="CT51" s="210">
        <f t="shared" si="65"/>
        <v>-169.34603174603157</v>
      </c>
      <c r="CU51" s="210">
        <f t="shared" si="65"/>
        <v>-169.34603174603157</v>
      </c>
      <c r="CV51" s="210">
        <f t="shared" si="65"/>
        <v>-169.34603174603157</v>
      </c>
      <c r="CW51" s="210">
        <f t="shared" si="65"/>
        <v>-169.34603174603157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-1.8877111594403946</v>
      </c>
      <c r="Z52" s="210">
        <f t="shared" si="66"/>
        <v>-1.8877111594403946</v>
      </c>
      <c r="AA52" s="210">
        <f t="shared" si="66"/>
        <v>-1.8877111594403946</v>
      </c>
      <c r="AB52" s="210">
        <f t="shared" si="66"/>
        <v>-1.8877111594403946</v>
      </c>
      <c r="AC52" s="210">
        <f t="shared" si="66"/>
        <v>-1.8877111594403946</v>
      </c>
      <c r="AD52" s="210">
        <f t="shared" si="66"/>
        <v>-1.8877111594403946</v>
      </c>
      <c r="AE52" s="210">
        <f t="shared" si="66"/>
        <v>-1.8877111594403946</v>
      </c>
      <c r="AF52" s="210">
        <f t="shared" si="66"/>
        <v>-1.8877111594403946</v>
      </c>
      <c r="AG52" s="210">
        <f t="shared" si="66"/>
        <v>-1.8877111594403946</v>
      </c>
      <c r="AH52" s="210">
        <f t="shared" si="66"/>
        <v>-1.8877111594403946</v>
      </c>
      <c r="AI52" s="210">
        <f t="shared" si="66"/>
        <v>-1.8877111594403946</v>
      </c>
      <c r="AJ52" s="210">
        <f t="shared" si="66"/>
        <v>-1.8877111594403946</v>
      </c>
      <c r="AK52" s="210">
        <f t="shared" si="66"/>
        <v>-1.8877111594403946</v>
      </c>
      <c r="AL52" s="210">
        <f t="shared" ref="AL52:BQ52" si="67">IF(AL$22&lt;=$E$24,IF(AL$22&lt;=$D$24,IF(AL$22&lt;=$C$24,IF(AL$22&lt;=$B$24,$B118,($C35-$B35)/($C$24-$B$24)),($D35-$C35)/($D$24-$C$24)),($E35-$D35)/($E$24-$D$24)),$F118)</f>
        <v>-1.8877111594403946</v>
      </c>
      <c r="AM52" s="210">
        <f t="shared" si="67"/>
        <v>-1.8877111594403946</v>
      </c>
      <c r="AN52" s="210">
        <f t="shared" si="67"/>
        <v>-1.8877111594403946</v>
      </c>
      <c r="AO52" s="210">
        <f t="shared" si="67"/>
        <v>-1.8877111594403946</v>
      </c>
      <c r="AP52" s="210">
        <f t="shared" si="67"/>
        <v>-1.8877111594403946</v>
      </c>
      <c r="AQ52" s="210">
        <f t="shared" si="67"/>
        <v>-1.8877111594403946</v>
      </c>
      <c r="AR52" s="210">
        <f t="shared" si="67"/>
        <v>-1.8877111594403946</v>
      </c>
      <c r="AS52" s="210">
        <f t="shared" si="67"/>
        <v>-1.8877111594403946</v>
      </c>
      <c r="AT52" s="210">
        <f t="shared" si="67"/>
        <v>-1.8877111594403946</v>
      </c>
      <c r="AU52" s="210">
        <f t="shared" si="67"/>
        <v>-1.8877111594403946</v>
      </c>
      <c r="AV52" s="210">
        <f t="shared" si="67"/>
        <v>-1.8877111594403946</v>
      </c>
      <c r="AW52" s="210">
        <f t="shared" si="67"/>
        <v>-1.8877111594403946</v>
      </c>
      <c r="AX52" s="210">
        <f t="shared" si="67"/>
        <v>-1.8877111594403946</v>
      </c>
      <c r="AY52" s="210">
        <f t="shared" si="67"/>
        <v>-1.8877111594403946</v>
      </c>
      <c r="AZ52" s="210">
        <f t="shared" si="67"/>
        <v>-1.8877111594403946</v>
      </c>
      <c r="BA52" s="210">
        <f t="shared" si="67"/>
        <v>-1.8877111594403946</v>
      </c>
      <c r="BB52" s="210">
        <f t="shared" si="67"/>
        <v>-1.8877111594403946</v>
      </c>
      <c r="BC52" s="210">
        <f t="shared" si="67"/>
        <v>-1.8877111594403946</v>
      </c>
      <c r="BD52" s="210">
        <f t="shared" si="67"/>
        <v>-1.8877111594403946</v>
      </c>
      <c r="BE52" s="210">
        <f t="shared" si="67"/>
        <v>-1.8877111594403946</v>
      </c>
      <c r="BF52" s="210">
        <f t="shared" si="67"/>
        <v>-1.8877111594403946</v>
      </c>
      <c r="BG52" s="210">
        <f t="shared" si="67"/>
        <v>-1.8877111594403946</v>
      </c>
      <c r="BH52" s="210">
        <f t="shared" si="67"/>
        <v>-22.88296104196856</v>
      </c>
      <c r="BI52" s="210">
        <f t="shared" si="67"/>
        <v>-22.88296104196856</v>
      </c>
      <c r="BJ52" s="210">
        <f t="shared" si="67"/>
        <v>-22.88296104196856</v>
      </c>
      <c r="BK52" s="210">
        <f t="shared" si="67"/>
        <v>-22.88296104196856</v>
      </c>
      <c r="BL52" s="210">
        <f t="shared" si="67"/>
        <v>-22.88296104196856</v>
      </c>
      <c r="BM52" s="210">
        <f t="shared" si="67"/>
        <v>-22.88296104196856</v>
      </c>
      <c r="BN52" s="210">
        <f t="shared" si="67"/>
        <v>-22.88296104196856</v>
      </c>
      <c r="BO52" s="210">
        <f t="shared" si="67"/>
        <v>-22.88296104196856</v>
      </c>
      <c r="BP52" s="210">
        <f t="shared" si="67"/>
        <v>-22.88296104196856</v>
      </c>
      <c r="BQ52" s="210">
        <f t="shared" si="67"/>
        <v>-22.88296104196856</v>
      </c>
      <c r="BR52" s="210">
        <f t="shared" ref="BR52:DA52" si="68">IF(BR$22&lt;=$E$24,IF(BR$22&lt;=$D$24,IF(BR$22&lt;=$C$24,IF(BR$22&lt;=$B$24,$B118,($C35-$B35)/($C$24-$B$24)),($D35-$C35)/($D$24-$C$24)),($E35-$D35)/($E$24-$D$24)),$F118)</f>
        <v>-22.88296104196856</v>
      </c>
      <c r="BS52" s="210">
        <f t="shared" si="68"/>
        <v>-22.88296104196856</v>
      </c>
      <c r="BT52" s="210">
        <f t="shared" si="68"/>
        <v>-22.88296104196856</v>
      </c>
      <c r="BU52" s="210">
        <f t="shared" si="68"/>
        <v>-22.88296104196856</v>
      </c>
      <c r="BV52" s="210">
        <f t="shared" si="68"/>
        <v>-22.88296104196856</v>
      </c>
      <c r="BW52" s="210">
        <f t="shared" si="68"/>
        <v>-22.88296104196856</v>
      </c>
      <c r="BX52" s="210">
        <f t="shared" si="68"/>
        <v>-22.88296104196856</v>
      </c>
      <c r="BY52" s="210">
        <f t="shared" si="68"/>
        <v>-22.88296104196856</v>
      </c>
      <c r="BZ52" s="210">
        <f t="shared" si="68"/>
        <v>-22.88296104196856</v>
      </c>
      <c r="CA52" s="210">
        <f t="shared" si="68"/>
        <v>-22.88296104196856</v>
      </c>
      <c r="CB52" s="210">
        <f t="shared" si="68"/>
        <v>-22.88296104196856</v>
      </c>
      <c r="CC52" s="210">
        <f t="shared" si="68"/>
        <v>-22.88296104196856</v>
      </c>
      <c r="CD52" s="210">
        <f t="shared" si="68"/>
        <v>-22.88296104196856</v>
      </c>
      <c r="CE52" s="210">
        <f t="shared" si="68"/>
        <v>-22.88296104196856</v>
      </c>
      <c r="CF52" s="210">
        <f t="shared" si="68"/>
        <v>-22.88296104196856</v>
      </c>
      <c r="CG52" s="210">
        <f t="shared" si="68"/>
        <v>-22.88296104196856</v>
      </c>
      <c r="CH52" s="210">
        <f t="shared" si="68"/>
        <v>-22.88296104196856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0</v>
      </c>
      <c r="CQ52" s="210">
        <f t="shared" si="68"/>
        <v>0</v>
      </c>
      <c r="CR52" s="210">
        <f t="shared" si="68"/>
        <v>0</v>
      </c>
      <c r="CS52" s="210">
        <f t="shared" si="68"/>
        <v>0</v>
      </c>
      <c r="CT52" s="210">
        <f t="shared" si="68"/>
        <v>0</v>
      </c>
      <c r="CU52" s="210">
        <f t="shared" si="68"/>
        <v>0</v>
      </c>
      <c r="CV52" s="210">
        <f t="shared" si="68"/>
        <v>0</v>
      </c>
      <c r="CW52" s="210">
        <f t="shared" si="68"/>
        <v>0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-469.20634920634939</v>
      </c>
      <c r="BI53" s="210">
        <f t="shared" si="70"/>
        <v>-469.20634920634939</v>
      </c>
      <c r="BJ53" s="210">
        <f t="shared" si="70"/>
        <v>-469.20634920634939</v>
      </c>
      <c r="BK53" s="210">
        <f t="shared" si="70"/>
        <v>-469.20634920634939</v>
      </c>
      <c r="BL53" s="210">
        <f t="shared" si="70"/>
        <v>-469.20634920634939</v>
      </c>
      <c r="BM53" s="210">
        <f t="shared" si="70"/>
        <v>-469.20634920634939</v>
      </c>
      <c r="BN53" s="210">
        <f t="shared" si="70"/>
        <v>-469.20634920634939</v>
      </c>
      <c r="BO53" s="210">
        <f t="shared" si="70"/>
        <v>-469.20634920634939</v>
      </c>
      <c r="BP53" s="210">
        <f t="shared" si="70"/>
        <v>-469.20634920634939</v>
      </c>
      <c r="BQ53" s="210">
        <f t="shared" si="70"/>
        <v>-469.20634920634939</v>
      </c>
      <c r="BR53" s="210">
        <f t="shared" ref="BR53:DA53" si="71">IF(BR$22&lt;=$E$24,IF(BR$22&lt;=$D$24,IF(BR$22&lt;=$C$24,IF(BR$22&lt;=$B$24,$B119,($C36-$B36)/($C$24-$B$24)),($D36-$C36)/($D$24-$C$24)),($E36-$D36)/($E$24-$D$24)),$F119)</f>
        <v>-469.20634920634939</v>
      </c>
      <c r="BS53" s="210">
        <f t="shared" si="71"/>
        <v>-469.20634920634939</v>
      </c>
      <c r="BT53" s="210">
        <f t="shared" si="71"/>
        <v>-469.20634920634939</v>
      </c>
      <c r="BU53" s="210">
        <f t="shared" si="71"/>
        <v>-469.20634920634939</v>
      </c>
      <c r="BV53" s="210">
        <f t="shared" si="71"/>
        <v>-469.20634920634939</v>
      </c>
      <c r="BW53" s="210">
        <f t="shared" si="71"/>
        <v>-469.20634920634939</v>
      </c>
      <c r="BX53" s="210">
        <f t="shared" si="71"/>
        <v>-469.20634920634939</v>
      </c>
      <c r="BY53" s="210">
        <f t="shared" si="71"/>
        <v>-469.20634920634939</v>
      </c>
      <c r="BZ53" s="210">
        <f t="shared" si="71"/>
        <v>-469.20634920634939</v>
      </c>
      <c r="CA53" s="210">
        <f t="shared" si="71"/>
        <v>-469.20634920634939</v>
      </c>
      <c r="CB53" s="210">
        <f t="shared" si="71"/>
        <v>-469.20634920634939</v>
      </c>
      <c r="CC53" s="210">
        <f t="shared" si="71"/>
        <v>-469.20634920634939</v>
      </c>
      <c r="CD53" s="210">
        <f t="shared" si="71"/>
        <v>-469.20634920634939</v>
      </c>
      <c r="CE53" s="210">
        <f t="shared" si="71"/>
        <v>-469.20634920634939</v>
      </c>
      <c r="CF53" s="210">
        <f t="shared" si="71"/>
        <v>-469.20634920634939</v>
      </c>
      <c r="CG53" s="210">
        <f t="shared" si="71"/>
        <v>-469.20634920634939</v>
      </c>
      <c r="CH53" s="210">
        <f t="shared" si="71"/>
        <v>-469.20634920634939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0</v>
      </c>
      <c r="CQ53" s="210">
        <f t="shared" si="71"/>
        <v>0</v>
      </c>
      <c r="CR53" s="210">
        <f t="shared" si="71"/>
        <v>0</v>
      </c>
      <c r="CS53" s="210">
        <f t="shared" si="71"/>
        <v>0</v>
      </c>
      <c r="CT53" s="210">
        <f t="shared" si="71"/>
        <v>0</v>
      </c>
      <c r="CU53" s="210">
        <f t="shared" si="71"/>
        <v>0</v>
      </c>
      <c r="CV53" s="210">
        <f t="shared" si="71"/>
        <v>0</v>
      </c>
      <c r="CW53" s="210">
        <f t="shared" si="71"/>
        <v>0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60</v>
      </c>
      <c r="Z54" s="210">
        <f t="shared" si="72"/>
        <v>60</v>
      </c>
      <c r="AA54" s="210">
        <f t="shared" si="72"/>
        <v>60</v>
      </c>
      <c r="AB54" s="210">
        <f t="shared" si="72"/>
        <v>60</v>
      </c>
      <c r="AC54" s="210">
        <f t="shared" si="72"/>
        <v>60</v>
      </c>
      <c r="AD54" s="210">
        <f t="shared" si="72"/>
        <v>60</v>
      </c>
      <c r="AE54" s="210">
        <f t="shared" si="72"/>
        <v>60</v>
      </c>
      <c r="AF54" s="210">
        <f t="shared" si="72"/>
        <v>60</v>
      </c>
      <c r="AG54" s="210">
        <f t="shared" si="72"/>
        <v>60</v>
      </c>
      <c r="AH54" s="210">
        <f t="shared" si="72"/>
        <v>60</v>
      </c>
      <c r="AI54" s="210">
        <f t="shared" si="72"/>
        <v>60</v>
      </c>
      <c r="AJ54" s="210">
        <f t="shared" si="72"/>
        <v>60</v>
      </c>
      <c r="AK54" s="210">
        <f t="shared" si="72"/>
        <v>60</v>
      </c>
      <c r="AL54" s="210">
        <f t="shared" ref="AL54:BQ54" si="73">IF(AL$22&lt;=$E$24,IF(AL$22&lt;=$D$24,IF(AL$22&lt;=$C$24,IF(AL$22&lt;=$B$24,$B120,($C37-$B37)/($C$24-$B$24)),($D37-$C37)/($D$24-$C$24)),($E37-$D37)/($E$24-$D$24)),$F120)</f>
        <v>60</v>
      </c>
      <c r="AM54" s="210">
        <f t="shared" si="73"/>
        <v>60</v>
      </c>
      <c r="AN54" s="210">
        <f t="shared" si="73"/>
        <v>60</v>
      </c>
      <c r="AO54" s="210">
        <f t="shared" si="73"/>
        <v>60</v>
      </c>
      <c r="AP54" s="210">
        <f t="shared" si="73"/>
        <v>60</v>
      </c>
      <c r="AQ54" s="210">
        <f t="shared" si="73"/>
        <v>60</v>
      </c>
      <c r="AR54" s="210">
        <f t="shared" si="73"/>
        <v>60</v>
      </c>
      <c r="AS54" s="210">
        <f t="shared" si="73"/>
        <v>60</v>
      </c>
      <c r="AT54" s="210">
        <f t="shared" si="73"/>
        <v>60</v>
      </c>
      <c r="AU54" s="210">
        <f t="shared" si="73"/>
        <v>60</v>
      </c>
      <c r="AV54" s="210">
        <f t="shared" si="73"/>
        <v>60</v>
      </c>
      <c r="AW54" s="210">
        <f t="shared" si="73"/>
        <v>60</v>
      </c>
      <c r="AX54" s="210">
        <f t="shared" si="73"/>
        <v>60</v>
      </c>
      <c r="AY54" s="210">
        <f t="shared" si="73"/>
        <v>60</v>
      </c>
      <c r="AZ54" s="210">
        <f t="shared" si="73"/>
        <v>60</v>
      </c>
      <c r="BA54" s="210">
        <f t="shared" si="73"/>
        <v>60</v>
      </c>
      <c r="BB54" s="210">
        <f t="shared" si="73"/>
        <v>60</v>
      </c>
      <c r="BC54" s="210">
        <f t="shared" si="73"/>
        <v>60</v>
      </c>
      <c r="BD54" s="210">
        <f t="shared" si="73"/>
        <v>60</v>
      </c>
      <c r="BE54" s="210">
        <f t="shared" si="73"/>
        <v>60</v>
      </c>
      <c r="BF54" s="210">
        <f t="shared" si="73"/>
        <v>60</v>
      </c>
      <c r="BG54" s="210">
        <f t="shared" si="73"/>
        <v>60</v>
      </c>
      <c r="BH54" s="210">
        <f t="shared" si="73"/>
        <v>-15.69664902998236</v>
      </c>
      <c r="BI54" s="210">
        <f t="shared" si="73"/>
        <v>-15.69664902998236</v>
      </c>
      <c r="BJ54" s="210">
        <f t="shared" si="73"/>
        <v>-15.69664902998236</v>
      </c>
      <c r="BK54" s="210">
        <f t="shared" si="73"/>
        <v>-15.69664902998236</v>
      </c>
      <c r="BL54" s="210">
        <f t="shared" si="73"/>
        <v>-15.69664902998236</v>
      </c>
      <c r="BM54" s="210">
        <f t="shared" si="73"/>
        <v>-15.69664902998236</v>
      </c>
      <c r="BN54" s="210">
        <f t="shared" si="73"/>
        <v>-15.69664902998236</v>
      </c>
      <c r="BO54" s="210">
        <f t="shared" si="73"/>
        <v>-15.69664902998236</v>
      </c>
      <c r="BP54" s="210">
        <f t="shared" si="73"/>
        <v>-15.69664902998236</v>
      </c>
      <c r="BQ54" s="210">
        <f t="shared" si="73"/>
        <v>-15.69664902998236</v>
      </c>
      <c r="BR54" s="210">
        <f t="shared" ref="BR54:DA54" si="74">IF(BR$22&lt;=$E$24,IF(BR$22&lt;=$D$24,IF(BR$22&lt;=$C$24,IF(BR$22&lt;=$B$24,$B120,($C37-$B37)/($C$24-$B$24)),($D37-$C37)/($D$24-$C$24)),($E37-$D37)/($E$24-$D$24)),$F120)</f>
        <v>-15.69664902998236</v>
      </c>
      <c r="BS54" s="210">
        <f t="shared" si="74"/>
        <v>-15.69664902998236</v>
      </c>
      <c r="BT54" s="210">
        <f t="shared" si="74"/>
        <v>-15.69664902998236</v>
      </c>
      <c r="BU54" s="210">
        <f t="shared" si="74"/>
        <v>-15.69664902998236</v>
      </c>
      <c r="BV54" s="210">
        <f t="shared" si="74"/>
        <v>-15.69664902998236</v>
      </c>
      <c r="BW54" s="210">
        <f t="shared" si="74"/>
        <v>-15.69664902998236</v>
      </c>
      <c r="BX54" s="210">
        <f t="shared" si="74"/>
        <v>-15.69664902998236</v>
      </c>
      <c r="BY54" s="210">
        <f t="shared" si="74"/>
        <v>-15.69664902998236</v>
      </c>
      <c r="BZ54" s="210">
        <f t="shared" si="74"/>
        <v>-15.69664902998236</v>
      </c>
      <c r="CA54" s="210">
        <f t="shared" si="74"/>
        <v>-15.69664902998236</v>
      </c>
      <c r="CB54" s="210">
        <f t="shared" si="74"/>
        <v>-15.69664902998236</v>
      </c>
      <c r="CC54" s="210">
        <f t="shared" si="74"/>
        <v>-15.69664902998236</v>
      </c>
      <c r="CD54" s="210">
        <f t="shared" si="74"/>
        <v>-15.69664902998236</v>
      </c>
      <c r="CE54" s="210">
        <f t="shared" si="74"/>
        <v>-15.69664902998236</v>
      </c>
      <c r="CF54" s="210">
        <f t="shared" si="74"/>
        <v>-15.69664902998236</v>
      </c>
      <c r="CG54" s="210">
        <f t="shared" si="74"/>
        <v>-15.69664902998236</v>
      </c>
      <c r="CH54" s="210">
        <f t="shared" si="74"/>
        <v>-15.69664902998236</v>
      </c>
      <c r="CI54" s="210">
        <f t="shared" si="74"/>
        <v>193.01587301587304</v>
      </c>
      <c r="CJ54" s="210">
        <f t="shared" si="74"/>
        <v>193.01587301587304</v>
      </c>
      <c r="CK54" s="210">
        <f t="shared" si="74"/>
        <v>193.01587301587304</v>
      </c>
      <c r="CL54" s="210">
        <f t="shared" si="74"/>
        <v>193.01587301587304</v>
      </c>
      <c r="CM54" s="210">
        <f t="shared" si="74"/>
        <v>193.01587301587304</v>
      </c>
      <c r="CN54" s="210">
        <f t="shared" si="74"/>
        <v>193.01587301587304</v>
      </c>
      <c r="CO54" s="210">
        <f t="shared" si="74"/>
        <v>193.01587301587304</v>
      </c>
      <c r="CP54" s="210">
        <f t="shared" si="74"/>
        <v>193.01587301587304</v>
      </c>
      <c r="CQ54" s="210">
        <f t="shared" si="74"/>
        <v>193.01587301587304</v>
      </c>
      <c r="CR54" s="210">
        <f t="shared" si="74"/>
        <v>193.01587301587304</v>
      </c>
      <c r="CS54" s="210">
        <f t="shared" si="74"/>
        <v>193.01587301587304</v>
      </c>
      <c r="CT54" s="210">
        <f t="shared" si="74"/>
        <v>193.01587301587304</v>
      </c>
      <c r="CU54" s="210">
        <f t="shared" si="74"/>
        <v>193.01587301587304</v>
      </c>
      <c r="CV54" s="210">
        <f t="shared" si="74"/>
        <v>193.01587301587304</v>
      </c>
      <c r="CW54" s="210">
        <f t="shared" si="74"/>
        <v>193.01587301587304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2346.8814409502197</v>
      </c>
      <c r="G59" s="204">
        <f t="shared" si="75"/>
        <v>2346.8814409502197</v>
      </c>
      <c r="H59" s="204">
        <f t="shared" si="75"/>
        <v>2346.8814409502197</v>
      </c>
      <c r="I59" s="204">
        <f t="shared" si="75"/>
        <v>2346.8814409502197</v>
      </c>
      <c r="J59" s="204">
        <f t="shared" si="75"/>
        <v>2346.8814409502197</v>
      </c>
      <c r="K59" s="204">
        <f t="shared" si="75"/>
        <v>2346.8814409502197</v>
      </c>
      <c r="L59" s="204">
        <f t="shared" si="75"/>
        <v>2346.8814409502197</v>
      </c>
      <c r="M59" s="204">
        <f t="shared" si="75"/>
        <v>2346.8814409502197</v>
      </c>
      <c r="N59" s="204">
        <f t="shared" si="75"/>
        <v>2346.8814409502197</v>
      </c>
      <c r="O59" s="204">
        <f t="shared" si="75"/>
        <v>2346.8814409502197</v>
      </c>
      <c r="P59" s="204">
        <f t="shared" si="75"/>
        <v>2346.8814409502197</v>
      </c>
      <c r="Q59" s="204">
        <f t="shared" si="75"/>
        <v>2346.8814409502197</v>
      </c>
      <c r="R59" s="204">
        <f t="shared" si="75"/>
        <v>2346.8814409502197</v>
      </c>
      <c r="S59" s="204">
        <f t="shared" si="75"/>
        <v>2346.8814409502197</v>
      </c>
      <c r="T59" s="204">
        <f t="shared" si="75"/>
        <v>2346.8814409502197</v>
      </c>
      <c r="U59" s="204">
        <f t="shared" si="75"/>
        <v>2346.8814409502197</v>
      </c>
      <c r="V59" s="204">
        <f t="shared" si="75"/>
        <v>2346.8814409502197</v>
      </c>
      <c r="W59" s="204">
        <f t="shared" si="75"/>
        <v>2346.8814409502197</v>
      </c>
      <c r="X59" s="204">
        <f t="shared" si="75"/>
        <v>2346.8814409502197</v>
      </c>
      <c r="Y59" s="204">
        <f t="shared" si="75"/>
        <v>2380.23811886972</v>
      </c>
      <c r="Z59" s="204">
        <f t="shared" si="75"/>
        <v>2420.2661323731199</v>
      </c>
      <c r="AA59" s="204">
        <f t="shared" si="75"/>
        <v>2460.2941458765199</v>
      </c>
      <c r="AB59" s="204">
        <f t="shared" si="75"/>
        <v>2500.3221593799199</v>
      </c>
      <c r="AC59" s="204">
        <f t="shared" si="75"/>
        <v>2540.3501728833198</v>
      </c>
      <c r="AD59" s="204">
        <f t="shared" si="75"/>
        <v>2580.3781863867198</v>
      </c>
      <c r="AE59" s="204">
        <f t="shared" si="75"/>
        <v>2620.4061998901198</v>
      </c>
      <c r="AF59" s="204">
        <f t="shared" si="75"/>
        <v>2660.4342133935197</v>
      </c>
      <c r="AG59" s="204">
        <f t="shared" si="75"/>
        <v>2700.4622268969197</v>
      </c>
      <c r="AH59" s="204">
        <f t="shared" si="75"/>
        <v>2740.4902404003196</v>
      </c>
      <c r="AI59" s="204">
        <f t="shared" si="75"/>
        <v>2780.5182539037196</v>
      </c>
      <c r="AJ59" s="204">
        <f t="shared" si="75"/>
        <v>2820.5462674071196</v>
      </c>
      <c r="AK59" s="204">
        <f t="shared" si="75"/>
        <v>2860.5742809105195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2900.6022944139195</v>
      </c>
      <c r="AM59" s="204">
        <f t="shared" si="76"/>
        <v>2940.6303079173199</v>
      </c>
      <c r="AN59" s="204">
        <f t="shared" si="76"/>
        <v>2980.6583214207199</v>
      </c>
      <c r="AO59" s="204">
        <f t="shared" si="76"/>
        <v>3020.6863349241198</v>
      </c>
      <c r="AP59" s="204">
        <f t="shared" si="76"/>
        <v>3060.7143484275198</v>
      </c>
      <c r="AQ59" s="204">
        <f t="shared" si="76"/>
        <v>3100.7423619309197</v>
      </c>
      <c r="AR59" s="204">
        <f t="shared" si="76"/>
        <v>3140.7703754343197</v>
      </c>
      <c r="AS59" s="204">
        <f t="shared" si="76"/>
        <v>3180.7983889377197</v>
      </c>
      <c r="AT59" s="204">
        <f t="shared" si="76"/>
        <v>3220.8264024411196</v>
      </c>
      <c r="AU59" s="204">
        <f t="shared" si="76"/>
        <v>3260.8544159445196</v>
      </c>
      <c r="AV59" s="204">
        <f t="shared" si="76"/>
        <v>3300.88242944792</v>
      </c>
      <c r="AW59" s="204">
        <f t="shared" si="76"/>
        <v>3340.91044295132</v>
      </c>
      <c r="AX59" s="204">
        <f t="shared" si="76"/>
        <v>3380.9384564547199</v>
      </c>
      <c r="AY59" s="204">
        <f t="shared" si="76"/>
        <v>3420.9664699581199</v>
      </c>
      <c r="AZ59" s="204">
        <f t="shared" si="76"/>
        <v>3460.9944834615198</v>
      </c>
      <c r="BA59" s="204">
        <f t="shared" si="76"/>
        <v>3501.0224969649198</v>
      </c>
      <c r="BB59" s="204">
        <f t="shared" si="76"/>
        <v>3541.0505104683198</v>
      </c>
      <c r="BC59" s="204">
        <f t="shared" si="76"/>
        <v>3581.0785239717197</v>
      </c>
      <c r="BD59" s="204">
        <f t="shared" si="76"/>
        <v>3621.1065374751197</v>
      </c>
      <c r="BE59" s="204">
        <f t="shared" si="76"/>
        <v>3661.1345509785197</v>
      </c>
      <c r="BF59" s="204">
        <f t="shared" si="76"/>
        <v>3701.1625644819196</v>
      </c>
      <c r="BG59" s="204">
        <f t="shared" si="76"/>
        <v>3741.1905779853196</v>
      </c>
      <c r="BH59" s="204">
        <f t="shared" si="76"/>
        <v>3754.3106063818641</v>
      </c>
      <c r="BI59" s="204">
        <f t="shared" si="76"/>
        <v>3762.0490377570377</v>
      </c>
      <c r="BJ59" s="204">
        <f t="shared" si="76"/>
        <v>3769.7874691322113</v>
      </c>
      <c r="BK59" s="204">
        <f t="shared" si="76"/>
        <v>3777.5259005073849</v>
      </c>
      <c r="BL59" s="204">
        <f t="shared" si="76"/>
        <v>3785.2643318825581</v>
      </c>
      <c r="BM59" s="204">
        <f t="shared" si="76"/>
        <v>3793.0027632577317</v>
      </c>
      <c r="BN59" s="204">
        <f t="shared" si="76"/>
        <v>3800.7411946329053</v>
      </c>
      <c r="BO59" s="204">
        <f t="shared" si="76"/>
        <v>3808.4796260080789</v>
      </c>
      <c r="BP59" s="204">
        <f t="shared" si="76"/>
        <v>3816.218057383252</v>
      </c>
      <c r="BQ59" s="204">
        <f t="shared" si="76"/>
        <v>3823.9564887584256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3831.6949201335992</v>
      </c>
      <c r="BS59" s="204">
        <f t="shared" si="77"/>
        <v>3839.4333515087728</v>
      </c>
      <c r="BT59" s="204">
        <f t="shared" si="77"/>
        <v>3847.171782883946</v>
      </c>
      <c r="BU59" s="204">
        <f t="shared" si="77"/>
        <v>3854.9102142591196</v>
      </c>
      <c r="BV59" s="204">
        <f t="shared" si="77"/>
        <v>3862.6486456342932</v>
      </c>
      <c r="BW59" s="204">
        <f t="shared" si="77"/>
        <v>3870.3870770094668</v>
      </c>
      <c r="BX59" s="204">
        <f t="shared" si="77"/>
        <v>3878.1255083846399</v>
      </c>
      <c r="BY59" s="204">
        <f t="shared" si="77"/>
        <v>3885.8639397598135</v>
      </c>
      <c r="BZ59" s="204">
        <f t="shared" si="77"/>
        <v>3893.6023711349872</v>
      </c>
      <c r="CA59" s="204">
        <f t="shared" si="77"/>
        <v>3901.3408025101608</v>
      </c>
      <c r="CB59" s="204">
        <f t="shared" si="77"/>
        <v>3909.0792338853339</v>
      </c>
      <c r="CC59" s="204">
        <f t="shared" si="77"/>
        <v>3916.8176652605075</v>
      </c>
      <c r="CD59" s="204">
        <f t="shared" si="77"/>
        <v>3924.5560966356811</v>
      </c>
      <c r="CE59" s="204">
        <f t="shared" si="77"/>
        <v>3932.2945280108547</v>
      </c>
      <c r="CF59" s="204">
        <f t="shared" si="77"/>
        <v>3940.0329593860279</v>
      </c>
      <c r="CG59" s="204">
        <f t="shared" si="77"/>
        <v>3947.7713907612015</v>
      </c>
      <c r="CH59" s="204">
        <f t="shared" si="77"/>
        <v>3955.5098221363751</v>
      </c>
      <c r="CI59" s="204">
        <f t="shared" si="77"/>
        <v>3957.8034818930428</v>
      </c>
      <c r="CJ59" s="204">
        <f t="shared" si="77"/>
        <v>3959.0081873260092</v>
      </c>
      <c r="CK59" s="204">
        <f t="shared" si="77"/>
        <v>3960.2128927589756</v>
      </c>
      <c r="CL59" s="204">
        <f t="shared" si="77"/>
        <v>3961.4175981919425</v>
      </c>
      <c r="CM59" s="204">
        <f t="shared" si="77"/>
        <v>3962.6223036249089</v>
      </c>
      <c r="CN59" s="204">
        <f t="shared" si="77"/>
        <v>3963.8270090578753</v>
      </c>
      <c r="CO59" s="204">
        <f t="shared" si="77"/>
        <v>3965.0317144908422</v>
      </c>
      <c r="CP59" s="204">
        <f t="shared" si="77"/>
        <v>3966.2364199238086</v>
      </c>
      <c r="CQ59" s="204">
        <f t="shared" si="77"/>
        <v>3967.441125356775</v>
      </c>
      <c r="CR59" s="204">
        <f t="shared" si="77"/>
        <v>3968.6458307897419</v>
      </c>
      <c r="CS59" s="204">
        <f t="shared" si="77"/>
        <v>3969.8505362227083</v>
      </c>
      <c r="CT59" s="204">
        <f t="shared" si="77"/>
        <v>3971.0552416556748</v>
      </c>
      <c r="CU59" s="204">
        <f t="shared" si="77"/>
        <v>3972.2599470886416</v>
      </c>
      <c r="CV59" s="204">
        <f t="shared" si="77"/>
        <v>3973.4646525216081</v>
      </c>
      <c r="CW59" s="204">
        <f t="shared" si="77"/>
        <v>3974.6693579545745</v>
      </c>
      <c r="CX59" s="204">
        <f t="shared" si="77"/>
        <v>4063.503475526737</v>
      </c>
      <c r="CY59" s="204">
        <f t="shared" si="77"/>
        <v>4169.8634755267367</v>
      </c>
      <c r="CZ59" s="204">
        <f t="shared" si="77"/>
        <v>4276.2234755267373</v>
      </c>
      <c r="DA59" s="204">
        <f t="shared" si="77"/>
        <v>4382.5834755267369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6977.3899999999994</v>
      </c>
      <c r="G60" s="204">
        <f t="shared" si="78"/>
        <v>6637.1299999999992</v>
      </c>
      <c r="H60" s="204">
        <f t="shared" si="78"/>
        <v>6296.869999999999</v>
      </c>
      <c r="I60" s="204">
        <f t="shared" si="78"/>
        <v>5956.6099999999988</v>
      </c>
      <c r="J60" s="204">
        <f t="shared" si="78"/>
        <v>5616.3499999999995</v>
      </c>
      <c r="K60" s="204">
        <f t="shared" si="78"/>
        <v>5276.0899999999992</v>
      </c>
      <c r="L60" s="204">
        <f t="shared" si="78"/>
        <v>4935.829999999999</v>
      </c>
      <c r="M60" s="204">
        <f t="shared" si="78"/>
        <v>4595.57</v>
      </c>
      <c r="N60" s="204">
        <f t="shared" si="78"/>
        <v>4255.3099999999995</v>
      </c>
      <c r="O60" s="204">
        <f t="shared" si="78"/>
        <v>3915.0499999999993</v>
      </c>
      <c r="P60" s="204">
        <f t="shared" si="78"/>
        <v>3574.7899999999991</v>
      </c>
      <c r="Q60" s="204">
        <f t="shared" si="78"/>
        <v>3234.5299999999993</v>
      </c>
      <c r="R60" s="204">
        <f t="shared" si="78"/>
        <v>2894.2699999999991</v>
      </c>
      <c r="S60" s="204">
        <f t="shared" si="78"/>
        <v>2554.0099999999993</v>
      </c>
      <c r="T60" s="204">
        <f t="shared" si="78"/>
        <v>2213.7499999999991</v>
      </c>
      <c r="U60" s="204">
        <f t="shared" si="78"/>
        <v>1873.4899999999991</v>
      </c>
      <c r="V60" s="204">
        <f t="shared" si="78"/>
        <v>1533.2299999999991</v>
      </c>
      <c r="W60" s="204">
        <f t="shared" si="78"/>
        <v>1192.9699999999991</v>
      </c>
      <c r="X60" s="204">
        <f t="shared" si="78"/>
        <v>852.70999999999924</v>
      </c>
      <c r="Y60" s="204">
        <f t="shared" si="78"/>
        <v>813.35714285714289</v>
      </c>
      <c r="Z60" s="204">
        <f t="shared" si="78"/>
        <v>834.18571428571431</v>
      </c>
      <c r="AA60" s="204">
        <f t="shared" si="78"/>
        <v>855.01428571428573</v>
      </c>
      <c r="AB60" s="204">
        <f t="shared" si="78"/>
        <v>875.84285714285716</v>
      </c>
      <c r="AC60" s="204">
        <f t="shared" si="78"/>
        <v>896.67142857142858</v>
      </c>
      <c r="AD60" s="204">
        <f t="shared" si="78"/>
        <v>917.5</v>
      </c>
      <c r="AE60" s="204">
        <f t="shared" si="78"/>
        <v>938.32857142857142</v>
      </c>
      <c r="AF60" s="204">
        <f t="shared" si="78"/>
        <v>959.15714285714284</v>
      </c>
      <c r="AG60" s="204">
        <f t="shared" si="78"/>
        <v>979.98571428571427</v>
      </c>
      <c r="AH60" s="204">
        <f t="shared" si="78"/>
        <v>1000.8142857142857</v>
      </c>
      <c r="AI60" s="204">
        <f t="shared" si="78"/>
        <v>1021.6428571428571</v>
      </c>
      <c r="AJ60" s="204">
        <f t="shared" si="78"/>
        <v>1042.4714285714285</v>
      </c>
      <c r="AK60" s="204">
        <f t="shared" si="78"/>
        <v>1063.3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1084.1285714285714</v>
      </c>
      <c r="AM60" s="204">
        <f t="shared" si="79"/>
        <v>1104.9571428571428</v>
      </c>
      <c r="AN60" s="204">
        <f t="shared" si="79"/>
        <v>1125.7857142857142</v>
      </c>
      <c r="AO60" s="204">
        <f t="shared" si="79"/>
        <v>1146.6142857142856</v>
      </c>
      <c r="AP60" s="204">
        <f t="shared" si="79"/>
        <v>1167.4428571428571</v>
      </c>
      <c r="AQ60" s="204">
        <f t="shared" si="79"/>
        <v>1188.2714285714285</v>
      </c>
      <c r="AR60" s="204">
        <f t="shared" si="79"/>
        <v>1209.0999999999999</v>
      </c>
      <c r="AS60" s="204">
        <f t="shared" si="79"/>
        <v>1229.9285714285713</v>
      </c>
      <c r="AT60" s="204">
        <f t="shared" si="79"/>
        <v>1250.7571428571428</v>
      </c>
      <c r="AU60" s="204">
        <f t="shared" si="79"/>
        <v>1271.5857142857142</v>
      </c>
      <c r="AV60" s="204">
        <f t="shared" si="79"/>
        <v>1292.4142857142856</v>
      </c>
      <c r="AW60" s="204">
        <f t="shared" si="79"/>
        <v>1313.242857142857</v>
      </c>
      <c r="AX60" s="204">
        <f t="shared" si="79"/>
        <v>1334.0714285714284</v>
      </c>
      <c r="AY60" s="204">
        <f t="shared" si="79"/>
        <v>1354.8999999999999</v>
      </c>
      <c r="AZ60" s="204">
        <f t="shared" si="79"/>
        <v>1375.7285714285713</v>
      </c>
      <c r="BA60" s="204">
        <f t="shared" si="79"/>
        <v>1396.5571428571427</v>
      </c>
      <c r="BB60" s="204">
        <f t="shared" si="79"/>
        <v>1417.3857142857141</v>
      </c>
      <c r="BC60" s="204">
        <f t="shared" si="79"/>
        <v>1438.2142857142856</v>
      </c>
      <c r="BD60" s="204">
        <f t="shared" si="79"/>
        <v>1459.042857142857</v>
      </c>
      <c r="BE60" s="204">
        <f t="shared" si="79"/>
        <v>1479.8714285714284</v>
      </c>
      <c r="BF60" s="204">
        <f t="shared" si="79"/>
        <v>1500.6999999999998</v>
      </c>
      <c r="BG60" s="204">
        <f t="shared" si="79"/>
        <v>1521.5285714285712</v>
      </c>
      <c r="BH60" s="204">
        <f t="shared" si="79"/>
        <v>1949.1137566137577</v>
      </c>
      <c r="BI60" s="204">
        <f t="shared" si="79"/>
        <v>2458.0502645502656</v>
      </c>
      <c r="BJ60" s="204">
        <f t="shared" si="79"/>
        <v>2966.986772486774</v>
      </c>
      <c r="BK60" s="204">
        <f t="shared" si="79"/>
        <v>3475.9232804232824</v>
      </c>
      <c r="BL60" s="204">
        <f t="shared" si="79"/>
        <v>3984.8597883597904</v>
      </c>
      <c r="BM60" s="204">
        <f t="shared" si="79"/>
        <v>4493.7962962962984</v>
      </c>
      <c r="BN60" s="204">
        <f t="shared" si="79"/>
        <v>5002.7328042328063</v>
      </c>
      <c r="BO60" s="204">
        <f t="shared" si="79"/>
        <v>5511.6693121693143</v>
      </c>
      <c r="BP60" s="204">
        <f t="shared" si="79"/>
        <v>6020.6058201058231</v>
      </c>
      <c r="BQ60" s="204">
        <f t="shared" si="79"/>
        <v>6529.5423280423311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7038.478835978839</v>
      </c>
      <c r="BS60" s="204">
        <f t="shared" si="80"/>
        <v>7547.415343915347</v>
      </c>
      <c r="BT60" s="204">
        <f t="shared" si="80"/>
        <v>8056.3518518518558</v>
      </c>
      <c r="BU60" s="204">
        <f t="shared" si="80"/>
        <v>8565.2883597883629</v>
      </c>
      <c r="BV60" s="204">
        <f t="shared" si="80"/>
        <v>9074.2248677248717</v>
      </c>
      <c r="BW60" s="204">
        <f t="shared" si="80"/>
        <v>9583.1613756613788</v>
      </c>
      <c r="BX60" s="204">
        <f t="shared" si="80"/>
        <v>10092.097883597888</v>
      </c>
      <c r="BY60" s="204">
        <f t="shared" si="80"/>
        <v>10601.034391534396</v>
      </c>
      <c r="BZ60" s="204">
        <f t="shared" si="80"/>
        <v>11109.970899470904</v>
      </c>
      <c r="CA60" s="204">
        <f t="shared" si="80"/>
        <v>11618.907407407412</v>
      </c>
      <c r="CB60" s="204">
        <f t="shared" si="80"/>
        <v>12127.843915343921</v>
      </c>
      <c r="CC60" s="204">
        <f t="shared" si="80"/>
        <v>12636.780423280428</v>
      </c>
      <c r="CD60" s="204">
        <f t="shared" si="80"/>
        <v>13145.716931216937</v>
      </c>
      <c r="CE60" s="204">
        <f t="shared" si="80"/>
        <v>13654.653439153444</v>
      </c>
      <c r="CF60" s="204">
        <f t="shared" si="80"/>
        <v>14163.589947089953</v>
      </c>
      <c r="CG60" s="204">
        <f t="shared" si="80"/>
        <v>14672.526455026462</v>
      </c>
      <c r="CH60" s="204">
        <f t="shared" si="80"/>
        <v>15181.462962962969</v>
      </c>
      <c r="CI60" s="204">
        <f t="shared" si="80"/>
        <v>15781.650793650801</v>
      </c>
      <c r="CJ60" s="204">
        <f t="shared" si="80"/>
        <v>16400.088888888895</v>
      </c>
      <c r="CK60" s="204">
        <f t="shared" si="80"/>
        <v>17018.526984126991</v>
      </c>
      <c r="CL60" s="204">
        <f t="shared" si="80"/>
        <v>17636.965079365084</v>
      </c>
      <c r="CM60" s="204">
        <f t="shared" si="80"/>
        <v>18255.40317460318</v>
      </c>
      <c r="CN60" s="204">
        <f t="shared" si="80"/>
        <v>18873.841269841276</v>
      </c>
      <c r="CO60" s="204">
        <f t="shared" si="80"/>
        <v>19492.279365079368</v>
      </c>
      <c r="CP60" s="204">
        <f t="shared" si="80"/>
        <v>20110.717460317464</v>
      </c>
      <c r="CQ60" s="204">
        <f t="shared" si="80"/>
        <v>20729.155555555561</v>
      </c>
      <c r="CR60" s="204">
        <f t="shared" si="80"/>
        <v>21347.593650793653</v>
      </c>
      <c r="CS60" s="204">
        <f t="shared" si="80"/>
        <v>21966.031746031749</v>
      </c>
      <c r="CT60" s="204">
        <f t="shared" si="80"/>
        <v>22584.469841269842</v>
      </c>
      <c r="CU60" s="204">
        <f t="shared" si="80"/>
        <v>23202.907936507938</v>
      </c>
      <c r="CV60" s="204">
        <f t="shared" si="80"/>
        <v>23821.346031746034</v>
      </c>
      <c r="CW60" s="204">
        <f t="shared" si="80"/>
        <v>24439.784126984126</v>
      </c>
      <c r="CX60" s="204">
        <f t="shared" si="80"/>
        <v>25146.907142857144</v>
      </c>
      <c r="CY60" s="204">
        <f t="shared" si="80"/>
        <v>25871.767142857145</v>
      </c>
      <c r="CZ60" s="204">
        <f t="shared" si="80"/>
        <v>26596.627142857145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27321.487142857146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389.57712782593222</v>
      </c>
      <c r="G61" s="204">
        <f t="shared" si="81"/>
        <v>389.57712782593222</v>
      </c>
      <c r="H61" s="204">
        <f t="shared" si="81"/>
        <v>389.57712782593222</v>
      </c>
      <c r="I61" s="204">
        <f t="shared" si="81"/>
        <v>389.57712782593222</v>
      </c>
      <c r="J61" s="204">
        <f t="shared" si="81"/>
        <v>389.57712782593222</v>
      </c>
      <c r="K61" s="204">
        <f t="shared" si="81"/>
        <v>389.57712782593222</v>
      </c>
      <c r="L61" s="204">
        <f t="shared" si="81"/>
        <v>389.57712782593222</v>
      </c>
      <c r="M61" s="204">
        <f t="shared" si="81"/>
        <v>389.57712782593222</v>
      </c>
      <c r="N61" s="204">
        <f t="shared" si="81"/>
        <v>389.57712782593222</v>
      </c>
      <c r="O61" s="204">
        <f t="shared" si="81"/>
        <v>389.57712782593222</v>
      </c>
      <c r="P61" s="204">
        <f t="shared" si="81"/>
        <v>389.57712782593222</v>
      </c>
      <c r="Q61" s="204">
        <f t="shared" si="81"/>
        <v>389.57712782593222</v>
      </c>
      <c r="R61" s="204">
        <f t="shared" si="81"/>
        <v>389.57712782593222</v>
      </c>
      <c r="S61" s="204">
        <f t="shared" si="81"/>
        <v>389.57712782593222</v>
      </c>
      <c r="T61" s="204">
        <f t="shared" si="81"/>
        <v>389.57712782593222</v>
      </c>
      <c r="U61" s="204">
        <f t="shared" si="81"/>
        <v>389.57712782593222</v>
      </c>
      <c r="V61" s="204">
        <f t="shared" si="81"/>
        <v>389.57712782593222</v>
      </c>
      <c r="W61" s="204">
        <f t="shared" si="81"/>
        <v>389.57712782593222</v>
      </c>
      <c r="X61" s="204">
        <f t="shared" si="81"/>
        <v>389.57712782593222</v>
      </c>
      <c r="Y61" s="204">
        <f t="shared" si="81"/>
        <v>398.5672328106798</v>
      </c>
      <c r="Z61" s="204">
        <f t="shared" si="81"/>
        <v>409.35535879237688</v>
      </c>
      <c r="AA61" s="204">
        <f t="shared" si="81"/>
        <v>420.14348477407395</v>
      </c>
      <c r="AB61" s="204">
        <f t="shared" si="81"/>
        <v>430.93161075577103</v>
      </c>
      <c r="AC61" s="204">
        <f t="shared" si="81"/>
        <v>441.71973673746811</v>
      </c>
      <c r="AD61" s="204">
        <f t="shared" si="81"/>
        <v>452.50786271916519</v>
      </c>
      <c r="AE61" s="204">
        <f t="shared" si="81"/>
        <v>463.29598870086227</v>
      </c>
      <c r="AF61" s="204">
        <f t="shared" si="81"/>
        <v>474.08411468255935</v>
      </c>
      <c r="AG61" s="204">
        <f t="shared" si="81"/>
        <v>484.87224066425642</v>
      </c>
      <c r="AH61" s="204">
        <f t="shared" si="81"/>
        <v>495.6603666459535</v>
      </c>
      <c r="AI61" s="204">
        <f t="shared" si="81"/>
        <v>506.44849262765058</v>
      </c>
      <c r="AJ61" s="204">
        <f t="shared" si="81"/>
        <v>517.23661860934772</v>
      </c>
      <c r="AK61" s="204">
        <f t="shared" si="81"/>
        <v>528.02474459104474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538.81287057274187</v>
      </c>
      <c r="AM61" s="204">
        <f t="shared" si="82"/>
        <v>549.60099655443889</v>
      </c>
      <c r="AN61" s="204">
        <f t="shared" si="82"/>
        <v>560.38912253613603</v>
      </c>
      <c r="AO61" s="204">
        <f t="shared" si="82"/>
        <v>571.17724851783305</v>
      </c>
      <c r="AP61" s="204">
        <f t="shared" si="82"/>
        <v>581.96537449953018</v>
      </c>
      <c r="AQ61" s="204">
        <f t="shared" si="82"/>
        <v>592.75350048122721</v>
      </c>
      <c r="AR61" s="204">
        <f t="shared" si="82"/>
        <v>603.54162646292434</v>
      </c>
      <c r="AS61" s="204">
        <f t="shared" si="82"/>
        <v>614.32975244462136</v>
      </c>
      <c r="AT61" s="204">
        <f t="shared" si="82"/>
        <v>625.1178784263185</v>
      </c>
      <c r="AU61" s="204">
        <f t="shared" si="82"/>
        <v>635.90600440801552</v>
      </c>
      <c r="AV61" s="204">
        <f t="shared" si="82"/>
        <v>646.69413038971265</v>
      </c>
      <c r="AW61" s="204">
        <f t="shared" si="82"/>
        <v>657.48225637140968</v>
      </c>
      <c r="AX61" s="204">
        <f t="shared" si="82"/>
        <v>668.2703823531067</v>
      </c>
      <c r="AY61" s="204">
        <f t="shared" si="82"/>
        <v>679.05850833480383</v>
      </c>
      <c r="AZ61" s="204">
        <f t="shared" si="82"/>
        <v>689.84663431650097</v>
      </c>
      <c r="BA61" s="204">
        <f t="shared" si="82"/>
        <v>700.63476029819799</v>
      </c>
      <c r="BB61" s="204">
        <f t="shared" si="82"/>
        <v>711.42288627989501</v>
      </c>
      <c r="BC61" s="204">
        <f t="shared" si="82"/>
        <v>722.21101226159215</v>
      </c>
      <c r="BD61" s="204">
        <f t="shared" si="82"/>
        <v>732.99913824328928</v>
      </c>
      <c r="BE61" s="204">
        <f t="shared" si="82"/>
        <v>743.7872642249863</v>
      </c>
      <c r="BF61" s="204">
        <f t="shared" si="82"/>
        <v>754.57539020668332</v>
      </c>
      <c r="BG61" s="204">
        <f t="shared" si="82"/>
        <v>765.36351618838046</v>
      </c>
      <c r="BH61" s="204">
        <f t="shared" si="82"/>
        <v>774.06879569698106</v>
      </c>
      <c r="BI61" s="204">
        <f t="shared" si="82"/>
        <v>782.35750591096235</v>
      </c>
      <c r="BJ61" s="204">
        <f t="shared" si="82"/>
        <v>790.64621612494363</v>
      </c>
      <c r="BK61" s="204">
        <f t="shared" si="82"/>
        <v>798.93492633892481</v>
      </c>
      <c r="BL61" s="204">
        <f t="shared" si="82"/>
        <v>807.2236365529061</v>
      </c>
      <c r="BM61" s="204">
        <f t="shared" si="82"/>
        <v>815.51234676688739</v>
      </c>
      <c r="BN61" s="204">
        <f t="shared" si="82"/>
        <v>823.80105698086868</v>
      </c>
      <c r="BO61" s="204">
        <f t="shared" si="82"/>
        <v>832.08976719484997</v>
      </c>
      <c r="BP61" s="204">
        <f t="shared" si="82"/>
        <v>840.37847740883126</v>
      </c>
      <c r="BQ61" s="204">
        <f t="shared" si="82"/>
        <v>848.66718762281243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856.95589783679372</v>
      </c>
      <c r="BS61" s="204">
        <f t="shared" si="83"/>
        <v>865.24460805077501</v>
      </c>
      <c r="BT61" s="204">
        <f t="shared" si="83"/>
        <v>873.5333182647563</v>
      </c>
      <c r="BU61" s="204">
        <f t="shared" si="83"/>
        <v>881.82202847873759</v>
      </c>
      <c r="BV61" s="204">
        <f t="shared" si="83"/>
        <v>890.11073869271877</v>
      </c>
      <c r="BW61" s="204">
        <f t="shared" si="83"/>
        <v>898.39944890670006</v>
      </c>
      <c r="BX61" s="204">
        <f t="shared" si="83"/>
        <v>906.68815912068135</v>
      </c>
      <c r="BY61" s="204">
        <f t="shared" si="83"/>
        <v>914.97686933466264</v>
      </c>
      <c r="BZ61" s="204">
        <f t="shared" si="83"/>
        <v>923.26557954864393</v>
      </c>
      <c r="CA61" s="204">
        <f t="shared" si="83"/>
        <v>931.5542897626251</v>
      </c>
      <c r="CB61" s="204">
        <f t="shared" si="83"/>
        <v>939.84299997660651</v>
      </c>
      <c r="CC61" s="204">
        <f t="shared" si="83"/>
        <v>948.13171019058768</v>
      </c>
      <c r="CD61" s="204">
        <f t="shared" si="83"/>
        <v>956.42042040456897</v>
      </c>
      <c r="CE61" s="204">
        <f t="shared" si="83"/>
        <v>964.70913061855026</v>
      </c>
      <c r="CF61" s="204">
        <f t="shared" si="83"/>
        <v>972.99784083253155</v>
      </c>
      <c r="CG61" s="204">
        <f t="shared" si="83"/>
        <v>981.28655104651284</v>
      </c>
      <c r="CH61" s="204">
        <f t="shared" si="83"/>
        <v>989.57526126049402</v>
      </c>
      <c r="CI61" s="204">
        <f t="shared" si="83"/>
        <v>1026.5812676164555</v>
      </c>
      <c r="CJ61" s="204">
        <f t="shared" si="83"/>
        <v>1069.3307332008126</v>
      </c>
      <c r="CK61" s="204">
        <f t="shared" si="83"/>
        <v>1112.0801987851698</v>
      </c>
      <c r="CL61" s="204">
        <f t="shared" si="83"/>
        <v>1154.8296643695269</v>
      </c>
      <c r="CM61" s="204">
        <f t="shared" si="83"/>
        <v>1197.5791299538839</v>
      </c>
      <c r="CN61" s="204">
        <f t="shared" si="83"/>
        <v>1240.328595538241</v>
      </c>
      <c r="CO61" s="204">
        <f t="shared" si="83"/>
        <v>1283.0780611225982</v>
      </c>
      <c r="CP61" s="204">
        <f t="shared" si="83"/>
        <v>1325.8275267069553</v>
      </c>
      <c r="CQ61" s="204">
        <f t="shared" si="83"/>
        <v>1368.5769922913123</v>
      </c>
      <c r="CR61" s="204">
        <f t="shared" si="83"/>
        <v>1411.3264578756693</v>
      </c>
      <c r="CS61" s="204">
        <f t="shared" si="83"/>
        <v>1454.0759234600266</v>
      </c>
      <c r="CT61" s="204">
        <f t="shared" si="83"/>
        <v>1496.8253890443837</v>
      </c>
      <c r="CU61" s="204">
        <f t="shared" si="83"/>
        <v>1539.5748546287409</v>
      </c>
      <c r="CV61" s="204">
        <f t="shared" si="83"/>
        <v>1582.324320213098</v>
      </c>
      <c r="CW61" s="204">
        <f t="shared" si="83"/>
        <v>1625.073785797455</v>
      </c>
      <c r="CX61" s="204">
        <f t="shared" si="83"/>
        <v>1639.2245300615141</v>
      </c>
      <c r="CY61" s="204">
        <f t="shared" si="83"/>
        <v>1647.6555300615141</v>
      </c>
      <c r="CZ61" s="204">
        <f t="shared" si="83"/>
        <v>1656.0865300615142</v>
      </c>
      <c r="DA61" s="204">
        <f t="shared" si="83"/>
        <v>1664.5175300615142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93.567460317460601</v>
      </c>
      <c r="Z63" s="204">
        <f t="shared" si="87"/>
        <v>205.848412698413</v>
      </c>
      <c r="AA63" s="204">
        <f t="shared" si="87"/>
        <v>318.12936507936541</v>
      </c>
      <c r="AB63" s="204">
        <f t="shared" si="87"/>
        <v>430.4103174603178</v>
      </c>
      <c r="AC63" s="204">
        <f t="shared" si="87"/>
        <v>542.69126984127024</v>
      </c>
      <c r="AD63" s="204">
        <f t="shared" si="87"/>
        <v>654.97222222222263</v>
      </c>
      <c r="AE63" s="204">
        <f t="shared" si="87"/>
        <v>767.25317460317501</v>
      </c>
      <c r="AF63" s="204">
        <f t="shared" si="87"/>
        <v>879.5341269841274</v>
      </c>
      <c r="AG63" s="204">
        <f t="shared" si="87"/>
        <v>991.81507936507978</v>
      </c>
      <c r="AH63" s="204">
        <f t="shared" si="87"/>
        <v>1104.0960317460322</v>
      </c>
      <c r="AI63" s="204">
        <f t="shared" si="87"/>
        <v>1216.3769841269846</v>
      </c>
      <c r="AJ63" s="204">
        <f t="shared" si="87"/>
        <v>1328.6579365079369</v>
      </c>
      <c r="AK63" s="204">
        <f t="shared" si="87"/>
        <v>1440.9388888888893</v>
      </c>
      <c r="AL63" s="204">
        <f t="shared" si="87"/>
        <v>1553.2198412698417</v>
      </c>
      <c r="AM63" s="204">
        <f t="shared" si="87"/>
        <v>1665.5007936507941</v>
      </c>
      <c r="AN63" s="204">
        <f t="shared" si="87"/>
        <v>1777.7817460317465</v>
      </c>
      <c r="AO63" s="204">
        <f t="shared" si="87"/>
        <v>1890.0626984126991</v>
      </c>
      <c r="AP63" s="204">
        <f t="shared" si="87"/>
        <v>2002.3436507936515</v>
      </c>
      <c r="AQ63" s="204">
        <f t="shared" si="87"/>
        <v>2114.6246031746036</v>
      </c>
      <c r="AR63" s="204">
        <f t="shared" si="87"/>
        <v>2226.905555555556</v>
      </c>
      <c r="AS63" s="204">
        <f t="shared" si="87"/>
        <v>2339.1865079365084</v>
      </c>
      <c r="AT63" s="204">
        <f t="shared" si="87"/>
        <v>2451.4674603174608</v>
      </c>
      <c r="AU63" s="204">
        <f t="shared" si="87"/>
        <v>2563.7484126984132</v>
      </c>
      <c r="AV63" s="204">
        <f t="shared" si="87"/>
        <v>2676.0293650793656</v>
      </c>
      <c r="AW63" s="204">
        <f t="shared" si="87"/>
        <v>2788.3103174603184</v>
      </c>
      <c r="AX63" s="204">
        <f t="shared" si="87"/>
        <v>2900.5912698412708</v>
      </c>
      <c r="AY63" s="204">
        <f t="shared" si="87"/>
        <v>3012.8722222222232</v>
      </c>
      <c r="AZ63" s="204">
        <f t="shared" si="87"/>
        <v>3125.1531746031756</v>
      </c>
      <c r="BA63" s="204">
        <f t="shared" si="87"/>
        <v>3237.4341269841279</v>
      </c>
      <c r="BB63" s="204">
        <f t="shared" si="87"/>
        <v>3349.7150793650803</v>
      </c>
      <c r="BC63" s="204">
        <f t="shared" si="87"/>
        <v>3461.9960317460327</v>
      </c>
      <c r="BD63" s="204">
        <f t="shared" si="87"/>
        <v>3574.2769841269851</v>
      </c>
      <c r="BE63" s="204">
        <f t="shared" si="87"/>
        <v>3686.5579365079375</v>
      </c>
      <c r="BF63" s="204">
        <f t="shared" si="87"/>
        <v>3798.8388888888899</v>
      </c>
      <c r="BG63" s="204">
        <f t="shared" si="87"/>
        <v>3911.1198412698423</v>
      </c>
      <c r="BH63" s="204">
        <f t="shared" si="87"/>
        <v>4182.0871546149338</v>
      </c>
      <c r="BI63" s="204">
        <f t="shared" si="87"/>
        <v>4484.791740152853</v>
      </c>
      <c r="BJ63" s="204">
        <f t="shared" si="87"/>
        <v>4787.4963256907713</v>
      </c>
      <c r="BK63" s="204">
        <f t="shared" si="87"/>
        <v>5090.2009112286905</v>
      </c>
      <c r="BL63" s="204">
        <f t="shared" si="87"/>
        <v>5392.9054967666098</v>
      </c>
      <c r="BM63" s="204">
        <f t="shared" si="87"/>
        <v>5695.610082304529</v>
      </c>
      <c r="BN63" s="204">
        <f t="shared" si="87"/>
        <v>5998.3146678424473</v>
      </c>
      <c r="BO63" s="204">
        <f t="shared" si="87"/>
        <v>6301.0192533803665</v>
      </c>
      <c r="BP63" s="204">
        <f t="shared" si="87"/>
        <v>6603.7238389182858</v>
      </c>
      <c r="BQ63" s="204">
        <f t="shared" si="87"/>
        <v>6906.4284244562041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7209.1330099941233</v>
      </c>
      <c r="BS63" s="204">
        <f t="shared" si="89"/>
        <v>7511.8375955320425</v>
      </c>
      <c r="BT63" s="204">
        <f t="shared" si="89"/>
        <v>7814.5421810699609</v>
      </c>
      <c r="BU63" s="204">
        <f t="shared" si="89"/>
        <v>8117.2467666078801</v>
      </c>
      <c r="BV63" s="204">
        <f t="shared" si="89"/>
        <v>8419.9513521457993</v>
      </c>
      <c r="BW63" s="204">
        <f t="shared" si="89"/>
        <v>8722.6559376837176</v>
      </c>
      <c r="BX63" s="204">
        <f t="shared" si="89"/>
        <v>9025.360523221636</v>
      </c>
      <c r="BY63" s="204">
        <f t="shared" si="89"/>
        <v>9328.0651087595561</v>
      </c>
      <c r="BZ63" s="204">
        <f t="shared" si="89"/>
        <v>9630.7696942974744</v>
      </c>
      <c r="CA63" s="204">
        <f t="shared" si="89"/>
        <v>9933.4742798353946</v>
      </c>
      <c r="CB63" s="204">
        <f t="shared" si="89"/>
        <v>10236.178865373313</v>
      </c>
      <c r="CC63" s="204">
        <f t="shared" si="89"/>
        <v>10538.883450911231</v>
      </c>
      <c r="CD63" s="204">
        <f t="shared" si="89"/>
        <v>10841.58803644915</v>
      </c>
      <c r="CE63" s="204">
        <f t="shared" si="89"/>
        <v>11144.29262198707</v>
      </c>
      <c r="CF63" s="204">
        <f t="shared" si="89"/>
        <v>11446.99720752499</v>
      </c>
      <c r="CG63" s="204">
        <f t="shared" si="89"/>
        <v>11749.701793062908</v>
      </c>
      <c r="CH63" s="204">
        <f t="shared" si="89"/>
        <v>12052.406378600826</v>
      </c>
      <c r="CI63" s="204">
        <f t="shared" si="89"/>
        <v>12603.492063492069</v>
      </c>
      <c r="CJ63" s="204">
        <f t="shared" si="89"/>
        <v>13204.253968253974</v>
      </c>
      <c r="CK63" s="204">
        <f t="shared" si="89"/>
        <v>13805.015873015878</v>
      </c>
      <c r="CL63" s="204">
        <f t="shared" si="89"/>
        <v>14405.777777777783</v>
      </c>
      <c r="CM63" s="204">
        <f t="shared" si="89"/>
        <v>15006.539682539687</v>
      </c>
      <c r="CN63" s="204">
        <f t="shared" si="89"/>
        <v>15607.301587301592</v>
      </c>
      <c r="CO63" s="204">
        <f t="shared" si="89"/>
        <v>16208.063492063495</v>
      </c>
      <c r="CP63" s="204">
        <f t="shared" si="89"/>
        <v>16808.825396825399</v>
      </c>
      <c r="CQ63" s="204">
        <f t="shared" si="89"/>
        <v>17409.587301587304</v>
      </c>
      <c r="CR63" s="204">
        <f t="shared" si="89"/>
        <v>18010.349206349209</v>
      </c>
      <c r="CS63" s="204">
        <f t="shared" si="89"/>
        <v>18611.111111111113</v>
      </c>
      <c r="CT63" s="204">
        <f t="shared" si="89"/>
        <v>19211.873015873018</v>
      </c>
      <c r="CU63" s="204">
        <f t="shared" si="89"/>
        <v>19812.634920634922</v>
      </c>
      <c r="CV63" s="204">
        <f t="shared" si="89"/>
        <v>20413.396825396827</v>
      </c>
      <c r="CW63" s="204">
        <f t="shared" si="89"/>
        <v>21014.158730158731</v>
      </c>
      <c r="CX63" s="204">
        <f t="shared" si="89"/>
        <v>21114.28571428571</v>
      </c>
      <c r="CY63" s="204">
        <f t="shared" si="89"/>
        <v>21114.28571428571</v>
      </c>
      <c r="CZ63" s="204">
        <f t="shared" si="89"/>
        <v>21114.28571428571</v>
      </c>
      <c r="DA63" s="204">
        <f t="shared" si="89"/>
        <v>21114.28571428571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446.66666666666663</v>
      </c>
      <c r="G64" s="204">
        <f t="shared" si="90"/>
        <v>446.66666666666663</v>
      </c>
      <c r="H64" s="204">
        <f t="shared" si="90"/>
        <v>446.66666666666663</v>
      </c>
      <c r="I64" s="204">
        <f t="shared" si="90"/>
        <v>446.66666666666663</v>
      </c>
      <c r="J64" s="204">
        <f t="shared" si="90"/>
        <v>446.66666666666663</v>
      </c>
      <c r="K64" s="204">
        <f t="shared" si="90"/>
        <v>446.66666666666663</v>
      </c>
      <c r="L64" s="204">
        <f t="shared" si="88"/>
        <v>446.66666666666663</v>
      </c>
      <c r="M64" s="204">
        <f t="shared" si="90"/>
        <v>446.66666666666663</v>
      </c>
      <c r="N64" s="204">
        <f t="shared" si="90"/>
        <v>446.66666666666663</v>
      </c>
      <c r="O64" s="204">
        <f t="shared" si="90"/>
        <v>446.66666666666663</v>
      </c>
      <c r="P64" s="204">
        <f t="shared" si="90"/>
        <v>446.66666666666663</v>
      </c>
      <c r="Q64" s="204">
        <f t="shared" si="90"/>
        <v>446.66666666666663</v>
      </c>
      <c r="R64" s="204">
        <f t="shared" si="90"/>
        <v>446.66666666666663</v>
      </c>
      <c r="S64" s="204">
        <f t="shared" si="90"/>
        <v>446.66666666666663</v>
      </c>
      <c r="T64" s="204">
        <f t="shared" si="90"/>
        <v>446.66666666666663</v>
      </c>
      <c r="U64" s="204">
        <f t="shared" si="90"/>
        <v>446.66666666666663</v>
      </c>
      <c r="V64" s="204">
        <f t="shared" si="90"/>
        <v>446.66666666666663</v>
      </c>
      <c r="W64" s="204">
        <f t="shared" si="90"/>
        <v>446.66666666666663</v>
      </c>
      <c r="X64" s="204">
        <f t="shared" si="90"/>
        <v>446.66666666666663</v>
      </c>
      <c r="Y64" s="204">
        <f t="shared" si="90"/>
        <v>454.52380952380952</v>
      </c>
      <c r="Z64" s="204">
        <f t="shared" si="90"/>
        <v>463.95238095238096</v>
      </c>
      <c r="AA64" s="204">
        <f t="shared" si="90"/>
        <v>473.38095238095235</v>
      </c>
      <c r="AB64" s="204">
        <f t="shared" si="90"/>
        <v>482.8095238095238</v>
      </c>
      <c r="AC64" s="204">
        <f t="shared" si="90"/>
        <v>492.23809523809524</v>
      </c>
      <c r="AD64" s="204">
        <f t="shared" si="90"/>
        <v>501.66666666666669</v>
      </c>
      <c r="AE64" s="204">
        <f t="shared" si="90"/>
        <v>511.09523809523807</v>
      </c>
      <c r="AF64" s="204">
        <f t="shared" si="90"/>
        <v>520.52380952380952</v>
      </c>
      <c r="AG64" s="204">
        <f t="shared" si="90"/>
        <v>529.95238095238096</v>
      </c>
      <c r="AH64" s="204">
        <f t="shared" si="90"/>
        <v>539.38095238095241</v>
      </c>
      <c r="AI64" s="204">
        <f t="shared" si="90"/>
        <v>548.80952380952385</v>
      </c>
      <c r="AJ64" s="204">
        <f t="shared" si="90"/>
        <v>558.2380952380953</v>
      </c>
      <c r="AK64" s="204">
        <f t="shared" si="90"/>
        <v>567.66666666666674</v>
      </c>
      <c r="AL64" s="204">
        <f t="shared" si="90"/>
        <v>577.09523809523807</v>
      </c>
      <c r="AM64" s="204">
        <f t="shared" si="90"/>
        <v>586.52380952380963</v>
      </c>
      <c r="AN64" s="204">
        <f t="shared" si="90"/>
        <v>595.95238095238096</v>
      </c>
      <c r="AO64" s="204">
        <f t="shared" si="90"/>
        <v>605.38095238095241</v>
      </c>
      <c r="AP64" s="204">
        <f t="shared" si="90"/>
        <v>614.80952380952385</v>
      </c>
      <c r="AQ64" s="204">
        <f t="shared" si="90"/>
        <v>624.2380952380953</v>
      </c>
      <c r="AR64" s="204">
        <f t="shared" si="90"/>
        <v>633.66666666666674</v>
      </c>
      <c r="AS64" s="204">
        <f t="shared" si="90"/>
        <v>643.09523809523819</v>
      </c>
      <c r="AT64" s="204">
        <f t="shared" si="90"/>
        <v>652.52380952380963</v>
      </c>
      <c r="AU64" s="204">
        <f t="shared" si="90"/>
        <v>661.95238095238096</v>
      </c>
      <c r="AV64" s="204">
        <f t="shared" si="90"/>
        <v>671.38095238095252</v>
      </c>
      <c r="AW64" s="204">
        <f t="shared" si="90"/>
        <v>680.80952380952385</v>
      </c>
      <c r="AX64" s="204">
        <f t="shared" si="90"/>
        <v>690.2380952380953</v>
      </c>
      <c r="AY64" s="204">
        <f t="shared" si="90"/>
        <v>699.66666666666674</v>
      </c>
      <c r="AZ64" s="204">
        <f t="shared" si="90"/>
        <v>709.09523809523819</v>
      </c>
      <c r="BA64" s="204">
        <f t="shared" si="90"/>
        <v>718.52380952380963</v>
      </c>
      <c r="BB64" s="204">
        <f t="shared" si="90"/>
        <v>727.95238095238108</v>
      </c>
      <c r="BC64" s="204">
        <f t="shared" si="90"/>
        <v>737.38095238095252</v>
      </c>
      <c r="BD64" s="204">
        <f t="shared" si="90"/>
        <v>746.80952380952385</v>
      </c>
      <c r="BE64" s="204">
        <f t="shared" si="90"/>
        <v>756.23809523809541</v>
      </c>
      <c r="BF64" s="204">
        <f t="shared" si="90"/>
        <v>765.66666666666674</v>
      </c>
      <c r="BG64" s="204">
        <f t="shared" si="90"/>
        <v>775.09523809523819</v>
      </c>
      <c r="BH64" s="204">
        <f t="shared" si="90"/>
        <v>752.69547325102883</v>
      </c>
      <c r="BI64" s="204">
        <f t="shared" si="90"/>
        <v>723.93004115226336</v>
      </c>
      <c r="BJ64" s="204">
        <f t="shared" si="90"/>
        <v>695.16460905349788</v>
      </c>
      <c r="BK64" s="204">
        <f t="shared" si="90"/>
        <v>666.39917695473252</v>
      </c>
      <c r="BL64" s="204">
        <f t="shared" si="90"/>
        <v>637.63374485596705</v>
      </c>
      <c r="BM64" s="204">
        <f t="shared" si="90"/>
        <v>608.86831275720158</v>
      </c>
      <c r="BN64" s="204">
        <f t="shared" si="90"/>
        <v>580.10288065843611</v>
      </c>
      <c r="BO64" s="204">
        <f t="shared" si="90"/>
        <v>551.33744855967075</v>
      </c>
      <c r="BP64" s="204">
        <f t="shared" si="90"/>
        <v>522.57201646090527</v>
      </c>
      <c r="BQ64" s="204">
        <f t="shared" si="90"/>
        <v>493.80658436213986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465.04115226337439</v>
      </c>
      <c r="BS64" s="204">
        <f t="shared" si="91"/>
        <v>436.27572016460897</v>
      </c>
      <c r="BT64" s="204">
        <f t="shared" si="91"/>
        <v>407.5102880658435</v>
      </c>
      <c r="BU64" s="204">
        <f t="shared" si="91"/>
        <v>378.74485596707808</v>
      </c>
      <c r="BV64" s="204">
        <f t="shared" si="91"/>
        <v>349.97942386831261</v>
      </c>
      <c r="BW64" s="204">
        <f t="shared" si="91"/>
        <v>321.21399176954719</v>
      </c>
      <c r="BX64" s="204">
        <f t="shared" si="91"/>
        <v>292.44855967078178</v>
      </c>
      <c r="BY64" s="204">
        <f t="shared" si="91"/>
        <v>263.68312757201636</v>
      </c>
      <c r="BZ64" s="204">
        <f t="shared" si="91"/>
        <v>234.91769547325089</v>
      </c>
      <c r="CA64" s="204">
        <f t="shared" si="91"/>
        <v>206.15226337448541</v>
      </c>
      <c r="CB64" s="204">
        <f t="shared" si="91"/>
        <v>177.38683127571994</v>
      </c>
      <c r="CC64" s="204">
        <f t="shared" si="91"/>
        <v>148.62139917695458</v>
      </c>
      <c r="CD64" s="204">
        <f t="shared" si="91"/>
        <v>119.85596707818911</v>
      </c>
      <c r="CE64" s="204">
        <f t="shared" si="91"/>
        <v>91.090534979423637</v>
      </c>
      <c r="CF64" s="204">
        <f t="shared" si="91"/>
        <v>62.325102880658278</v>
      </c>
      <c r="CG64" s="204">
        <f t="shared" si="91"/>
        <v>33.559670781892805</v>
      </c>
      <c r="CH64" s="204">
        <f t="shared" si="91"/>
        <v>4.7942386831273325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43.491666666667065</v>
      </c>
      <c r="CY64" s="204">
        <f t="shared" si="91"/>
        <v>95.681666666666942</v>
      </c>
      <c r="CZ64" s="204">
        <f t="shared" si="91"/>
        <v>147.87166666666684</v>
      </c>
      <c r="DA64" s="204">
        <f t="shared" si="91"/>
        <v>200.06166666666672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5433.9365900540206</v>
      </c>
      <c r="G65" s="204">
        <f t="shared" si="92"/>
        <v>5433.9365900540206</v>
      </c>
      <c r="H65" s="204">
        <f t="shared" si="92"/>
        <v>5433.9365900540206</v>
      </c>
      <c r="I65" s="204">
        <f t="shared" si="92"/>
        <v>5433.9365900540206</v>
      </c>
      <c r="J65" s="204">
        <f t="shared" si="92"/>
        <v>5433.9365900540206</v>
      </c>
      <c r="K65" s="204">
        <f t="shared" si="92"/>
        <v>5433.9365900540206</v>
      </c>
      <c r="L65" s="204">
        <f t="shared" si="88"/>
        <v>5433.9365900540206</v>
      </c>
      <c r="M65" s="204">
        <f t="shared" si="92"/>
        <v>5433.9365900540206</v>
      </c>
      <c r="N65" s="204">
        <f t="shared" si="92"/>
        <v>5433.9365900540206</v>
      </c>
      <c r="O65" s="204">
        <f t="shared" si="92"/>
        <v>5433.9365900540206</v>
      </c>
      <c r="P65" s="204">
        <f t="shared" si="92"/>
        <v>5433.9365900540206</v>
      </c>
      <c r="Q65" s="204">
        <f t="shared" si="92"/>
        <v>5433.9365900540206</v>
      </c>
      <c r="R65" s="204">
        <f t="shared" si="92"/>
        <v>5433.9365900540206</v>
      </c>
      <c r="S65" s="204">
        <f t="shared" si="92"/>
        <v>5433.9365900540206</v>
      </c>
      <c r="T65" s="204">
        <f t="shared" si="92"/>
        <v>5433.9365900540206</v>
      </c>
      <c r="U65" s="204">
        <f t="shared" si="92"/>
        <v>5433.9365900540206</v>
      </c>
      <c r="V65" s="204">
        <f t="shared" si="92"/>
        <v>5433.9365900540206</v>
      </c>
      <c r="W65" s="204">
        <f t="shared" si="92"/>
        <v>5433.9365900540206</v>
      </c>
      <c r="X65" s="204">
        <f t="shared" si="92"/>
        <v>5433.9365900540206</v>
      </c>
      <c r="Y65" s="204">
        <f t="shared" si="92"/>
        <v>5535.7017466381985</v>
      </c>
      <c r="Z65" s="204">
        <f t="shared" si="92"/>
        <v>5657.8199345392113</v>
      </c>
      <c r="AA65" s="204">
        <f t="shared" si="92"/>
        <v>5779.9381224402241</v>
      </c>
      <c r="AB65" s="204">
        <f t="shared" si="92"/>
        <v>5902.0563103412369</v>
      </c>
      <c r="AC65" s="204">
        <f t="shared" si="92"/>
        <v>6024.1744982422497</v>
      </c>
      <c r="AD65" s="204">
        <f t="shared" si="92"/>
        <v>6146.2926861432625</v>
      </c>
      <c r="AE65" s="204">
        <f t="shared" si="92"/>
        <v>6268.4108740442753</v>
      </c>
      <c r="AF65" s="204">
        <f t="shared" si="92"/>
        <v>6390.5290619452871</v>
      </c>
      <c r="AG65" s="204">
        <f t="shared" si="92"/>
        <v>6512.6472498463008</v>
      </c>
      <c r="AH65" s="204">
        <f t="shared" si="92"/>
        <v>6634.7654377473127</v>
      </c>
      <c r="AI65" s="204">
        <f t="shared" si="92"/>
        <v>6756.8836256483255</v>
      </c>
      <c r="AJ65" s="204">
        <f t="shared" si="92"/>
        <v>6879.0018135493383</v>
      </c>
      <c r="AK65" s="204">
        <f t="shared" si="92"/>
        <v>7001.1200014503511</v>
      </c>
      <c r="AL65" s="204">
        <f t="shared" si="92"/>
        <v>7123.2381893513639</v>
      </c>
      <c r="AM65" s="204">
        <f t="shared" si="92"/>
        <v>7245.3563772523767</v>
      </c>
      <c r="AN65" s="204">
        <f t="shared" si="92"/>
        <v>7367.4745651533894</v>
      </c>
      <c r="AO65" s="204">
        <f t="shared" si="92"/>
        <v>7489.5927530544022</v>
      </c>
      <c r="AP65" s="204">
        <f t="shared" si="92"/>
        <v>7611.710940955415</v>
      </c>
      <c r="AQ65" s="204">
        <f t="shared" si="92"/>
        <v>7733.8291288564278</v>
      </c>
      <c r="AR65" s="204">
        <f t="shared" si="92"/>
        <v>7855.9473167574406</v>
      </c>
      <c r="AS65" s="204">
        <f t="shared" si="92"/>
        <v>7978.0655046584534</v>
      </c>
      <c r="AT65" s="204">
        <f t="shared" si="92"/>
        <v>8100.1836925594662</v>
      </c>
      <c r="AU65" s="204">
        <f t="shared" si="92"/>
        <v>8222.3018804604799</v>
      </c>
      <c r="AV65" s="204">
        <f t="shared" si="92"/>
        <v>8344.4200683614908</v>
      </c>
      <c r="AW65" s="204">
        <f t="shared" si="92"/>
        <v>8466.5382562625055</v>
      </c>
      <c r="AX65" s="204">
        <f t="shared" si="92"/>
        <v>8588.6564441635164</v>
      </c>
      <c r="AY65" s="204">
        <f t="shared" si="92"/>
        <v>8710.774632064531</v>
      </c>
      <c r="AZ65" s="204">
        <f t="shared" si="92"/>
        <v>8832.892819965542</v>
      </c>
      <c r="BA65" s="204">
        <f t="shared" si="92"/>
        <v>8955.0110078665566</v>
      </c>
      <c r="BB65" s="204">
        <f t="shared" si="92"/>
        <v>9077.1291957675676</v>
      </c>
      <c r="BC65" s="204">
        <f t="shared" si="92"/>
        <v>9199.2473836685804</v>
      </c>
      <c r="BD65" s="204">
        <f t="shared" si="92"/>
        <v>9321.3655715695932</v>
      </c>
      <c r="BE65" s="204">
        <f t="shared" si="92"/>
        <v>9443.4837594706059</v>
      </c>
      <c r="BF65" s="204">
        <f t="shared" si="92"/>
        <v>9565.6019473716187</v>
      </c>
      <c r="BG65" s="204">
        <f t="shared" si="92"/>
        <v>9687.7201352726333</v>
      </c>
      <c r="BH65" s="204">
        <f t="shared" si="92"/>
        <v>9408.4412787317669</v>
      </c>
      <c r="BI65" s="204">
        <f t="shared" si="92"/>
        <v>9048.8830133025276</v>
      </c>
      <c r="BJ65" s="204">
        <f t="shared" si="92"/>
        <v>8689.3247478732883</v>
      </c>
      <c r="BK65" s="204">
        <f t="shared" si="92"/>
        <v>8329.7664824440471</v>
      </c>
      <c r="BL65" s="204">
        <f t="shared" si="92"/>
        <v>7970.2082170148078</v>
      </c>
      <c r="BM65" s="204">
        <f t="shared" si="92"/>
        <v>7610.6499515855685</v>
      </c>
      <c r="BN65" s="204">
        <f t="shared" si="92"/>
        <v>7251.0916861563292</v>
      </c>
      <c r="BO65" s="204">
        <f t="shared" si="92"/>
        <v>6891.5334207270898</v>
      </c>
      <c r="BP65" s="204">
        <f t="shared" si="92"/>
        <v>6531.9751552978505</v>
      </c>
      <c r="BQ65" s="204">
        <f t="shared" si="92"/>
        <v>6172.4168898686103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5812.85862443937</v>
      </c>
      <c r="BS65" s="204">
        <f t="shared" si="93"/>
        <v>5453.3003590101307</v>
      </c>
      <c r="BT65" s="204">
        <f t="shared" si="93"/>
        <v>5093.7420935808914</v>
      </c>
      <c r="BU65" s="204">
        <f t="shared" si="93"/>
        <v>4734.1838281516521</v>
      </c>
      <c r="BV65" s="204">
        <f t="shared" si="93"/>
        <v>4374.6255627224118</v>
      </c>
      <c r="BW65" s="204">
        <f t="shared" si="93"/>
        <v>4015.0672972931725</v>
      </c>
      <c r="BX65" s="204">
        <f t="shared" si="93"/>
        <v>3655.5090318639332</v>
      </c>
      <c r="BY65" s="204">
        <f t="shared" si="93"/>
        <v>3295.9507664346929</v>
      </c>
      <c r="BZ65" s="204">
        <f t="shared" si="93"/>
        <v>2936.3925010054536</v>
      </c>
      <c r="CA65" s="204">
        <f t="shared" si="93"/>
        <v>2576.8342355762143</v>
      </c>
      <c r="CB65" s="204">
        <f t="shared" si="93"/>
        <v>2217.2759701469749</v>
      </c>
      <c r="CC65" s="204">
        <f t="shared" si="93"/>
        <v>1857.7177047177347</v>
      </c>
      <c r="CD65" s="204">
        <f t="shared" si="93"/>
        <v>1498.1594392884945</v>
      </c>
      <c r="CE65" s="204">
        <f t="shared" si="93"/>
        <v>1138.6011738592551</v>
      </c>
      <c r="CF65" s="204">
        <f t="shared" si="93"/>
        <v>779.04290843001581</v>
      </c>
      <c r="CG65" s="204">
        <f t="shared" si="93"/>
        <v>419.48464300077649</v>
      </c>
      <c r="CH65" s="204">
        <f t="shared" si="93"/>
        <v>59.926377571537159</v>
      </c>
      <c r="CI65" s="204">
        <f t="shared" si="93"/>
        <v>0</v>
      </c>
      <c r="CJ65" s="204">
        <f t="shared" si="93"/>
        <v>0</v>
      </c>
      <c r="CK65" s="204">
        <f t="shared" si="93"/>
        <v>0</v>
      </c>
      <c r="CL65" s="204">
        <f t="shared" si="93"/>
        <v>0</v>
      </c>
      <c r="CM65" s="204">
        <f t="shared" si="93"/>
        <v>0</v>
      </c>
      <c r="CN65" s="204">
        <f t="shared" si="93"/>
        <v>0</v>
      </c>
      <c r="CO65" s="204">
        <f t="shared" si="93"/>
        <v>0</v>
      </c>
      <c r="CP65" s="204">
        <f t="shared" si="93"/>
        <v>0</v>
      </c>
      <c r="CQ65" s="204">
        <f t="shared" si="93"/>
        <v>0</v>
      </c>
      <c r="CR65" s="204">
        <f t="shared" si="93"/>
        <v>0</v>
      </c>
      <c r="CS65" s="204">
        <f t="shared" si="93"/>
        <v>0</v>
      </c>
      <c r="CT65" s="204">
        <f t="shared" si="93"/>
        <v>0</v>
      </c>
      <c r="CU65" s="204">
        <f t="shared" si="93"/>
        <v>0</v>
      </c>
      <c r="CV65" s="204">
        <f t="shared" si="93"/>
        <v>0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209.52380952381012</v>
      </c>
      <c r="Z66" s="204">
        <f t="shared" si="94"/>
        <v>460.95238095238153</v>
      </c>
      <c r="AA66" s="204">
        <f t="shared" si="94"/>
        <v>712.38095238095298</v>
      </c>
      <c r="AB66" s="204">
        <f t="shared" si="94"/>
        <v>963.80952380952431</v>
      </c>
      <c r="AC66" s="204">
        <f t="shared" si="94"/>
        <v>1215.2380952380959</v>
      </c>
      <c r="AD66" s="204">
        <f t="shared" si="94"/>
        <v>1466.6666666666672</v>
      </c>
      <c r="AE66" s="204">
        <f t="shared" si="94"/>
        <v>1718.0952380952385</v>
      </c>
      <c r="AF66" s="204">
        <f t="shared" si="94"/>
        <v>1969.5238095238101</v>
      </c>
      <c r="AG66" s="204">
        <f t="shared" si="94"/>
        <v>2220.9523809523816</v>
      </c>
      <c r="AH66" s="204">
        <f t="shared" si="94"/>
        <v>2472.3809523809527</v>
      </c>
      <c r="AI66" s="204">
        <f t="shared" si="94"/>
        <v>2723.8095238095243</v>
      </c>
      <c r="AJ66" s="204">
        <f t="shared" si="94"/>
        <v>2975.2380952380959</v>
      </c>
      <c r="AK66" s="204">
        <f t="shared" si="94"/>
        <v>3226.666666666667</v>
      </c>
      <c r="AL66" s="204">
        <f t="shared" si="94"/>
        <v>3478.0952380952385</v>
      </c>
      <c r="AM66" s="204">
        <f t="shared" si="94"/>
        <v>3729.5238095238101</v>
      </c>
      <c r="AN66" s="204">
        <f t="shared" si="94"/>
        <v>3980.9523809523812</v>
      </c>
      <c r="AO66" s="204">
        <f t="shared" si="94"/>
        <v>4232.3809523809532</v>
      </c>
      <c r="AP66" s="204">
        <f t="shared" si="94"/>
        <v>4483.8095238095239</v>
      </c>
      <c r="AQ66" s="204">
        <f t="shared" si="94"/>
        <v>4735.2380952380954</v>
      </c>
      <c r="AR66" s="204">
        <f t="shared" si="94"/>
        <v>4986.666666666667</v>
      </c>
      <c r="AS66" s="204">
        <f t="shared" si="94"/>
        <v>5238.0952380952385</v>
      </c>
      <c r="AT66" s="204">
        <f t="shared" si="94"/>
        <v>5489.5238095238101</v>
      </c>
      <c r="AU66" s="204">
        <f t="shared" si="94"/>
        <v>5740.9523809523816</v>
      </c>
      <c r="AV66" s="204">
        <f t="shared" si="94"/>
        <v>5992.3809523809523</v>
      </c>
      <c r="AW66" s="204">
        <f t="shared" si="94"/>
        <v>6243.8095238095239</v>
      </c>
      <c r="AX66" s="204">
        <f t="shared" si="94"/>
        <v>6495.2380952380954</v>
      </c>
      <c r="AY66" s="204">
        <f t="shared" si="94"/>
        <v>6746.666666666667</v>
      </c>
      <c r="AZ66" s="204">
        <f t="shared" si="94"/>
        <v>6998.0952380952385</v>
      </c>
      <c r="BA66" s="204">
        <f t="shared" si="94"/>
        <v>7249.5238095238101</v>
      </c>
      <c r="BB66" s="204">
        <f t="shared" si="94"/>
        <v>7500.9523809523807</v>
      </c>
      <c r="BC66" s="204">
        <f t="shared" si="94"/>
        <v>7752.3809523809523</v>
      </c>
      <c r="BD66" s="204">
        <f t="shared" si="94"/>
        <v>8003.8095238095239</v>
      </c>
      <c r="BE66" s="204">
        <f t="shared" si="94"/>
        <v>8255.2380952380954</v>
      </c>
      <c r="BF66" s="204">
        <f t="shared" si="94"/>
        <v>8506.6666666666661</v>
      </c>
      <c r="BG66" s="204">
        <f t="shared" si="94"/>
        <v>8758.0952380952385</v>
      </c>
      <c r="BH66" s="204">
        <f t="shared" si="94"/>
        <v>9463.1393298059993</v>
      </c>
      <c r="BI66" s="204">
        <f t="shared" si="94"/>
        <v>10258.906525573195</v>
      </c>
      <c r="BJ66" s="204">
        <f t="shared" si="94"/>
        <v>11054.67372134039</v>
      </c>
      <c r="BK66" s="204">
        <f t="shared" si="94"/>
        <v>11850.440917107586</v>
      </c>
      <c r="BL66" s="204">
        <f t="shared" si="94"/>
        <v>12646.208112874781</v>
      </c>
      <c r="BM66" s="204">
        <f t="shared" si="94"/>
        <v>13441.975308641979</v>
      </c>
      <c r="BN66" s="204">
        <f t="shared" si="94"/>
        <v>14237.742504409174</v>
      </c>
      <c r="BO66" s="204">
        <f t="shared" si="94"/>
        <v>15033.509700176372</v>
      </c>
      <c r="BP66" s="204">
        <f t="shared" si="94"/>
        <v>15829.276895943567</v>
      </c>
      <c r="BQ66" s="204">
        <f t="shared" si="94"/>
        <v>16625.044091710763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17420.811287477958</v>
      </c>
      <c r="BS66" s="204">
        <f t="shared" si="95"/>
        <v>18216.578483245154</v>
      </c>
      <c r="BT66" s="204">
        <f t="shared" si="95"/>
        <v>19012.345679012353</v>
      </c>
      <c r="BU66" s="204">
        <f t="shared" si="95"/>
        <v>19808.112874779545</v>
      </c>
      <c r="BV66" s="204">
        <f t="shared" si="95"/>
        <v>20603.880070546744</v>
      </c>
      <c r="BW66" s="204">
        <f t="shared" si="95"/>
        <v>21399.647266313936</v>
      </c>
      <c r="BX66" s="204">
        <f t="shared" si="95"/>
        <v>22195.414462081135</v>
      </c>
      <c r="BY66" s="204">
        <f t="shared" si="95"/>
        <v>22991.18165784833</v>
      </c>
      <c r="BZ66" s="204">
        <f t="shared" si="95"/>
        <v>23786.948853615526</v>
      </c>
      <c r="CA66" s="204">
        <f t="shared" si="95"/>
        <v>24582.716049382721</v>
      </c>
      <c r="CB66" s="204">
        <f t="shared" si="95"/>
        <v>25378.483245149917</v>
      </c>
      <c r="CC66" s="204">
        <f t="shared" si="95"/>
        <v>26174.250440917112</v>
      </c>
      <c r="CD66" s="204">
        <f t="shared" si="95"/>
        <v>26970.017636684312</v>
      </c>
      <c r="CE66" s="204">
        <f t="shared" si="95"/>
        <v>27765.784832451507</v>
      </c>
      <c r="CF66" s="204">
        <f t="shared" si="95"/>
        <v>28561.552028218703</v>
      </c>
      <c r="CG66" s="204">
        <f t="shared" si="95"/>
        <v>29357.319223985898</v>
      </c>
      <c r="CH66" s="204">
        <f t="shared" si="95"/>
        <v>30153.086419753094</v>
      </c>
      <c r="CI66" s="204">
        <f t="shared" si="95"/>
        <v>36603.174603174673</v>
      </c>
      <c r="CJ66" s="204">
        <f t="shared" si="95"/>
        <v>44184.126984127055</v>
      </c>
      <c r="CK66" s="204">
        <f t="shared" si="95"/>
        <v>51765.079365079437</v>
      </c>
      <c r="CL66" s="204">
        <f t="shared" si="95"/>
        <v>59346.031746031818</v>
      </c>
      <c r="CM66" s="204">
        <f t="shared" si="95"/>
        <v>66926.9841269842</v>
      </c>
      <c r="CN66" s="204">
        <f t="shared" si="95"/>
        <v>74507.936507936582</v>
      </c>
      <c r="CO66" s="204">
        <f t="shared" si="95"/>
        <v>82088.888888888963</v>
      </c>
      <c r="CP66" s="204">
        <f t="shared" si="95"/>
        <v>89669.841269841345</v>
      </c>
      <c r="CQ66" s="204">
        <f t="shared" si="95"/>
        <v>97250.793650793727</v>
      </c>
      <c r="CR66" s="204">
        <f t="shared" si="95"/>
        <v>104831.74603174611</v>
      </c>
      <c r="CS66" s="204">
        <f t="shared" si="95"/>
        <v>112412.69841269849</v>
      </c>
      <c r="CT66" s="204">
        <f t="shared" si="95"/>
        <v>119993.65079365087</v>
      </c>
      <c r="CU66" s="204">
        <f t="shared" si="95"/>
        <v>127574.60317460325</v>
      </c>
      <c r="CV66" s="204">
        <f t="shared" si="95"/>
        <v>135155.55555555562</v>
      </c>
      <c r="CW66" s="204">
        <f t="shared" si="95"/>
        <v>142736.50793650802</v>
      </c>
      <c r="CX66" s="204">
        <f t="shared" si="95"/>
        <v>146226.41666666669</v>
      </c>
      <c r="CY66" s="204">
        <f t="shared" si="95"/>
        <v>148898.1166666667</v>
      </c>
      <c r="CZ66" s="204">
        <f t="shared" si="95"/>
        <v>151569.81666666668</v>
      </c>
      <c r="DA66" s="204">
        <f t="shared" si="95"/>
        <v>154241.51666666669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764</v>
      </c>
      <c r="G67" s="204">
        <f t="shared" si="96"/>
        <v>764</v>
      </c>
      <c r="H67" s="204">
        <f t="shared" si="96"/>
        <v>764</v>
      </c>
      <c r="I67" s="204">
        <f t="shared" si="96"/>
        <v>764</v>
      </c>
      <c r="J67" s="204">
        <f t="shared" si="96"/>
        <v>764</v>
      </c>
      <c r="K67" s="204">
        <f t="shared" si="96"/>
        <v>764</v>
      </c>
      <c r="L67" s="204">
        <f t="shared" si="88"/>
        <v>764</v>
      </c>
      <c r="M67" s="204">
        <f t="shared" si="96"/>
        <v>764</v>
      </c>
      <c r="N67" s="204">
        <f t="shared" si="96"/>
        <v>764</v>
      </c>
      <c r="O67" s="204">
        <f t="shared" si="96"/>
        <v>764</v>
      </c>
      <c r="P67" s="204">
        <f t="shared" si="96"/>
        <v>764</v>
      </c>
      <c r="Q67" s="204">
        <f t="shared" si="96"/>
        <v>764</v>
      </c>
      <c r="R67" s="204">
        <f t="shared" si="96"/>
        <v>764</v>
      </c>
      <c r="S67" s="204">
        <f t="shared" si="96"/>
        <v>764</v>
      </c>
      <c r="T67" s="204">
        <f t="shared" si="96"/>
        <v>764</v>
      </c>
      <c r="U67" s="204">
        <f t="shared" si="96"/>
        <v>764</v>
      </c>
      <c r="V67" s="204">
        <f t="shared" si="96"/>
        <v>764</v>
      </c>
      <c r="W67" s="204">
        <f t="shared" si="96"/>
        <v>764</v>
      </c>
      <c r="X67" s="204">
        <f t="shared" si="96"/>
        <v>764</v>
      </c>
      <c r="Y67" s="204">
        <f t="shared" si="96"/>
        <v>846.68253968253998</v>
      </c>
      <c r="Z67" s="204">
        <f t="shared" si="96"/>
        <v>945.9015873015876</v>
      </c>
      <c r="AA67" s="204">
        <f t="shared" si="96"/>
        <v>1045.1206349206352</v>
      </c>
      <c r="AB67" s="204">
        <f t="shared" si="96"/>
        <v>1144.3396825396828</v>
      </c>
      <c r="AC67" s="204">
        <f t="shared" si="96"/>
        <v>1243.5587301587304</v>
      </c>
      <c r="AD67" s="204">
        <f t="shared" si="96"/>
        <v>1342.7777777777781</v>
      </c>
      <c r="AE67" s="204">
        <f t="shared" si="96"/>
        <v>1441.9968253968257</v>
      </c>
      <c r="AF67" s="204">
        <f t="shared" si="96"/>
        <v>1541.2158730158733</v>
      </c>
      <c r="AG67" s="204">
        <f t="shared" si="96"/>
        <v>1640.4349206349211</v>
      </c>
      <c r="AH67" s="204">
        <f t="shared" si="96"/>
        <v>1739.6539682539687</v>
      </c>
      <c r="AI67" s="204">
        <f t="shared" si="96"/>
        <v>1838.8730158730161</v>
      </c>
      <c r="AJ67" s="204">
        <f t="shared" si="96"/>
        <v>1938.0920634920637</v>
      </c>
      <c r="AK67" s="204">
        <f t="shared" si="96"/>
        <v>2037.3111111111116</v>
      </c>
      <c r="AL67" s="204">
        <f t="shared" si="96"/>
        <v>2136.5301587301592</v>
      </c>
      <c r="AM67" s="204">
        <f t="shared" si="96"/>
        <v>2235.7492063492068</v>
      </c>
      <c r="AN67" s="204">
        <f t="shared" si="96"/>
        <v>2334.9682539682544</v>
      </c>
      <c r="AO67" s="204">
        <f t="shared" si="96"/>
        <v>2434.187301587302</v>
      </c>
      <c r="AP67" s="204">
        <f t="shared" si="96"/>
        <v>2533.4063492063497</v>
      </c>
      <c r="AQ67" s="204">
        <f t="shared" si="96"/>
        <v>2632.6253968253973</v>
      </c>
      <c r="AR67" s="204">
        <f t="shared" si="96"/>
        <v>2731.8444444444449</v>
      </c>
      <c r="AS67" s="204">
        <f t="shared" si="96"/>
        <v>2831.0634920634925</v>
      </c>
      <c r="AT67" s="204">
        <f t="shared" si="96"/>
        <v>2930.2825396825401</v>
      </c>
      <c r="AU67" s="204">
        <f t="shared" si="96"/>
        <v>3029.5015873015877</v>
      </c>
      <c r="AV67" s="204">
        <f t="shared" si="96"/>
        <v>3128.7206349206353</v>
      </c>
      <c r="AW67" s="204">
        <f t="shared" si="96"/>
        <v>3227.939682539683</v>
      </c>
      <c r="AX67" s="204">
        <f t="shared" si="96"/>
        <v>3327.1587301587306</v>
      </c>
      <c r="AY67" s="204">
        <f t="shared" si="96"/>
        <v>3426.3777777777782</v>
      </c>
      <c r="AZ67" s="204">
        <f t="shared" si="96"/>
        <v>3525.5968253968258</v>
      </c>
      <c r="BA67" s="204">
        <f t="shared" si="96"/>
        <v>3624.8158730158734</v>
      </c>
      <c r="BB67" s="204">
        <f t="shared" si="96"/>
        <v>3724.034920634921</v>
      </c>
      <c r="BC67" s="204">
        <f t="shared" si="96"/>
        <v>3823.2539682539687</v>
      </c>
      <c r="BD67" s="204">
        <f t="shared" si="96"/>
        <v>3922.4730158730163</v>
      </c>
      <c r="BE67" s="204">
        <f t="shared" si="96"/>
        <v>4021.6920634920639</v>
      </c>
      <c r="BF67" s="204">
        <f t="shared" si="96"/>
        <v>4120.9111111111115</v>
      </c>
      <c r="BG67" s="204">
        <f t="shared" si="96"/>
        <v>4220.1301587301587</v>
      </c>
      <c r="BH67" s="204">
        <f t="shared" si="96"/>
        <v>4120.0146972369193</v>
      </c>
      <c r="BI67" s="204">
        <f t="shared" si="96"/>
        <v>3980.0323339212227</v>
      </c>
      <c r="BJ67" s="204">
        <f t="shared" si="96"/>
        <v>3840.0499706055261</v>
      </c>
      <c r="BK67" s="204">
        <f t="shared" si="96"/>
        <v>3700.0676072898295</v>
      </c>
      <c r="BL67" s="204">
        <f t="shared" si="96"/>
        <v>3560.0852439741325</v>
      </c>
      <c r="BM67" s="204">
        <f t="shared" si="96"/>
        <v>3420.1028806584359</v>
      </c>
      <c r="BN67" s="204">
        <f t="shared" si="96"/>
        <v>3280.1205173427393</v>
      </c>
      <c r="BO67" s="204">
        <f t="shared" si="96"/>
        <v>3140.1381540270427</v>
      </c>
      <c r="BP67" s="204">
        <f t="shared" si="96"/>
        <v>3000.1557907113456</v>
      </c>
      <c r="BQ67" s="204">
        <f t="shared" si="96"/>
        <v>2860.173427395649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2720.1910640799524</v>
      </c>
      <c r="BS67" s="204">
        <f t="shared" si="97"/>
        <v>2580.2087007642558</v>
      </c>
      <c r="BT67" s="204">
        <f t="shared" si="97"/>
        <v>2440.2263374485592</v>
      </c>
      <c r="BU67" s="204">
        <f t="shared" si="97"/>
        <v>2300.2439741328626</v>
      </c>
      <c r="BV67" s="204">
        <f t="shared" si="97"/>
        <v>2160.2616108171655</v>
      </c>
      <c r="BW67" s="204">
        <f t="shared" si="97"/>
        <v>2020.2792475014689</v>
      </c>
      <c r="BX67" s="204">
        <f t="shared" si="97"/>
        <v>1880.2968841857723</v>
      </c>
      <c r="BY67" s="204">
        <f t="shared" si="97"/>
        <v>1740.3145208700757</v>
      </c>
      <c r="BZ67" s="204">
        <f t="shared" si="97"/>
        <v>1600.3321575543791</v>
      </c>
      <c r="CA67" s="204">
        <f t="shared" si="97"/>
        <v>1460.3497942386825</v>
      </c>
      <c r="CB67" s="204">
        <f t="shared" si="97"/>
        <v>1320.3674309229855</v>
      </c>
      <c r="CC67" s="204">
        <f t="shared" si="97"/>
        <v>1180.3850676072889</v>
      </c>
      <c r="CD67" s="204">
        <f t="shared" si="97"/>
        <v>1040.4027042915923</v>
      </c>
      <c r="CE67" s="204">
        <f t="shared" si="97"/>
        <v>900.42034097589567</v>
      </c>
      <c r="CF67" s="204">
        <f t="shared" si="97"/>
        <v>760.43797766019907</v>
      </c>
      <c r="CG67" s="204">
        <f t="shared" si="97"/>
        <v>620.45561434450201</v>
      </c>
      <c r="CH67" s="204">
        <f t="shared" si="97"/>
        <v>480.47325102880541</v>
      </c>
      <c r="CI67" s="204">
        <f t="shared" si="97"/>
        <v>431.74603174603146</v>
      </c>
      <c r="CJ67" s="204">
        <f t="shared" si="97"/>
        <v>401.26984126984098</v>
      </c>
      <c r="CK67" s="204">
        <f t="shared" si="97"/>
        <v>370.7936507936505</v>
      </c>
      <c r="CL67" s="204">
        <f t="shared" si="97"/>
        <v>340.31746031746002</v>
      </c>
      <c r="CM67" s="204">
        <f t="shared" si="97"/>
        <v>309.84126984126954</v>
      </c>
      <c r="CN67" s="204">
        <f t="shared" si="97"/>
        <v>279.36507936507905</v>
      </c>
      <c r="CO67" s="204">
        <f t="shared" si="97"/>
        <v>248.8888888888886</v>
      </c>
      <c r="CP67" s="204">
        <f t="shared" si="97"/>
        <v>218.41269841269812</v>
      </c>
      <c r="CQ67" s="204">
        <f t="shared" si="97"/>
        <v>187.93650793650767</v>
      </c>
      <c r="CR67" s="204">
        <f t="shared" si="97"/>
        <v>157.46031746031719</v>
      </c>
      <c r="CS67" s="204">
        <f t="shared" si="97"/>
        <v>126.9841269841267</v>
      </c>
      <c r="CT67" s="204">
        <f t="shared" si="97"/>
        <v>96.507936507936222</v>
      </c>
      <c r="CU67" s="204">
        <f t="shared" si="97"/>
        <v>66.03174603174574</v>
      </c>
      <c r="CV67" s="204">
        <f t="shared" si="97"/>
        <v>35.555555555555259</v>
      </c>
      <c r="CW67" s="204">
        <f t="shared" si="97"/>
        <v>5.0793650793647771</v>
      </c>
      <c r="CX67" s="204">
        <f t="shared" si="97"/>
        <v>691.27500000000782</v>
      </c>
      <c r="CY67" s="204">
        <f t="shared" si="97"/>
        <v>1520.8050000000078</v>
      </c>
      <c r="CZ67" s="204">
        <f t="shared" si="97"/>
        <v>2350.3350000000078</v>
      </c>
      <c r="DA67" s="204">
        <f t="shared" si="97"/>
        <v>3179.865000000008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22.857142857142925</v>
      </c>
      <c r="Z68" s="204">
        <f t="shared" si="98"/>
        <v>50.285714285714356</v>
      </c>
      <c r="AA68" s="204">
        <f t="shared" si="98"/>
        <v>77.714285714285779</v>
      </c>
      <c r="AB68" s="204">
        <f t="shared" si="98"/>
        <v>105.14285714285721</v>
      </c>
      <c r="AC68" s="204">
        <f t="shared" si="98"/>
        <v>132.57142857142864</v>
      </c>
      <c r="AD68" s="204">
        <f t="shared" si="98"/>
        <v>160.00000000000009</v>
      </c>
      <c r="AE68" s="204">
        <f t="shared" si="98"/>
        <v>187.4285714285715</v>
      </c>
      <c r="AF68" s="204">
        <f t="shared" si="98"/>
        <v>214.85714285714295</v>
      </c>
      <c r="AG68" s="204">
        <f t="shared" si="98"/>
        <v>242.28571428571436</v>
      </c>
      <c r="AH68" s="204">
        <f t="shared" si="98"/>
        <v>269.71428571428578</v>
      </c>
      <c r="AI68" s="204">
        <f t="shared" si="98"/>
        <v>297.14285714285722</v>
      </c>
      <c r="AJ68" s="204">
        <f t="shared" si="98"/>
        <v>324.57142857142867</v>
      </c>
      <c r="AK68" s="204">
        <f t="shared" si="98"/>
        <v>352.00000000000011</v>
      </c>
      <c r="AL68" s="204">
        <f t="shared" si="98"/>
        <v>379.4285714285715</v>
      </c>
      <c r="AM68" s="204">
        <f t="shared" si="98"/>
        <v>406.85714285714295</v>
      </c>
      <c r="AN68" s="204">
        <f t="shared" si="98"/>
        <v>434.28571428571439</v>
      </c>
      <c r="AO68" s="204">
        <f t="shared" si="98"/>
        <v>461.71428571428584</v>
      </c>
      <c r="AP68" s="204">
        <f t="shared" si="98"/>
        <v>489.14285714285722</v>
      </c>
      <c r="AQ68" s="204">
        <f t="shared" si="98"/>
        <v>516.57142857142867</v>
      </c>
      <c r="AR68" s="204">
        <f t="shared" si="98"/>
        <v>544.00000000000011</v>
      </c>
      <c r="AS68" s="204">
        <f t="shared" si="98"/>
        <v>571.42857142857156</v>
      </c>
      <c r="AT68" s="204">
        <f t="shared" si="98"/>
        <v>598.857142857143</v>
      </c>
      <c r="AU68" s="204">
        <f t="shared" si="98"/>
        <v>626.28571428571445</v>
      </c>
      <c r="AV68" s="204">
        <f t="shared" si="98"/>
        <v>653.71428571428578</v>
      </c>
      <c r="AW68" s="204">
        <f t="shared" si="98"/>
        <v>681.14285714285722</v>
      </c>
      <c r="AX68" s="204">
        <f t="shared" si="98"/>
        <v>708.57142857142867</v>
      </c>
      <c r="AY68" s="204">
        <f t="shared" si="98"/>
        <v>736.00000000000011</v>
      </c>
      <c r="AZ68" s="204">
        <f t="shared" si="98"/>
        <v>763.42857142857156</v>
      </c>
      <c r="BA68" s="204">
        <f t="shared" si="98"/>
        <v>790.857142857143</v>
      </c>
      <c r="BB68" s="204">
        <f t="shared" si="98"/>
        <v>818.28571428571445</v>
      </c>
      <c r="BC68" s="204">
        <f t="shared" si="98"/>
        <v>845.71428571428589</v>
      </c>
      <c r="BD68" s="204">
        <f t="shared" si="98"/>
        <v>873.14285714285722</v>
      </c>
      <c r="BE68" s="204">
        <f t="shared" si="98"/>
        <v>900.57142857142867</v>
      </c>
      <c r="BF68" s="204">
        <f t="shared" si="98"/>
        <v>928.00000000000011</v>
      </c>
      <c r="BG68" s="204">
        <f t="shared" si="98"/>
        <v>955.42857142857156</v>
      </c>
      <c r="BH68" s="204">
        <f t="shared" si="98"/>
        <v>2195.5085243974172</v>
      </c>
      <c r="BI68" s="204">
        <f t="shared" si="98"/>
        <v>3678.1187536743132</v>
      </c>
      <c r="BJ68" s="204">
        <f t="shared" si="98"/>
        <v>5160.7289829512092</v>
      </c>
      <c r="BK68" s="204">
        <f t="shared" si="98"/>
        <v>6643.3392122281057</v>
      </c>
      <c r="BL68" s="204">
        <f t="shared" si="98"/>
        <v>8125.9494415050021</v>
      </c>
      <c r="BM68" s="204">
        <f t="shared" si="98"/>
        <v>9608.5596707818986</v>
      </c>
      <c r="BN68" s="204">
        <f t="shared" si="98"/>
        <v>11091.169900058794</v>
      </c>
      <c r="BO68" s="204">
        <f t="shared" si="98"/>
        <v>12573.780129335692</v>
      </c>
      <c r="BP68" s="204">
        <f t="shared" si="98"/>
        <v>14056.390358612587</v>
      </c>
      <c r="BQ68" s="204">
        <f t="shared" si="98"/>
        <v>15539.000587889483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17021.61081716638</v>
      </c>
      <c r="BS68" s="204">
        <f t="shared" si="99"/>
        <v>18504.221046443276</v>
      </c>
      <c r="BT68" s="204">
        <f t="shared" si="99"/>
        <v>19986.831275720171</v>
      </c>
      <c r="BU68" s="204">
        <f t="shared" si="99"/>
        <v>21469.441504997067</v>
      </c>
      <c r="BV68" s="204">
        <f t="shared" si="99"/>
        <v>22952.051734273966</v>
      </c>
      <c r="BW68" s="204">
        <f t="shared" si="99"/>
        <v>24434.661963550861</v>
      </c>
      <c r="BX68" s="204">
        <f t="shared" si="99"/>
        <v>25917.272192827757</v>
      </c>
      <c r="BY68" s="204">
        <f t="shared" si="99"/>
        <v>27399.882422104653</v>
      </c>
      <c r="BZ68" s="204">
        <f t="shared" si="99"/>
        <v>28882.492651381548</v>
      </c>
      <c r="CA68" s="204">
        <f t="shared" si="99"/>
        <v>30365.102880658447</v>
      </c>
      <c r="CB68" s="204">
        <f t="shared" si="99"/>
        <v>31847.713109935343</v>
      </c>
      <c r="CC68" s="204">
        <f t="shared" si="99"/>
        <v>33330.323339212242</v>
      </c>
      <c r="CD68" s="204">
        <f t="shared" si="99"/>
        <v>34812.933568489134</v>
      </c>
      <c r="CE68" s="204">
        <f t="shared" si="99"/>
        <v>36295.543797766033</v>
      </c>
      <c r="CF68" s="204">
        <f t="shared" si="99"/>
        <v>37778.154027042925</v>
      </c>
      <c r="CG68" s="204">
        <f t="shared" si="99"/>
        <v>39260.764256319824</v>
      </c>
      <c r="CH68" s="204">
        <f t="shared" si="99"/>
        <v>40743.374485596716</v>
      </c>
      <c r="CI68" s="204">
        <f t="shared" si="99"/>
        <v>40849.354497354499</v>
      </c>
      <c r="CJ68" s="204">
        <f t="shared" si="99"/>
        <v>40680.008465608465</v>
      </c>
      <c r="CK68" s="204">
        <f t="shared" si="99"/>
        <v>40510.662433862431</v>
      </c>
      <c r="CL68" s="204">
        <f t="shared" si="99"/>
        <v>40341.316402116405</v>
      </c>
      <c r="CM68" s="204">
        <f t="shared" si="99"/>
        <v>40171.970370370371</v>
      </c>
      <c r="CN68" s="204">
        <f t="shared" si="99"/>
        <v>40002.624338624337</v>
      </c>
      <c r="CO68" s="204">
        <f t="shared" si="99"/>
        <v>39833.27830687831</v>
      </c>
      <c r="CP68" s="204">
        <f t="shared" si="99"/>
        <v>39663.932275132276</v>
      </c>
      <c r="CQ68" s="204">
        <f t="shared" si="99"/>
        <v>39494.586243386242</v>
      </c>
      <c r="CR68" s="204">
        <f t="shared" si="99"/>
        <v>39325.240211640215</v>
      </c>
      <c r="CS68" s="204">
        <f t="shared" si="99"/>
        <v>39155.894179894181</v>
      </c>
      <c r="CT68" s="204">
        <f t="shared" si="99"/>
        <v>38986.548148148147</v>
      </c>
      <c r="CU68" s="204">
        <f t="shared" si="99"/>
        <v>38817.202116402121</v>
      </c>
      <c r="CV68" s="204">
        <f t="shared" si="99"/>
        <v>38647.856084656087</v>
      </c>
      <c r="CW68" s="204">
        <f t="shared" si="99"/>
        <v>38478.510052910053</v>
      </c>
      <c r="CX68" s="204">
        <f t="shared" si="99"/>
        <v>43619.869047619111</v>
      </c>
      <c r="CY68" s="204">
        <f t="shared" si="99"/>
        <v>49823.369047619111</v>
      </c>
      <c r="CZ68" s="204">
        <f t="shared" si="99"/>
        <v>56026.869047619111</v>
      </c>
      <c r="DA68" s="204">
        <f t="shared" si="99"/>
        <v>62230.369047619111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1137.4487346808048</v>
      </c>
      <c r="G69" s="204">
        <f t="shared" si="100"/>
        <v>1137.4487346808048</v>
      </c>
      <c r="H69" s="204">
        <f t="shared" si="100"/>
        <v>1137.4487346808048</v>
      </c>
      <c r="I69" s="204">
        <f t="shared" si="100"/>
        <v>1137.4487346808048</v>
      </c>
      <c r="J69" s="204">
        <f t="shared" si="100"/>
        <v>1137.4487346808048</v>
      </c>
      <c r="K69" s="204">
        <f t="shared" si="100"/>
        <v>1137.4487346808048</v>
      </c>
      <c r="L69" s="204">
        <f t="shared" si="88"/>
        <v>1137.4487346808048</v>
      </c>
      <c r="M69" s="204">
        <f t="shared" si="100"/>
        <v>1137.4487346808048</v>
      </c>
      <c r="N69" s="204">
        <f t="shared" si="100"/>
        <v>1137.4487346808048</v>
      </c>
      <c r="O69" s="204">
        <f t="shared" si="100"/>
        <v>1137.4487346808048</v>
      </c>
      <c r="P69" s="204">
        <f t="shared" si="100"/>
        <v>1137.4487346808048</v>
      </c>
      <c r="Q69" s="204">
        <f t="shared" si="100"/>
        <v>1137.4487346808048</v>
      </c>
      <c r="R69" s="204">
        <f t="shared" si="100"/>
        <v>1137.4487346808048</v>
      </c>
      <c r="S69" s="204">
        <f t="shared" si="100"/>
        <v>1137.4487346808048</v>
      </c>
      <c r="T69" s="204">
        <f t="shared" si="100"/>
        <v>1137.4487346808048</v>
      </c>
      <c r="U69" s="204">
        <f t="shared" si="100"/>
        <v>1137.4487346808048</v>
      </c>
      <c r="V69" s="204">
        <f t="shared" si="100"/>
        <v>1137.4487346808048</v>
      </c>
      <c r="W69" s="204">
        <f t="shared" si="100"/>
        <v>1137.4487346808048</v>
      </c>
      <c r="X69" s="204">
        <f t="shared" si="100"/>
        <v>1137.4487346808048</v>
      </c>
      <c r="Y69" s="204">
        <f t="shared" si="100"/>
        <v>1135.8756420479378</v>
      </c>
      <c r="Z69" s="204">
        <f t="shared" si="100"/>
        <v>1133.9879308884974</v>
      </c>
      <c r="AA69" s="204">
        <f t="shared" si="100"/>
        <v>1132.100219729057</v>
      </c>
      <c r="AB69" s="204">
        <f t="shared" si="100"/>
        <v>1130.2125085696166</v>
      </c>
      <c r="AC69" s="204">
        <f t="shared" si="100"/>
        <v>1128.3247974101762</v>
      </c>
      <c r="AD69" s="204">
        <f t="shared" si="100"/>
        <v>1126.4370862507358</v>
      </c>
      <c r="AE69" s="204">
        <f t="shared" si="100"/>
        <v>1124.5493750912954</v>
      </c>
      <c r="AF69" s="204">
        <f t="shared" si="100"/>
        <v>1122.6616639318549</v>
      </c>
      <c r="AG69" s="204">
        <f t="shared" si="100"/>
        <v>1120.7739527724148</v>
      </c>
      <c r="AH69" s="204">
        <f t="shared" si="100"/>
        <v>1118.8862416129743</v>
      </c>
      <c r="AI69" s="204">
        <f t="shared" si="100"/>
        <v>1116.9985304535339</v>
      </c>
      <c r="AJ69" s="204">
        <f t="shared" si="100"/>
        <v>1115.1108192940935</v>
      </c>
      <c r="AK69" s="204">
        <f t="shared" si="100"/>
        <v>1113.2231081346531</v>
      </c>
      <c r="AL69" s="204">
        <f t="shared" si="100"/>
        <v>1111.3353969752127</v>
      </c>
      <c r="AM69" s="204">
        <f t="shared" si="100"/>
        <v>1109.4476858157723</v>
      </c>
      <c r="AN69" s="204">
        <f t="shared" si="100"/>
        <v>1107.5599746563319</v>
      </c>
      <c r="AO69" s="204">
        <f t="shared" si="100"/>
        <v>1105.6722634968914</v>
      </c>
      <c r="AP69" s="204">
        <f t="shared" si="100"/>
        <v>1103.784552337451</v>
      </c>
      <c r="AQ69" s="204">
        <f t="shared" si="100"/>
        <v>1101.8968411780106</v>
      </c>
      <c r="AR69" s="204">
        <f t="shared" si="100"/>
        <v>1100.0091300185704</v>
      </c>
      <c r="AS69" s="204">
        <f t="shared" si="100"/>
        <v>1098.12141885913</v>
      </c>
      <c r="AT69" s="204">
        <f t="shared" si="100"/>
        <v>1096.2337076996896</v>
      </c>
      <c r="AU69" s="204">
        <f t="shared" si="100"/>
        <v>1094.3459965402492</v>
      </c>
      <c r="AV69" s="204">
        <f t="shared" si="100"/>
        <v>1092.4582853808088</v>
      </c>
      <c r="AW69" s="204">
        <f t="shared" si="100"/>
        <v>1090.5705742213684</v>
      </c>
      <c r="AX69" s="204">
        <f t="shared" si="100"/>
        <v>1088.6828630619279</v>
      </c>
      <c r="AY69" s="204">
        <f t="shared" si="100"/>
        <v>1086.7951519024875</v>
      </c>
      <c r="AZ69" s="204">
        <f t="shared" si="100"/>
        <v>1084.9074407430471</v>
      </c>
      <c r="BA69" s="204">
        <f t="shared" si="100"/>
        <v>1083.0197295836067</v>
      </c>
      <c r="BB69" s="204">
        <f t="shared" si="100"/>
        <v>1081.1320184241663</v>
      </c>
      <c r="BC69" s="204">
        <f t="shared" si="100"/>
        <v>1079.2443072647259</v>
      </c>
      <c r="BD69" s="204">
        <f t="shared" si="100"/>
        <v>1077.3565961052857</v>
      </c>
      <c r="BE69" s="204">
        <f t="shared" si="100"/>
        <v>1075.4688849458453</v>
      </c>
      <c r="BF69" s="204">
        <f t="shared" si="100"/>
        <v>1073.5811737864049</v>
      </c>
      <c r="BG69" s="204">
        <f t="shared" si="100"/>
        <v>1071.6934626269644</v>
      </c>
      <c r="BH69" s="204">
        <f t="shared" si="100"/>
        <v>1052.3097098987505</v>
      </c>
      <c r="BI69" s="204">
        <f t="shared" si="100"/>
        <v>1029.4267488567818</v>
      </c>
      <c r="BJ69" s="204">
        <f t="shared" si="100"/>
        <v>1006.5437878148134</v>
      </c>
      <c r="BK69" s="204">
        <f t="shared" si="100"/>
        <v>983.66082677284476</v>
      </c>
      <c r="BL69" s="204">
        <f t="shared" si="100"/>
        <v>960.77786573087621</v>
      </c>
      <c r="BM69" s="204">
        <f t="shared" si="100"/>
        <v>937.89490468890767</v>
      </c>
      <c r="BN69" s="204">
        <f t="shared" si="100"/>
        <v>915.01194364693913</v>
      </c>
      <c r="BO69" s="204">
        <f t="shared" si="100"/>
        <v>892.12898260497059</v>
      </c>
      <c r="BP69" s="204">
        <f t="shared" si="100"/>
        <v>869.24602156300205</v>
      </c>
      <c r="BQ69" s="204">
        <f t="shared" si="100"/>
        <v>846.3630605210335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823.48009947906485</v>
      </c>
      <c r="BS69" s="204">
        <f t="shared" si="101"/>
        <v>800.59713843709631</v>
      </c>
      <c r="BT69" s="204">
        <f t="shared" si="101"/>
        <v>777.71417739512776</v>
      </c>
      <c r="BU69" s="204">
        <f t="shared" si="101"/>
        <v>754.83121635315922</v>
      </c>
      <c r="BV69" s="204">
        <f t="shared" si="101"/>
        <v>731.94825531119068</v>
      </c>
      <c r="BW69" s="204">
        <f t="shared" si="101"/>
        <v>709.06529426922202</v>
      </c>
      <c r="BX69" s="204">
        <f t="shared" si="101"/>
        <v>686.18233322725359</v>
      </c>
      <c r="BY69" s="204">
        <f t="shared" si="101"/>
        <v>663.29937218528494</v>
      </c>
      <c r="BZ69" s="204">
        <f t="shared" si="101"/>
        <v>640.4164111433164</v>
      </c>
      <c r="CA69" s="204">
        <f t="shared" si="101"/>
        <v>617.53345010134785</v>
      </c>
      <c r="CB69" s="204">
        <f t="shared" si="101"/>
        <v>594.65048905937931</v>
      </c>
      <c r="CC69" s="204">
        <f t="shared" si="101"/>
        <v>571.76752801741077</v>
      </c>
      <c r="CD69" s="204">
        <f t="shared" si="101"/>
        <v>548.88456697544211</v>
      </c>
      <c r="CE69" s="204">
        <f t="shared" si="101"/>
        <v>526.00160593347357</v>
      </c>
      <c r="CF69" s="204">
        <f t="shared" si="101"/>
        <v>503.11864489150503</v>
      </c>
      <c r="CG69" s="204">
        <f t="shared" si="101"/>
        <v>480.23568384953649</v>
      </c>
      <c r="CH69" s="204">
        <f t="shared" si="101"/>
        <v>457.35272280756794</v>
      </c>
      <c r="CI69" s="204">
        <f t="shared" si="101"/>
        <v>453.53889596723997</v>
      </c>
      <c r="CJ69" s="204">
        <f t="shared" si="101"/>
        <v>453.53889596723997</v>
      </c>
      <c r="CK69" s="204">
        <f t="shared" si="101"/>
        <v>453.53889596723997</v>
      </c>
      <c r="CL69" s="204">
        <f t="shared" si="101"/>
        <v>453.53889596723997</v>
      </c>
      <c r="CM69" s="204">
        <f t="shared" si="101"/>
        <v>453.53889596723997</v>
      </c>
      <c r="CN69" s="204">
        <f t="shared" si="101"/>
        <v>453.53889596723997</v>
      </c>
      <c r="CO69" s="204">
        <f t="shared" si="101"/>
        <v>453.53889596723997</v>
      </c>
      <c r="CP69" s="204">
        <f t="shared" si="101"/>
        <v>453.53889596723997</v>
      </c>
      <c r="CQ69" s="204">
        <f t="shared" si="101"/>
        <v>453.53889596723997</v>
      </c>
      <c r="CR69" s="204">
        <f t="shared" si="101"/>
        <v>453.53889596723997</v>
      </c>
      <c r="CS69" s="204">
        <f t="shared" si="101"/>
        <v>453.53889596723997</v>
      </c>
      <c r="CT69" s="204">
        <f t="shared" si="101"/>
        <v>453.53889596723997</v>
      </c>
      <c r="CU69" s="204">
        <f t="shared" si="101"/>
        <v>453.53889596723997</v>
      </c>
      <c r="CV69" s="204">
        <f t="shared" si="101"/>
        <v>453.53889596723997</v>
      </c>
      <c r="CW69" s="204">
        <f t="shared" si="101"/>
        <v>453.53889596723997</v>
      </c>
      <c r="CX69" s="204">
        <f t="shared" si="101"/>
        <v>465.81389596724011</v>
      </c>
      <c r="CY69" s="204">
        <f t="shared" si="101"/>
        <v>480.54389596724013</v>
      </c>
      <c r="CZ69" s="204">
        <f t="shared" si="101"/>
        <v>495.27389596724009</v>
      </c>
      <c r="DA69" s="204">
        <f t="shared" si="101"/>
        <v>510.00389596724011</v>
      </c>
    </row>
    <row r="70" spans="1:105" s="204" customFormat="1">
      <c r="A70" s="204" t="str">
        <f>Income!A85</f>
        <v>Cash transfer - official</v>
      </c>
      <c r="F70" s="204">
        <f t="shared" si="100"/>
        <v>21720</v>
      </c>
      <c r="G70" s="204">
        <f t="shared" si="100"/>
        <v>21720</v>
      </c>
      <c r="H70" s="204">
        <f t="shared" si="100"/>
        <v>21720</v>
      </c>
      <c r="I70" s="204">
        <f t="shared" si="100"/>
        <v>21720</v>
      </c>
      <c r="J70" s="204">
        <f t="shared" si="100"/>
        <v>21720</v>
      </c>
      <c r="K70" s="204">
        <f t="shared" si="100"/>
        <v>21720</v>
      </c>
      <c r="L70" s="204">
        <f t="shared" si="100"/>
        <v>21720</v>
      </c>
      <c r="M70" s="204">
        <f t="shared" si="100"/>
        <v>21720</v>
      </c>
      <c r="N70" s="204">
        <f t="shared" si="100"/>
        <v>21720</v>
      </c>
      <c r="O70" s="204">
        <f t="shared" si="100"/>
        <v>21720</v>
      </c>
      <c r="P70" s="204">
        <f t="shared" si="100"/>
        <v>21720</v>
      </c>
      <c r="Q70" s="204">
        <f t="shared" si="100"/>
        <v>21720</v>
      </c>
      <c r="R70" s="204">
        <f t="shared" si="100"/>
        <v>21720</v>
      </c>
      <c r="S70" s="204">
        <f t="shared" si="100"/>
        <v>21720</v>
      </c>
      <c r="T70" s="204">
        <f t="shared" si="100"/>
        <v>21720</v>
      </c>
      <c r="U70" s="204">
        <f t="shared" si="100"/>
        <v>21720</v>
      </c>
      <c r="V70" s="204">
        <f t="shared" si="100"/>
        <v>21720</v>
      </c>
      <c r="W70" s="204">
        <f t="shared" si="100"/>
        <v>21720</v>
      </c>
      <c r="X70" s="204">
        <f t="shared" si="100"/>
        <v>21720</v>
      </c>
      <c r="Y70" s="204">
        <f t="shared" si="100"/>
        <v>21720</v>
      </c>
      <c r="Z70" s="204">
        <f t="shared" si="100"/>
        <v>21720</v>
      </c>
      <c r="AA70" s="204">
        <f t="shared" si="100"/>
        <v>21720</v>
      </c>
      <c r="AB70" s="204">
        <f t="shared" si="100"/>
        <v>21720</v>
      </c>
      <c r="AC70" s="204">
        <f t="shared" si="100"/>
        <v>21720</v>
      </c>
      <c r="AD70" s="204">
        <f t="shared" si="100"/>
        <v>21720</v>
      </c>
      <c r="AE70" s="204">
        <f t="shared" si="100"/>
        <v>21720</v>
      </c>
      <c r="AF70" s="204">
        <f t="shared" si="100"/>
        <v>21720</v>
      </c>
      <c r="AG70" s="204">
        <f t="shared" si="100"/>
        <v>21720</v>
      </c>
      <c r="AH70" s="204">
        <f t="shared" si="100"/>
        <v>21720</v>
      </c>
      <c r="AI70" s="204">
        <f t="shared" si="100"/>
        <v>21720</v>
      </c>
      <c r="AJ70" s="204">
        <f t="shared" si="100"/>
        <v>21720</v>
      </c>
      <c r="AK70" s="204">
        <f t="shared" si="100"/>
        <v>21720</v>
      </c>
      <c r="AL70" s="204">
        <f t="shared" si="100"/>
        <v>21720</v>
      </c>
      <c r="AM70" s="204">
        <f t="shared" si="100"/>
        <v>21720</v>
      </c>
      <c r="AN70" s="204">
        <f t="shared" si="100"/>
        <v>21720</v>
      </c>
      <c r="AO70" s="204">
        <f t="shared" si="100"/>
        <v>21720</v>
      </c>
      <c r="AP70" s="204">
        <f t="shared" si="100"/>
        <v>21720</v>
      </c>
      <c r="AQ70" s="204">
        <f t="shared" si="100"/>
        <v>21720</v>
      </c>
      <c r="AR70" s="204">
        <f t="shared" si="100"/>
        <v>21720</v>
      </c>
      <c r="AS70" s="204">
        <f t="shared" si="100"/>
        <v>21720</v>
      </c>
      <c r="AT70" s="204">
        <f t="shared" si="100"/>
        <v>21720</v>
      </c>
      <c r="AU70" s="204">
        <f t="shared" si="100"/>
        <v>21720</v>
      </c>
      <c r="AV70" s="204">
        <f t="shared" si="100"/>
        <v>21720</v>
      </c>
      <c r="AW70" s="204">
        <f t="shared" si="100"/>
        <v>21720</v>
      </c>
      <c r="AX70" s="204">
        <f t="shared" si="100"/>
        <v>21720</v>
      </c>
      <c r="AY70" s="204">
        <f t="shared" si="100"/>
        <v>21720</v>
      </c>
      <c r="AZ70" s="204">
        <f t="shared" si="100"/>
        <v>21720</v>
      </c>
      <c r="BA70" s="204">
        <f t="shared" si="100"/>
        <v>21720</v>
      </c>
      <c r="BB70" s="204">
        <f t="shared" si="100"/>
        <v>21720</v>
      </c>
      <c r="BC70" s="204">
        <f t="shared" si="100"/>
        <v>21720</v>
      </c>
      <c r="BD70" s="204">
        <f t="shared" si="100"/>
        <v>21720</v>
      </c>
      <c r="BE70" s="204">
        <f t="shared" si="100"/>
        <v>21720</v>
      </c>
      <c r="BF70" s="204">
        <f t="shared" si="100"/>
        <v>21720</v>
      </c>
      <c r="BG70" s="204">
        <f t="shared" si="100"/>
        <v>21720</v>
      </c>
      <c r="BH70" s="204">
        <f t="shared" si="100"/>
        <v>21328.994708994709</v>
      </c>
      <c r="BI70" s="204">
        <f t="shared" si="100"/>
        <v>20859.788359788359</v>
      </c>
      <c r="BJ70" s="204">
        <f t="shared" si="100"/>
        <v>20390.582010582009</v>
      </c>
      <c r="BK70" s="204">
        <f t="shared" si="100"/>
        <v>19921.37566137566</v>
      </c>
      <c r="BL70" s="204">
        <f t="shared" si="100"/>
        <v>19452.16931216931</v>
      </c>
      <c r="BM70" s="204">
        <f t="shared" si="100"/>
        <v>18982.96296296296</v>
      </c>
      <c r="BN70" s="204">
        <f t="shared" si="100"/>
        <v>18513.75661375661</v>
      </c>
      <c r="BO70" s="204">
        <f t="shared" si="100"/>
        <v>18044.550264550264</v>
      </c>
      <c r="BP70" s="204">
        <f t="shared" si="100"/>
        <v>17575.343915343914</v>
      </c>
      <c r="BQ70" s="204">
        <f t="shared" si="100"/>
        <v>17106.137566137564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16636.931216931214</v>
      </c>
      <c r="BS70" s="204">
        <f t="shared" si="102"/>
        <v>16167.724867724864</v>
      </c>
      <c r="BT70" s="204">
        <f t="shared" si="102"/>
        <v>15698.518518518515</v>
      </c>
      <c r="BU70" s="204">
        <f t="shared" si="102"/>
        <v>15229.312169312165</v>
      </c>
      <c r="BV70" s="204">
        <f t="shared" si="102"/>
        <v>14760.105820105817</v>
      </c>
      <c r="BW70" s="204">
        <f t="shared" si="102"/>
        <v>14290.899470899467</v>
      </c>
      <c r="BX70" s="204">
        <f t="shared" si="102"/>
        <v>13821.693121693119</v>
      </c>
      <c r="BY70" s="204">
        <f t="shared" si="102"/>
        <v>13352.486772486769</v>
      </c>
      <c r="BZ70" s="204">
        <f t="shared" si="102"/>
        <v>12883.280423280419</v>
      </c>
      <c r="CA70" s="204">
        <f t="shared" si="102"/>
        <v>12414.074074074069</v>
      </c>
      <c r="CB70" s="204">
        <f t="shared" si="102"/>
        <v>11944.86772486772</v>
      </c>
      <c r="CC70" s="204">
        <f t="shared" si="102"/>
        <v>11475.661375661371</v>
      </c>
      <c r="CD70" s="204">
        <f t="shared" si="102"/>
        <v>11006.455026455022</v>
      </c>
      <c r="CE70" s="204">
        <f t="shared" si="102"/>
        <v>10537.248677248672</v>
      </c>
      <c r="CF70" s="204">
        <f t="shared" si="102"/>
        <v>10068.042328042322</v>
      </c>
      <c r="CG70" s="204">
        <f t="shared" si="102"/>
        <v>9598.8359788359739</v>
      </c>
      <c r="CH70" s="204">
        <f t="shared" si="102"/>
        <v>9129.6296296296241</v>
      </c>
      <c r="CI70" s="204">
        <f t="shared" si="102"/>
        <v>9051.4285714285706</v>
      </c>
      <c r="CJ70" s="204">
        <f t="shared" si="102"/>
        <v>9051.4285714285706</v>
      </c>
      <c r="CK70" s="204">
        <f t="shared" si="102"/>
        <v>9051.4285714285706</v>
      </c>
      <c r="CL70" s="204">
        <f t="shared" si="102"/>
        <v>9051.4285714285706</v>
      </c>
      <c r="CM70" s="204">
        <f t="shared" si="102"/>
        <v>9051.4285714285706</v>
      </c>
      <c r="CN70" s="204">
        <f t="shared" si="102"/>
        <v>9051.4285714285706</v>
      </c>
      <c r="CO70" s="204">
        <f t="shared" si="102"/>
        <v>9051.4285714285706</v>
      </c>
      <c r="CP70" s="204">
        <f t="shared" si="102"/>
        <v>9051.4285714285706</v>
      </c>
      <c r="CQ70" s="204">
        <f t="shared" si="102"/>
        <v>9051.4285714285706</v>
      </c>
      <c r="CR70" s="204">
        <f t="shared" si="102"/>
        <v>9051.4285714285706</v>
      </c>
      <c r="CS70" s="204">
        <f t="shared" si="102"/>
        <v>9051.4285714285706</v>
      </c>
      <c r="CT70" s="204">
        <f t="shared" si="102"/>
        <v>9051.4285714285706</v>
      </c>
      <c r="CU70" s="204">
        <f t="shared" si="102"/>
        <v>9051.4285714285706</v>
      </c>
      <c r="CV70" s="204">
        <f t="shared" si="102"/>
        <v>9051.4285714285706</v>
      </c>
      <c r="CW70" s="204">
        <f t="shared" si="102"/>
        <v>9051.4285714285706</v>
      </c>
      <c r="CX70" s="204">
        <f t="shared" si="102"/>
        <v>8111.5702380952271</v>
      </c>
      <c r="CY70" s="204">
        <f t="shared" si="102"/>
        <v>6983.7402380952262</v>
      </c>
      <c r="CZ70" s="204">
        <f t="shared" si="102"/>
        <v>5855.9102380952263</v>
      </c>
      <c r="DA70" s="204">
        <f t="shared" si="102"/>
        <v>4728.0802380952273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50.000000000000142</v>
      </c>
      <c r="Z71" s="204">
        <f t="shared" si="103"/>
        <v>110.00000000000014</v>
      </c>
      <c r="AA71" s="204">
        <f t="shared" si="103"/>
        <v>170.00000000000014</v>
      </c>
      <c r="AB71" s="204">
        <f t="shared" si="103"/>
        <v>230.00000000000014</v>
      </c>
      <c r="AC71" s="204">
        <f t="shared" si="103"/>
        <v>290.00000000000011</v>
      </c>
      <c r="AD71" s="204">
        <f t="shared" si="103"/>
        <v>350.00000000000011</v>
      </c>
      <c r="AE71" s="204">
        <f t="shared" si="103"/>
        <v>410.00000000000011</v>
      </c>
      <c r="AF71" s="204">
        <f t="shared" si="103"/>
        <v>470.00000000000011</v>
      </c>
      <c r="AG71" s="204">
        <f t="shared" si="103"/>
        <v>530.00000000000011</v>
      </c>
      <c r="AH71" s="204">
        <f t="shared" si="103"/>
        <v>590.00000000000011</v>
      </c>
      <c r="AI71" s="204">
        <f t="shared" si="103"/>
        <v>650.00000000000011</v>
      </c>
      <c r="AJ71" s="204">
        <f t="shared" si="103"/>
        <v>710.00000000000011</v>
      </c>
      <c r="AK71" s="204">
        <f t="shared" si="103"/>
        <v>770.00000000000011</v>
      </c>
      <c r="AL71" s="204">
        <f t="shared" si="103"/>
        <v>830.00000000000011</v>
      </c>
      <c r="AM71" s="204">
        <f t="shared" si="103"/>
        <v>890.00000000000011</v>
      </c>
      <c r="AN71" s="204">
        <f t="shared" si="103"/>
        <v>950.00000000000011</v>
      </c>
      <c r="AO71" s="204">
        <f t="shared" si="103"/>
        <v>1010.0000000000001</v>
      </c>
      <c r="AP71" s="204">
        <f t="shared" si="103"/>
        <v>1070.0000000000002</v>
      </c>
      <c r="AQ71" s="204">
        <f t="shared" si="103"/>
        <v>1130.0000000000002</v>
      </c>
      <c r="AR71" s="204">
        <f t="shared" si="103"/>
        <v>1190.0000000000002</v>
      </c>
      <c r="AS71" s="204">
        <f t="shared" si="103"/>
        <v>1250.0000000000002</v>
      </c>
      <c r="AT71" s="204">
        <f t="shared" si="103"/>
        <v>1310.0000000000002</v>
      </c>
      <c r="AU71" s="204">
        <f t="shared" si="103"/>
        <v>1370.0000000000002</v>
      </c>
      <c r="AV71" s="204">
        <f t="shared" si="103"/>
        <v>1430.0000000000002</v>
      </c>
      <c r="AW71" s="204">
        <f t="shared" si="103"/>
        <v>1490.0000000000002</v>
      </c>
      <c r="AX71" s="204">
        <f t="shared" si="103"/>
        <v>1550.0000000000002</v>
      </c>
      <c r="AY71" s="204">
        <f t="shared" si="103"/>
        <v>1610.0000000000002</v>
      </c>
      <c r="AZ71" s="204">
        <f t="shared" si="103"/>
        <v>1670.0000000000002</v>
      </c>
      <c r="BA71" s="204">
        <f t="shared" si="103"/>
        <v>1730.0000000000002</v>
      </c>
      <c r="BB71" s="204">
        <f t="shared" si="103"/>
        <v>1790.0000000000002</v>
      </c>
      <c r="BC71" s="204">
        <f t="shared" si="103"/>
        <v>1850.0000000000002</v>
      </c>
      <c r="BD71" s="204">
        <f t="shared" si="103"/>
        <v>1910.0000000000002</v>
      </c>
      <c r="BE71" s="204">
        <f t="shared" si="103"/>
        <v>1970.0000000000002</v>
      </c>
      <c r="BF71" s="204">
        <f t="shared" si="103"/>
        <v>2030.0000000000002</v>
      </c>
      <c r="BG71" s="204">
        <f t="shared" si="103"/>
        <v>2090</v>
      </c>
      <c r="BH71" s="204">
        <f t="shared" si="103"/>
        <v>2086.9194591416813</v>
      </c>
      <c r="BI71" s="204">
        <f t="shared" si="103"/>
        <v>2071.2228101116989</v>
      </c>
      <c r="BJ71" s="204">
        <f t="shared" si="103"/>
        <v>2055.5261610817165</v>
      </c>
      <c r="BK71" s="204">
        <f t="shared" si="103"/>
        <v>2039.8295120517344</v>
      </c>
      <c r="BL71" s="204">
        <f t="shared" si="103"/>
        <v>2024.132863021752</v>
      </c>
      <c r="BM71" s="204">
        <f t="shared" si="103"/>
        <v>2008.4362139917696</v>
      </c>
      <c r="BN71" s="204">
        <f t="shared" si="103"/>
        <v>1992.7395649617872</v>
      </c>
      <c r="BO71" s="204">
        <f t="shared" si="103"/>
        <v>1977.0429159318048</v>
      </c>
      <c r="BP71" s="204">
        <f t="shared" si="103"/>
        <v>1961.3462669018224</v>
      </c>
      <c r="BQ71" s="204">
        <f t="shared" si="103"/>
        <v>1945.6496178718401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1929.9529688418577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1914.2563198118753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1898.5596707818929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1882.8630217519108</v>
      </c>
      <c r="BV71" s="204">
        <f t="shared" si="104"/>
        <v>1867.1663727219284</v>
      </c>
      <c r="BW71" s="204">
        <f t="shared" si="104"/>
        <v>1851.469723691946</v>
      </c>
      <c r="BX71" s="204">
        <f t="shared" si="104"/>
        <v>1835.7730746619636</v>
      </c>
      <c r="BY71" s="204">
        <f t="shared" si="104"/>
        <v>1820.0764256319812</v>
      </c>
      <c r="BZ71" s="204">
        <f t="shared" si="104"/>
        <v>1804.3797766019989</v>
      </c>
      <c r="CA71" s="204">
        <f t="shared" si="104"/>
        <v>1788.6831275720165</v>
      </c>
      <c r="CB71" s="204">
        <f t="shared" si="104"/>
        <v>1772.9864785420341</v>
      </c>
      <c r="CC71" s="204">
        <f t="shared" si="104"/>
        <v>1757.2898295120517</v>
      </c>
      <c r="CD71" s="204">
        <f t="shared" si="104"/>
        <v>1741.5931804820693</v>
      </c>
      <c r="CE71" s="204">
        <f t="shared" si="104"/>
        <v>1725.8965314520869</v>
      </c>
      <c r="CF71" s="204">
        <f t="shared" si="104"/>
        <v>1710.1998824221046</v>
      </c>
      <c r="CG71" s="204">
        <f t="shared" si="104"/>
        <v>1694.5032333921222</v>
      </c>
      <c r="CH71" s="204">
        <f t="shared" si="104"/>
        <v>1678.80658436214</v>
      </c>
      <c r="CI71" s="204">
        <f t="shared" si="104"/>
        <v>1837.037037037039</v>
      </c>
      <c r="CJ71" s="204">
        <f t="shared" si="104"/>
        <v>2030.052910052912</v>
      </c>
      <c r="CK71" s="204">
        <f t="shared" si="104"/>
        <v>2223.0687830687853</v>
      </c>
      <c r="CL71" s="204">
        <f t="shared" si="104"/>
        <v>2416.084656084658</v>
      </c>
      <c r="CM71" s="204">
        <f t="shared" si="104"/>
        <v>2609.1005291005313</v>
      </c>
      <c r="CN71" s="204">
        <f t="shared" si="104"/>
        <v>2802.1164021164041</v>
      </c>
      <c r="CO71" s="204">
        <f t="shared" si="104"/>
        <v>2995.1322751322773</v>
      </c>
      <c r="CP71" s="204">
        <f t="shared" si="104"/>
        <v>3188.1481481481505</v>
      </c>
      <c r="CQ71" s="204">
        <f t="shared" si="104"/>
        <v>3381.1640211640233</v>
      </c>
      <c r="CR71" s="204">
        <f t="shared" si="104"/>
        <v>3574.1798941798961</v>
      </c>
      <c r="CS71" s="204">
        <f t="shared" si="104"/>
        <v>3767.1957671957698</v>
      </c>
      <c r="CT71" s="204">
        <f t="shared" si="104"/>
        <v>3960.2116402116426</v>
      </c>
      <c r="CU71" s="204">
        <f t="shared" si="104"/>
        <v>4153.2275132275154</v>
      </c>
      <c r="CV71" s="204">
        <f t="shared" si="104"/>
        <v>4346.2433862433882</v>
      </c>
      <c r="CW71" s="204">
        <f t="shared" si="104"/>
        <v>4539.2592592592619</v>
      </c>
      <c r="CX71" s="204">
        <f t="shared" si="104"/>
        <v>4818.3702380952409</v>
      </c>
      <c r="CY71" s="204">
        <f t="shared" si="104"/>
        <v>5114.7002380952408</v>
      </c>
      <c r="CZ71" s="204">
        <f t="shared" si="104"/>
        <v>5411.0302380952407</v>
      </c>
      <c r="DA71" s="204">
        <f t="shared" si="104"/>
        <v>5707.3602380952407</v>
      </c>
    </row>
    <row r="72" spans="1:105" s="204" customFormat="1">
      <c r="A72" s="204" t="str">
        <f>Income!A88</f>
        <v>TOTAL</v>
      </c>
      <c r="F72" s="204">
        <f>SUM(F59:F71)</f>
        <v>39215.900560177644</v>
      </c>
      <c r="G72" s="204">
        <f t="shared" ref="G72:BR72" si="105">SUM(G59:G71)</f>
        <v>38875.640560177642</v>
      </c>
      <c r="H72" s="204">
        <f t="shared" si="105"/>
        <v>38535.38056017764</v>
      </c>
      <c r="I72" s="204">
        <f t="shared" si="105"/>
        <v>38195.120560177646</v>
      </c>
      <c r="J72" s="204">
        <f t="shared" si="105"/>
        <v>37854.860560177643</v>
      </c>
      <c r="K72" s="204">
        <f t="shared" si="105"/>
        <v>37514.600560177641</v>
      </c>
      <c r="L72" s="204">
        <f t="shared" si="105"/>
        <v>37174.340560177647</v>
      </c>
      <c r="M72" s="204">
        <f t="shared" si="105"/>
        <v>36834.080560177645</v>
      </c>
      <c r="N72" s="204">
        <f t="shared" si="105"/>
        <v>36493.820560177643</v>
      </c>
      <c r="O72" s="204">
        <f t="shared" si="105"/>
        <v>36153.560560177648</v>
      </c>
      <c r="P72" s="204">
        <f t="shared" si="105"/>
        <v>35813.300560177646</v>
      </c>
      <c r="Q72" s="204">
        <f t="shared" si="105"/>
        <v>35473.040560177644</v>
      </c>
      <c r="R72" s="204">
        <f t="shared" si="105"/>
        <v>35132.780560177649</v>
      </c>
      <c r="S72" s="204">
        <f t="shared" si="105"/>
        <v>34792.520560177647</v>
      </c>
      <c r="T72" s="204">
        <f t="shared" si="105"/>
        <v>34452.260560177645</v>
      </c>
      <c r="U72" s="204">
        <f t="shared" si="105"/>
        <v>34112.000560177643</v>
      </c>
      <c r="V72" s="204">
        <f t="shared" si="105"/>
        <v>33771.740560177641</v>
      </c>
      <c r="W72" s="204">
        <f t="shared" si="105"/>
        <v>33431.480560177646</v>
      </c>
      <c r="X72" s="204">
        <f t="shared" si="105"/>
        <v>33091.220560177644</v>
      </c>
      <c r="Y72" s="204">
        <f t="shared" si="105"/>
        <v>33660.894645128443</v>
      </c>
      <c r="Z72" s="204">
        <f t="shared" si="105"/>
        <v>34412.555547069394</v>
      </c>
      <c r="AA72" s="204">
        <f t="shared" si="105"/>
        <v>35164.216449010353</v>
      </c>
      <c r="AB72" s="204">
        <f t="shared" si="105"/>
        <v>35915.877350951312</v>
      </c>
      <c r="AC72" s="204">
        <f t="shared" si="105"/>
        <v>36667.538252892264</v>
      </c>
      <c r="AD72" s="204">
        <f t="shared" si="105"/>
        <v>37419.199154833215</v>
      </c>
      <c r="AE72" s="204">
        <f t="shared" si="105"/>
        <v>38170.860056774174</v>
      </c>
      <c r="AF72" s="204">
        <f t="shared" si="105"/>
        <v>38922.520958715126</v>
      </c>
      <c r="AG72" s="204">
        <f t="shared" si="105"/>
        <v>39674.181860656085</v>
      </c>
      <c r="AH72" s="204">
        <f t="shared" si="105"/>
        <v>40425.842762597036</v>
      </c>
      <c r="AI72" s="204">
        <f t="shared" si="105"/>
        <v>41177.503664537995</v>
      </c>
      <c r="AJ72" s="204">
        <f t="shared" si="105"/>
        <v>41929.164566478939</v>
      </c>
      <c r="AK72" s="204">
        <f t="shared" si="105"/>
        <v>42680.825468419906</v>
      </c>
      <c r="AL72" s="204">
        <f t="shared" si="105"/>
        <v>43432.486370360857</v>
      </c>
      <c r="AM72" s="204">
        <f t="shared" si="105"/>
        <v>44184.147272301809</v>
      </c>
      <c r="AN72" s="204">
        <f t="shared" si="105"/>
        <v>44935.808174242768</v>
      </c>
      <c r="AO72" s="204">
        <f t="shared" si="105"/>
        <v>45687.469076183726</v>
      </c>
      <c r="AP72" s="204">
        <f t="shared" si="105"/>
        <v>46439.129978124678</v>
      </c>
      <c r="AQ72" s="204">
        <f t="shared" si="105"/>
        <v>47190.790880065637</v>
      </c>
      <c r="AR72" s="204">
        <f t="shared" si="105"/>
        <v>47942.451782006596</v>
      </c>
      <c r="AS72" s="204">
        <f t="shared" si="105"/>
        <v>48694.112683947547</v>
      </c>
      <c r="AT72" s="204">
        <f t="shared" si="105"/>
        <v>49445.773585888499</v>
      </c>
      <c r="AU72" s="204">
        <f t="shared" si="105"/>
        <v>50197.434487829458</v>
      </c>
      <c r="AV72" s="204">
        <f t="shared" si="105"/>
        <v>50949.095389770409</v>
      </c>
      <c r="AW72" s="204">
        <f t="shared" si="105"/>
        <v>51700.756291711368</v>
      </c>
      <c r="AX72" s="204">
        <f t="shared" si="105"/>
        <v>52452.41719365232</v>
      </c>
      <c r="AY72" s="204">
        <f t="shared" si="105"/>
        <v>53204.078095593271</v>
      </c>
      <c r="AZ72" s="204">
        <f t="shared" si="105"/>
        <v>53955.73899753423</v>
      </c>
      <c r="BA72" s="204">
        <f t="shared" si="105"/>
        <v>54707.399899475189</v>
      </c>
      <c r="BB72" s="204">
        <f t="shared" si="105"/>
        <v>55459.060801416141</v>
      </c>
      <c r="BC72" s="204">
        <f t="shared" si="105"/>
        <v>56210.721703357092</v>
      </c>
      <c r="BD72" s="204">
        <f t="shared" si="105"/>
        <v>56962.382605298051</v>
      </c>
      <c r="BE72" s="204">
        <f t="shared" si="105"/>
        <v>57714.04350723901</v>
      </c>
      <c r="BF72" s="204">
        <f t="shared" si="105"/>
        <v>58465.704409179962</v>
      </c>
      <c r="BG72" s="204">
        <f t="shared" si="105"/>
        <v>59217.365311120913</v>
      </c>
      <c r="BH72" s="204">
        <f t="shared" si="105"/>
        <v>61067.603494765812</v>
      </c>
      <c r="BI72" s="204">
        <f t="shared" si="105"/>
        <v>63137.557134751485</v>
      </c>
      <c r="BJ72" s="204">
        <f t="shared" si="105"/>
        <v>65207.510774737151</v>
      </c>
      <c r="BK72" s="204">
        <f t="shared" si="105"/>
        <v>67277.464414722825</v>
      </c>
      <c r="BL72" s="204">
        <f t="shared" si="105"/>
        <v>69347.418054708483</v>
      </c>
      <c r="BM72" s="204">
        <f t="shared" si="105"/>
        <v>71417.371694694171</v>
      </c>
      <c r="BN72" s="204">
        <f t="shared" si="105"/>
        <v>73487.32533467983</v>
      </c>
      <c r="BO72" s="204">
        <f t="shared" si="105"/>
        <v>75557.278974665518</v>
      </c>
      <c r="BP72" s="204">
        <f t="shared" si="105"/>
        <v>77627.232614651177</v>
      </c>
      <c r="BQ72" s="204">
        <f t="shared" si="105"/>
        <v>79697.18625463685</v>
      </c>
      <c r="BR72" s="204">
        <f t="shared" si="105"/>
        <v>81767.139894622524</v>
      </c>
      <c r="BS72" s="204">
        <f t="shared" ref="BS72:DA72" si="106">SUM(BS59:BS71)</f>
        <v>83837.093534608182</v>
      </c>
      <c r="BT72" s="204">
        <f t="shared" si="106"/>
        <v>85907.04717459387</v>
      </c>
      <c r="BU72" s="204">
        <f t="shared" si="106"/>
        <v>87977.000814579544</v>
      </c>
      <c r="BV72" s="204">
        <f t="shared" si="106"/>
        <v>90046.954454565217</v>
      </c>
      <c r="BW72" s="204">
        <f t="shared" si="106"/>
        <v>92116.908094550905</v>
      </c>
      <c r="BX72" s="204">
        <f t="shared" si="106"/>
        <v>94186.861734536564</v>
      </c>
      <c r="BY72" s="204">
        <f t="shared" si="106"/>
        <v>96256.815374522223</v>
      </c>
      <c r="BZ72" s="204">
        <f t="shared" si="106"/>
        <v>98326.76901450791</v>
      </c>
      <c r="CA72" s="204">
        <f t="shared" si="106"/>
        <v>100396.72265449357</v>
      </c>
      <c r="CB72" s="204">
        <f t="shared" si="106"/>
        <v>102466.67629447926</v>
      </c>
      <c r="CC72" s="204">
        <f t="shared" si="106"/>
        <v>104536.62993446492</v>
      </c>
      <c r="CD72" s="204">
        <f t="shared" si="106"/>
        <v>106606.58357445059</v>
      </c>
      <c r="CE72" s="204">
        <f t="shared" si="106"/>
        <v>108676.53721443626</v>
      </c>
      <c r="CF72" s="204">
        <f t="shared" si="106"/>
        <v>110746.49085442195</v>
      </c>
      <c r="CG72" s="204">
        <f t="shared" si="106"/>
        <v>112816.44449440761</v>
      </c>
      <c r="CH72" s="204">
        <f t="shared" si="106"/>
        <v>114886.39813439328</v>
      </c>
      <c r="CI72" s="204">
        <f t="shared" si="106"/>
        <v>122595.80724336044</v>
      </c>
      <c r="CJ72" s="204">
        <f t="shared" si="106"/>
        <v>131433.10744612376</v>
      </c>
      <c r="CK72" s="204">
        <f t="shared" si="106"/>
        <v>140270.40764888717</v>
      </c>
      <c r="CL72" s="204">
        <f t="shared" si="106"/>
        <v>149107.70785165048</v>
      </c>
      <c r="CM72" s="204">
        <f t="shared" si="106"/>
        <v>157945.00805441386</v>
      </c>
      <c r="CN72" s="204">
        <f t="shared" si="106"/>
        <v>166782.30825717721</v>
      </c>
      <c r="CO72" s="204">
        <f t="shared" si="106"/>
        <v>175619.60845994059</v>
      </c>
      <c r="CP72" s="204">
        <f t="shared" si="106"/>
        <v>184456.90866270391</v>
      </c>
      <c r="CQ72" s="204">
        <f t="shared" si="106"/>
        <v>193294.20886546728</v>
      </c>
      <c r="CR72" s="204">
        <f t="shared" si="106"/>
        <v>202131.50906823063</v>
      </c>
      <c r="CS72" s="204">
        <f t="shared" si="106"/>
        <v>210968.80927099398</v>
      </c>
      <c r="CT72" s="204">
        <f t="shared" si="106"/>
        <v>219806.1094737573</v>
      </c>
      <c r="CU72" s="204">
        <f t="shared" si="106"/>
        <v>228643.40967652071</v>
      </c>
      <c r="CV72" s="204">
        <f t="shared" si="106"/>
        <v>237480.70987928406</v>
      </c>
      <c r="CW72" s="204">
        <f t="shared" si="106"/>
        <v>246318.01008204743</v>
      </c>
      <c r="CX72" s="204">
        <f t="shared" si="106"/>
        <v>255940.72761584123</v>
      </c>
      <c r="CY72" s="204">
        <f t="shared" si="106"/>
        <v>265720.52861584129</v>
      </c>
      <c r="CZ72" s="204">
        <f t="shared" si="106"/>
        <v>275500.32961584127</v>
      </c>
      <c r="DA72" s="204">
        <f t="shared" si="106"/>
        <v>285280.13061584131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77" spans="1:105">
      <c r="A77" s="202"/>
    </row>
    <row r="78" spans="1:105">
      <c r="A78" s="202"/>
    </row>
    <row r="79" spans="1:105">
      <c r="A79" s="202"/>
    </row>
    <row r="80" spans="1:105">
      <c r="A80" s="202"/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36.333333333333329</v>
      </c>
      <c r="D107" s="214">
        <f>C23</f>
        <v>70</v>
      </c>
      <c r="E107" s="214">
        <f>D23</f>
        <v>90.333333333333329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40.028013503399997</v>
      </c>
      <c r="D108" s="212">
        <f>BU42</f>
        <v>7.738431375173489</v>
      </c>
      <c r="E108" s="212">
        <f>CR42</f>
        <v>1.2047054329665723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20.828571428571422</v>
      </c>
      <c r="D109" s="212">
        <f t="shared" ref="D109:D120" si="108">BU43</f>
        <v>508.93650793650812</v>
      </c>
      <c r="E109" s="212">
        <f t="shared" ref="E109:E120" si="109">CR43</f>
        <v>618.43809523809477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10.788125981697078</v>
      </c>
      <c r="D110" s="212">
        <f t="shared" si="108"/>
        <v>8.2887102139812701</v>
      </c>
      <c r="E110" s="212">
        <f t="shared" si="109"/>
        <v>42.749465584357104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123032.11502783184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0.10851346920268873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112.2809523809524</v>
      </c>
      <c r="D112" s="212">
        <f t="shared" si="108"/>
        <v>302.70458553791894</v>
      </c>
      <c r="E112" s="212">
        <f t="shared" si="109"/>
        <v>600.76190476190447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9.4285714285714324</v>
      </c>
      <c r="D113" s="212">
        <f t="shared" si="108"/>
        <v>-28.765432098765441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122.11818790101276</v>
      </c>
      <c r="D114" s="212">
        <f t="shared" si="108"/>
        <v>-359.55826542923961</v>
      </c>
      <c r="E114" s="212">
        <f t="shared" si="109"/>
        <v>0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251.42857142857142</v>
      </c>
      <c r="D115" s="212">
        <f t="shared" si="108"/>
        <v>795.76719576719597</v>
      </c>
      <c r="E115" s="212">
        <f t="shared" si="109"/>
        <v>7580.9523809523807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99.219047619047629</v>
      </c>
      <c r="D116" s="212">
        <f t="shared" si="108"/>
        <v>-139.98236331569669</v>
      </c>
      <c r="E116" s="212">
        <f t="shared" si="109"/>
        <v>-30.476190476190478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27.428571428571431</v>
      </c>
      <c r="D117" s="212">
        <f t="shared" si="108"/>
        <v>1482.6102292768962</v>
      </c>
      <c r="E117" s="212">
        <f t="shared" si="109"/>
        <v>-169.34603174603157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-1.8877111594403946</v>
      </c>
      <c r="D118" s="212">
        <f t="shared" si="108"/>
        <v>-22.88296104196856</v>
      </c>
      <c r="E118" s="212">
        <f t="shared" si="109"/>
        <v>0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-469.20634920634939</v>
      </c>
      <c r="E119" s="212">
        <f t="shared" si="109"/>
        <v>0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60</v>
      </c>
      <c r="D120" s="212">
        <f t="shared" si="108"/>
        <v>-15.69664902998236</v>
      </c>
      <c r="E120" s="212">
        <f t="shared" si="109"/>
        <v>193.01587301587304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2016-05-30T14:41:51Z</dcterms:modified>
  <cp:category/>
</cp:coreProperties>
</file>