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1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E20" i="7"/>
  <c r="E20" i="8"/>
  <c r="H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E56" i="7"/>
  <c r="E56" i="8"/>
  <c r="H110" i="8"/>
  <c r="I110" i="8"/>
  <c r="B57" i="8"/>
  <c r="B111" i="8"/>
  <c r="C57" i="8"/>
  <c r="C111" i="8"/>
  <c r="D111" i="8"/>
  <c r="G57" i="8"/>
  <c r="F57" i="7"/>
  <c r="F57" i="8"/>
  <c r="E57" i="7"/>
  <c r="E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H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E20" i="12"/>
  <c r="H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E56" i="12"/>
  <c r="H110" i="12"/>
  <c r="I110" i="12"/>
  <c r="B57" i="12"/>
  <c r="B111" i="12"/>
  <c r="C57" i="12"/>
  <c r="C111" i="12"/>
  <c r="D111" i="12"/>
  <c r="G57" i="12"/>
  <c r="F57" i="12"/>
  <c r="E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59" i="12"/>
  <c r="E61" i="12"/>
  <c r="E62" i="12"/>
  <c r="E63" i="12"/>
  <c r="E64" i="12"/>
  <c r="F64" i="12"/>
  <c r="E3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59" i="7"/>
  <c r="E61" i="7"/>
  <c r="E62" i="7"/>
  <c r="E63" i="7"/>
  <c r="E64" i="7"/>
  <c r="F64" i="7"/>
  <c r="E3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59" i="8"/>
  <c r="E61" i="8"/>
  <c r="E62" i="8"/>
  <c r="E63" i="8"/>
  <c r="E64" i="8"/>
  <c r="F64" i="8"/>
  <c r="E30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<sst xmlns="http://schemas.openxmlformats.org/spreadsheetml/2006/main" count="790" uniqueCount="145">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</sst>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 formatCode="0.0%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0.00648485678704857</c:v>
                </c:pt>
                <c:pt idx="2" formatCode="0.0%">
                  <c:v>0.00648485678704857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1.56911581569116E-5</c:v>
                </c:pt>
                <c:pt idx="2" formatCode="0.0%">
                  <c:v>9.93773349937734E-5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-0.000212764632627646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0.00176712328767123</c:v>
                </c:pt>
                <c:pt idx="2" formatCode="0.0%">
                  <c:v>0.00176712328767123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9.8854296388543E-5</c:v>
                </c:pt>
                <c:pt idx="2" formatCode="0.0%">
                  <c:v>0.000444844333748443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-3.6425902864259E-5</c:v>
                </c:pt>
                <c:pt idx="2" formatCode="0.0%">
                  <c:v>0.000154942518700381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0.00234620174346202</c:v>
                </c:pt>
                <c:pt idx="2" formatCode="0.0%">
                  <c:v>0.00279279917468682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0.00020334396014944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0.271057605718827</c:v>
                </c:pt>
                <c:pt idx="2" formatCode="0.0%">
                  <c:v>0.553018227654659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027128"/>
        <c:axId val="-2044578056"/>
      </c:barChart>
      <c:catAx>
        <c:axId val="-206102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57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57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02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0.00912033235109415</c:v>
                </c:pt>
                <c:pt idx="2">
                  <c:v>0.0136804985266412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0.0399014540360369</c:v>
                </c:pt>
                <c:pt idx="2">
                  <c:v>0.0399014540360369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0.0383053958745954</c:v>
                </c:pt>
                <c:pt idx="2">
                  <c:v>0.0127684652915318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0.0304333124003671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0.00211004299309212</c:v>
                </c:pt>
                <c:pt idx="2">
                  <c:v>0.00189903869378291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0.00121733249601468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0.00109559924641322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0.000121733249601468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0.000568088498140186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0.000446355248538718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0.0149461378677359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0.0128689435292981</c:v>
                </c:pt>
                <c:pt idx="2">
                  <c:v>0.0128689435292981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0.144775614704604</c:v>
                </c:pt>
                <c:pt idx="2">
                  <c:v>0.144775614704604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0.18920825080914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147160"/>
        <c:axId val="-2145628024"/>
      </c:barChart>
      <c:catAx>
        <c:axId val="-21461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62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62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14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0.00787317515813072</c:v>
                </c:pt>
                <c:pt idx="2">
                  <c:v>0.00798494043020829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0.0275561130534575</c:v>
                </c:pt>
                <c:pt idx="2">
                  <c:v>0.0278820950970171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0.00579662521017374</c:v>
                </c:pt>
                <c:pt idx="2">
                  <c:v>0.00590634145226322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0.00127939096319624</c:v>
                </c:pt>
                <c:pt idx="2">
                  <c:v>0.00127939096319624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0.0210173743628066</c:v>
                </c:pt>
                <c:pt idx="2">
                  <c:v>0.0200228528739808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0.000541781205796792</c:v>
                </c:pt>
                <c:pt idx="2">
                  <c:v>0.000573826898214512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0.000569303507353294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0.000840694974512263</c:v>
                </c:pt>
                <c:pt idx="2">
                  <c:v>0.000850640189400521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0.00018682110544717</c:v>
                </c:pt>
                <c:pt idx="2">
                  <c:v>0.000177980914435385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0.000462382235981745</c:v>
                </c:pt>
                <c:pt idx="2">
                  <c:v>0.000440502763227577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0.000235394592863434</c:v>
                </c:pt>
                <c:pt idx="2">
                  <c:v>0.000224255952188585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0.000280231658170754</c:v>
                </c:pt>
                <c:pt idx="2">
                  <c:v>0.000266971371653077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0.0065013744695615</c:v>
                </c:pt>
                <c:pt idx="2">
                  <c:v>0.00619373582235139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0.000533942743306154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0.218244415383384</c:v>
                </c:pt>
                <c:pt idx="2">
                  <c:v>0.218244415383384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705592"/>
        <c:axId val="-2146143416"/>
      </c:barChart>
      <c:catAx>
        <c:axId val="-214570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14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14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70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0.00788243152972612</c:v>
                </c:pt>
                <c:pt idx="2">
                  <c:v>0.00788243152972612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0.000850185218922693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0.00260723467136293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0.000340074087569077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0.000226716058379385</c:v>
                </c:pt>
                <c:pt idx="2">
                  <c:v>0.00012689498569405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0.000515779032813101</c:v>
                </c:pt>
                <c:pt idx="2">
                  <c:v>0.000288686092453963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0.0674075423574421</c:v>
                </c:pt>
                <c:pt idx="2">
                  <c:v>0.0674075423574421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706344"/>
        <c:axId val="-2145716392"/>
      </c:barChart>
      <c:catAx>
        <c:axId val="-214570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71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71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706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 with Grants</a:t>
            </a:r>
          </a:p>
        </c:rich>
      </c:tx>
      <c:layout>
        <c:manualLayout>
          <c:xMode val="edge"/>
          <c:yMode val="edge"/>
          <c:x val="0.337443188772388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773.387015707479</c:v>
                </c:pt>
                <c:pt idx="5">
                  <c:v>913.3530759016633</c:v>
                </c:pt>
                <c:pt idx="6">
                  <c:v>1805.331048020927</c:v>
                </c:pt>
                <c:pt idx="7">
                  <c:v>4232.304916964998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20.53012084159001</c:v>
                </c:pt>
                <c:pt idx="5">
                  <c:v>70.0</c:v>
                </c:pt>
                <c:pt idx="6">
                  <c:v>435.9599999999999</c:v>
                </c:pt>
                <c:pt idx="7">
                  <c:v>11586.1261574793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226.3166845913261</c:v>
                </c:pt>
                <c:pt idx="5">
                  <c:v>447.4820368856714</c:v>
                </c:pt>
                <c:pt idx="6">
                  <c:v>480.0803115775025</c:v>
                </c:pt>
                <c:pt idx="7">
                  <c:v>721.051163608349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14688.31429064984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  <c:pt idx="4">
                  <c:v>5156.107054496091</c:v>
                </c:pt>
                <c:pt idx="5">
                  <c:v>9852.485643596876</c:v>
                </c:pt>
                <c:pt idx="6">
                  <c:v>18581.37274757515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81774.0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19584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970104"/>
        <c:axId val="-21459732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70104"/>
        <c:axId val="-2145973240"/>
      </c:lineChart>
      <c:catAx>
        <c:axId val="-214597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97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597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597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148456"/>
        <c:axId val="-21461543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48456"/>
        <c:axId val="-2146154392"/>
      </c:lineChart>
      <c:catAx>
        <c:axId val="-214614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15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15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14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298600"/>
        <c:axId val="-21463040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98600"/>
        <c:axId val="-2146304024"/>
      </c:lineChart>
      <c:catAx>
        <c:axId val="-2146298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304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304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29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0.402351036988268</c:v>
                </c:pt>
                <c:pt idx="2">
                  <c:v>0.376055501587155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0.167737145913527</c:v>
                </c:pt>
                <c:pt idx="2">
                  <c:v>0.34222134774249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-0.426726718697968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924632"/>
        <c:axId val="2105498024"/>
      </c:barChart>
      <c:catAx>
        <c:axId val="210492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49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49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92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0.126879248821686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0.0609311060365702</c:v>
                </c:pt>
                <c:pt idx="2">
                  <c:v>0.151816543533841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-0.0951248411578641</c:v>
                </c:pt>
                <c:pt idx="2">
                  <c:v>-0.00143278642448574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367752"/>
        <c:axId val="2105316408"/>
      </c:barChart>
      <c:catAx>
        <c:axId val="-214636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31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31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367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0.0229099472658538</c:v>
                </c:pt>
                <c:pt idx="2">
                  <c:v>0.0467464935167812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0.350919013420591</c:v>
                </c:pt>
                <c:pt idx="2">
                  <c:v>0.326243921379607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0.0229099472658538</c:v>
                </c:pt>
                <c:pt idx="2">
                  <c:v>0.0467464935167812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773672"/>
        <c:axId val="2105343640"/>
      </c:barChart>
      <c:catAx>
        <c:axId val="210477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5343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34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773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0.224703426237595</c:v>
                </c:pt>
                <c:pt idx="2">
                  <c:v>0.345543381588055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-0.239811900434933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4656632"/>
        <c:axId val="2104652824"/>
      </c:barChart>
      <c:catAx>
        <c:axId val="210465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65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65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65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0.0105113185554172</c:v>
                </c:pt>
                <c:pt idx="2" formatCode="0.0%">
                  <c:v>0.00717439202988792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0.00837491282689913</c:v>
                </c:pt>
                <c:pt idx="2" formatCode="0.0%">
                  <c:v>0.00837491282689913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0.0227119561643836</c:v>
                </c:pt>
                <c:pt idx="2" formatCode="0.0%">
                  <c:v>0.0298094424657534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5.23038605230386E-5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-2.50311332503113E-5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0.000109277708592777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0.00198801369863014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0.00861332503113325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0.000593125778331258</c:v>
                </c:pt>
                <c:pt idx="2" formatCode="0.0%">
                  <c:v>0.000939115815691158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0.000188799772712954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0.00811394769613948</c:v>
                </c:pt>
                <c:pt idx="2" formatCode="0.0%">
                  <c:v>0.0104312460358897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0.000486881257163891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0.204266653557302</c:v>
                </c:pt>
                <c:pt idx="2" formatCode="0.0%">
                  <c:v>0.508952804560641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480088"/>
        <c:axId val="-2043874808"/>
      </c:barChart>
      <c:catAx>
        <c:axId val="-204448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87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87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480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25541.76611317044</c:v>
                </c:pt>
                <c:pt idx="36">
                  <c:v>25541.76611317044</c:v>
                </c:pt>
                <c:pt idx="37">
                  <c:v>25541.76611317044</c:v>
                </c:pt>
                <c:pt idx="38">
                  <c:v>25541.76611317044</c:v>
                </c:pt>
                <c:pt idx="39">
                  <c:v>25541.76611317044</c:v>
                </c:pt>
                <c:pt idx="40">
                  <c:v>25541.76611317044</c:v>
                </c:pt>
                <c:pt idx="41">
                  <c:v>25541.76611317044</c:v>
                </c:pt>
                <c:pt idx="42">
                  <c:v>25541.76611317044</c:v>
                </c:pt>
                <c:pt idx="43">
                  <c:v>25541.76611317044</c:v>
                </c:pt>
                <c:pt idx="44">
                  <c:v>25541.76611317044</c:v>
                </c:pt>
                <c:pt idx="45">
                  <c:v>25541.76611317044</c:v>
                </c:pt>
                <c:pt idx="46">
                  <c:v>25541.76611317044</c:v>
                </c:pt>
                <c:pt idx="47">
                  <c:v>25541.76611317044</c:v>
                </c:pt>
                <c:pt idx="48">
                  <c:v>25541.76611317044</c:v>
                </c:pt>
                <c:pt idx="49">
                  <c:v>25541.76611317044</c:v>
                </c:pt>
                <c:pt idx="50">
                  <c:v>25541.76611317044</c:v>
                </c:pt>
                <c:pt idx="51">
                  <c:v>25541.76611317044</c:v>
                </c:pt>
                <c:pt idx="52">
                  <c:v>25541.76611317044</c:v>
                </c:pt>
                <c:pt idx="53">
                  <c:v>25541.76611317044</c:v>
                </c:pt>
                <c:pt idx="54">
                  <c:v>25541.76611317044</c:v>
                </c:pt>
                <c:pt idx="55">
                  <c:v>25541.76611317044</c:v>
                </c:pt>
                <c:pt idx="56">
                  <c:v>25541.76611317044</c:v>
                </c:pt>
                <c:pt idx="57">
                  <c:v>25541.76611317044</c:v>
                </c:pt>
                <c:pt idx="58">
                  <c:v>25541.76611317044</c:v>
                </c:pt>
                <c:pt idx="59">
                  <c:v>25541.76611317044</c:v>
                </c:pt>
                <c:pt idx="60">
                  <c:v>25541.76611317044</c:v>
                </c:pt>
                <c:pt idx="61">
                  <c:v>25541.76611317044</c:v>
                </c:pt>
                <c:pt idx="62">
                  <c:v>25541.76611317044</c:v>
                </c:pt>
                <c:pt idx="63">
                  <c:v>25541.76611317044</c:v>
                </c:pt>
                <c:pt idx="64">
                  <c:v>25541.76611317044</c:v>
                </c:pt>
                <c:pt idx="65">
                  <c:v>25541.76611317044</c:v>
                </c:pt>
                <c:pt idx="66">
                  <c:v>25541.76611317044</c:v>
                </c:pt>
                <c:pt idx="67">
                  <c:v>25541.76611317044</c:v>
                </c:pt>
                <c:pt idx="68">
                  <c:v>25541.76611317044</c:v>
                </c:pt>
                <c:pt idx="69">
                  <c:v>25541.76611317044</c:v>
                </c:pt>
                <c:pt idx="70">
                  <c:v>48608.33691145476</c:v>
                </c:pt>
                <c:pt idx="71">
                  <c:v>48608.33691145476</c:v>
                </c:pt>
                <c:pt idx="72">
                  <c:v>48608.33691145476</c:v>
                </c:pt>
                <c:pt idx="73">
                  <c:v>48608.33691145476</c:v>
                </c:pt>
                <c:pt idx="74">
                  <c:v>48608.33691145476</c:v>
                </c:pt>
                <c:pt idx="75">
                  <c:v>48608.33691145476</c:v>
                </c:pt>
                <c:pt idx="76">
                  <c:v>48608.33691145476</c:v>
                </c:pt>
                <c:pt idx="77">
                  <c:v>48608.33691145476</c:v>
                </c:pt>
                <c:pt idx="78">
                  <c:v>48608.33691145476</c:v>
                </c:pt>
                <c:pt idx="79">
                  <c:v>48608.33691145476</c:v>
                </c:pt>
                <c:pt idx="80">
                  <c:v>48608.33691145476</c:v>
                </c:pt>
                <c:pt idx="81">
                  <c:v>48608.33691145476</c:v>
                </c:pt>
                <c:pt idx="82">
                  <c:v>48608.33691145476</c:v>
                </c:pt>
                <c:pt idx="83">
                  <c:v>48608.33691145476</c:v>
                </c:pt>
                <c:pt idx="84">
                  <c:v>48608.33691145476</c:v>
                </c:pt>
                <c:pt idx="85">
                  <c:v>48608.33691145476</c:v>
                </c:pt>
                <c:pt idx="86">
                  <c:v>48608.33691145476</c:v>
                </c:pt>
                <c:pt idx="87">
                  <c:v>48608.33691145476</c:v>
                </c:pt>
                <c:pt idx="88">
                  <c:v>48608.33691145476</c:v>
                </c:pt>
                <c:pt idx="89">
                  <c:v>48608.33691145476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1512.172943668774</c:v>
                </c:pt>
                <c:pt idx="19">
                  <c:v>1512.172943668774</c:v>
                </c:pt>
                <c:pt idx="20">
                  <c:v>1512.172943668774</c:v>
                </c:pt>
                <c:pt idx="21">
                  <c:v>1512.172943668774</c:v>
                </c:pt>
                <c:pt idx="22">
                  <c:v>1512.172943668774</c:v>
                </c:pt>
                <c:pt idx="23">
                  <c:v>1512.172943668774</c:v>
                </c:pt>
                <c:pt idx="24">
                  <c:v>1512.172943668774</c:v>
                </c:pt>
                <c:pt idx="25">
                  <c:v>1512.172943668774</c:v>
                </c:pt>
                <c:pt idx="26">
                  <c:v>1512.172943668774</c:v>
                </c:pt>
                <c:pt idx="27">
                  <c:v>1512.172943668774</c:v>
                </c:pt>
                <c:pt idx="28">
                  <c:v>1512.172943668774</c:v>
                </c:pt>
                <c:pt idx="29">
                  <c:v>1512.172943668774</c:v>
                </c:pt>
                <c:pt idx="30">
                  <c:v>1512.172943668774</c:v>
                </c:pt>
                <c:pt idx="31">
                  <c:v>1512.172943668774</c:v>
                </c:pt>
                <c:pt idx="32">
                  <c:v>1512.172943668774</c:v>
                </c:pt>
                <c:pt idx="33">
                  <c:v>1512.172943668774</c:v>
                </c:pt>
                <c:pt idx="34">
                  <c:v>1512.172943668774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1512.172943668774</c:v>
                </c:pt>
                <c:pt idx="71">
                  <c:v>1512.172943668774</c:v>
                </c:pt>
                <c:pt idx="72">
                  <c:v>1512.172943668774</c:v>
                </c:pt>
                <c:pt idx="73">
                  <c:v>1512.172943668774</c:v>
                </c:pt>
                <c:pt idx="74">
                  <c:v>1512.172943668774</c:v>
                </c:pt>
                <c:pt idx="75">
                  <c:v>1512.172943668774</c:v>
                </c:pt>
                <c:pt idx="76">
                  <c:v>1512.172943668774</c:v>
                </c:pt>
                <c:pt idx="77">
                  <c:v>1512.172943668774</c:v>
                </c:pt>
                <c:pt idx="78">
                  <c:v>1512.172943668774</c:v>
                </c:pt>
                <c:pt idx="79">
                  <c:v>1512.172943668774</c:v>
                </c:pt>
                <c:pt idx="80">
                  <c:v>1512.172943668774</c:v>
                </c:pt>
                <c:pt idx="81">
                  <c:v>1512.172943668774</c:v>
                </c:pt>
                <c:pt idx="82">
                  <c:v>1512.172943668774</c:v>
                </c:pt>
                <c:pt idx="83">
                  <c:v>1512.172943668774</c:v>
                </c:pt>
                <c:pt idx="84">
                  <c:v>1512.172943668774</c:v>
                </c:pt>
                <c:pt idx="85">
                  <c:v>1512.172943668774</c:v>
                </c:pt>
                <c:pt idx="86">
                  <c:v>1512.172943668774</c:v>
                </c:pt>
                <c:pt idx="87">
                  <c:v>1512.172943668774</c:v>
                </c:pt>
                <c:pt idx="88">
                  <c:v>1512.172943668774</c:v>
                </c:pt>
                <c:pt idx="89">
                  <c:v>1512.172943668774</c:v>
                </c:pt>
                <c:pt idx="90">
                  <c:v>2835.324269378952</c:v>
                </c:pt>
                <c:pt idx="91">
                  <c:v>2835.324269378952</c:v>
                </c:pt>
                <c:pt idx="92">
                  <c:v>2835.324269378952</c:v>
                </c:pt>
                <c:pt idx="93">
                  <c:v>2835.324269378952</c:v>
                </c:pt>
                <c:pt idx="94">
                  <c:v>2835.324269378952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415560"/>
        <c:axId val="21388209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15560"/>
        <c:axId val="21388209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15560"/>
        <c:axId val="2138820904"/>
      </c:scatterChart>
      <c:catAx>
        <c:axId val="2138415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820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8820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4155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17856.26372393591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25354.31483538423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41898.06177013569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9721.667382290951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81506.12166374693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928.9062368251042</c:v>
                </c:pt>
                <c:pt idx="32">
                  <c:v>885.701295577425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626.4716480913494</c:v>
                </c:pt>
                <c:pt idx="39">
                  <c:v>583.2667068436701</c:v>
                </c:pt>
                <c:pt idx="40">
                  <c:v>540.0617655959907</c:v>
                </c:pt>
                <c:pt idx="41">
                  <c:v>496.8568243483114</c:v>
                </c:pt>
                <c:pt idx="42">
                  <c:v>453.6518831006324</c:v>
                </c:pt>
                <c:pt idx="43">
                  <c:v>410.4469418529532</c:v>
                </c:pt>
                <c:pt idx="44">
                  <c:v>367.242000605274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108.0123531191982</c:v>
                </c:pt>
                <c:pt idx="51">
                  <c:v>64.80741187151898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247.446481691254</c:v>
                </c:pt>
                <c:pt idx="58">
                  <c:v>302.4345887337548</c:v>
                </c:pt>
                <c:pt idx="59">
                  <c:v>357.4226957762557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687.351338031261</c:v>
                </c:pt>
                <c:pt idx="66">
                  <c:v>742.3394450737617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907.3037662012644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1347.208622541272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643688"/>
        <c:axId val="21383211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43688"/>
        <c:axId val="2138321176"/>
      </c:lineChart>
      <c:catAx>
        <c:axId val="21386436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321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8321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6436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61544"/>
        <c:axId val="21387242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374.9025555724161</c:v>
                </c:pt>
                <c:pt idx="1">
                  <c:v>838.7843926648845</c:v>
                </c:pt>
                <c:pt idx="2">
                  <c:v>-3240.555794096984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11643.73166624956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-43.20494124767927</c:v>
                </c:pt>
                <c:pt idx="1">
                  <c:v>54.98810704250087</c:v>
                </c:pt>
                <c:pt idx="2">
                  <c:v>88.21008838067854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44568"/>
        <c:axId val="2138639704"/>
      </c:scatterChart>
      <c:valAx>
        <c:axId val="21387615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724248"/>
        <c:crosses val="autoZero"/>
        <c:crossBetween val="midCat"/>
      </c:valAx>
      <c:valAx>
        <c:axId val="2138724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761544"/>
        <c:crosses val="autoZero"/>
        <c:crossBetween val="midCat"/>
      </c:valAx>
      <c:valAx>
        <c:axId val="21386445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8639704"/>
        <c:crosses val="autoZero"/>
        <c:crossBetween val="midCat"/>
      </c:valAx>
      <c:valAx>
        <c:axId val="21386397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64456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17856.26372393592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25354.31483538424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41898.0617701357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19443.33476458191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9721.667382290958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81506.12166374694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177327.6749937435</c:v>
                </c:pt>
                <c:pt idx="97">
                  <c:v>179999.3749937434</c:v>
                </c:pt>
                <c:pt idx="98">
                  <c:v>182671.0749937434</c:v>
                </c:pt>
                <c:pt idx="99">
                  <c:v>185342.7749937434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273858.111029373</c:v>
                </c:pt>
                <c:pt idx="97">
                  <c:v>280061.611029373</c:v>
                </c:pt>
                <c:pt idx="98">
                  <c:v>286265.111029373</c:v>
                </c:pt>
                <c:pt idx="99">
                  <c:v>292468.611029373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14976.81185007245</c:v>
                </c:pt>
                <c:pt idx="97">
                  <c:v>13848.98185007245</c:v>
                </c:pt>
                <c:pt idx="98">
                  <c:v>12721.15185007245</c:v>
                </c:pt>
                <c:pt idx="99">
                  <c:v>11593.32185007245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928.9062368251041</c:v>
                </c:pt>
                <c:pt idx="32">
                  <c:v>885.7012955774248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626.4716480913493</c:v>
                </c:pt>
                <c:pt idx="39">
                  <c:v>583.26670684367</c:v>
                </c:pt>
                <c:pt idx="40">
                  <c:v>540.0617655959908</c:v>
                </c:pt>
                <c:pt idx="41">
                  <c:v>496.8568243483115</c:v>
                </c:pt>
                <c:pt idx="42">
                  <c:v>453.6518831006321</c:v>
                </c:pt>
                <c:pt idx="43">
                  <c:v>410.4469418529529</c:v>
                </c:pt>
                <c:pt idx="44">
                  <c:v>367.2420006052737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</c:v>
                </c:pt>
                <c:pt idx="51">
                  <c:v>64.80741187151875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247.4464816912539</c:v>
                </c:pt>
                <c:pt idx="58">
                  <c:v>302.4345887337548</c:v>
                </c:pt>
                <c:pt idx="59">
                  <c:v>357.4226957762556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687.3513380312609</c:v>
                </c:pt>
                <c:pt idx="66">
                  <c:v>742.3394450737618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907.3037662012643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1347.208622541271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3131.654269378952</c:v>
                </c:pt>
                <c:pt idx="97">
                  <c:v>3427.984269378952</c:v>
                </c:pt>
                <c:pt idx="98">
                  <c:v>3724.314269378952</c:v>
                </c:pt>
                <c:pt idx="99">
                  <c:v>4020.644269378952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00712"/>
        <c:axId val="20834686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72720.69664118269</c:v>
                </c:pt>
                <c:pt idx="1">
                  <c:v>72380.43664118268</c:v>
                </c:pt>
                <c:pt idx="2">
                  <c:v>72040.17664118268</c:v>
                </c:pt>
                <c:pt idx="3">
                  <c:v>71699.91664118269</c:v>
                </c:pt>
                <c:pt idx="4">
                  <c:v>71359.65664118268</c:v>
                </c:pt>
                <c:pt idx="5">
                  <c:v>71019.39664118268</c:v>
                </c:pt>
                <c:pt idx="6">
                  <c:v>70679.13664118269</c:v>
                </c:pt>
                <c:pt idx="7">
                  <c:v>70338.87664118268</c:v>
                </c:pt>
                <c:pt idx="8">
                  <c:v>69998.61664118269</c:v>
                </c:pt>
                <c:pt idx="9">
                  <c:v>69658.35664118269</c:v>
                </c:pt>
                <c:pt idx="10">
                  <c:v>69318.09664118268</c:v>
                </c:pt>
                <c:pt idx="11">
                  <c:v>68977.83664118269</c:v>
                </c:pt>
                <c:pt idx="12">
                  <c:v>68637.57664118269</c:v>
                </c:pt>
                <c:pt idx="13">
                  <c:v>68297.31664118268</c:v>
                </c:pt>
                <c:pt idx="14">
                  <c:v>67957.05664118269</c:v>
                </c:pt>
                <c:pt idx="15">
                  <c:v>67616.79664118269</c:v>
                </c:pt>
                <c:pt idx="16">
                  <c:v>67276.53664118268</c:v>
                </c:pt>
                <c:pt idx="17">
                  <c:v>66936.27664118269</c:v>
                </c:pt>
                <c:pt idx="18">
                  <c:v>67055.46952620301</c:v>
                </c:pt>
                <c:pt idx="19">
                  <c:v>67634.11529624366</c:v>
                </c:pt>
                <c:pt idx="20">
                  <c:v>68212.7610662843</c:v>
                </c:pt>
                <c:pt idx="21">
                  <c:v>68791.40683632497</c:v>
                </c:pt>
                <c:pt idx="22">
                  <c:v>69370.05260636561</c:v>
                </c:pt>
                <c:pt idx="23">
                  <c:v>69948.69837640626</c:v>
                </c:pt>
                <c:pt idx="24">
                  <c:v>70527.34414644692</c:v>
                </c:pt>
                <c:pt idx="25">
                  <c:v>71105.98991648758</c:v>
                </c:pt>
                <c:pt idx="26">
                  <c:v>71684.63568652822</c:v>
                </c:pt>
                <c:pt idx="27">
                  <c:v>72263.28145656887</c:v>
                </c:pt>
                <c:pt idx="28">
                  <c:v>72841.92722660952</c:v>
                </c:pt>
                <c:pt idx="29">
                  <c:v>73420.57299665018</c:v>
                </c:pt>
                <c:pt idx="30">
                  <c:v>73999.21876669082</c:v>
                </c:pt>
                <c:pt idx="31">
                  <c:v>74577.86453673147</c:v>
                </c:pt>
                <c:pt idx="32">
                  <c:v>75156.51030677214</c:v>
                </c:pt>
                <c:pt idx="33">
                  <c:v>75735.1560768128</c:v>
                </c:pt>
                <c:pt idx="34">
                  <c:v>76313.80184685344</c:v>
                </c:pt>
                <c:pt idx="35">
                  <c:v>76892.44761689407</c:v>
                </c:pt>
                <c:pt idx="36">
                  <c:v>77471.09338693473</c:v>
                </c:pt>
                <c:pt idx="37">
                  <c:v>78049.7391569754</c:v>
                </c:pt>
                <c:pt idx="38">
                  <c:v>78628.38492701606</c:v>
                </c:pt>
                <c:pt idx="39">
                  <c:v>79207.0306970567</c:v>
                </c:pt>
                <c:pt idx="40">
                  <c:v>79785.67646709734</c:v>
                </c:pt>
                <c:pt idx="41">
                  <c:v>80364.32223713801</c:v>
                </c:pt>
                <c:pt idx="42">
                  <c:v>80942.96800717866</c:v>
                </c:pt>
                <c:pt idx="43">
                  <c:v>81521.61377721932</c:v>
                </c:pt>
                <c:pt idx="44">
                  <c:v>82100.25954725995</c:v>
                </c:pt>
                <c:pt idx="45">
                  <c:v>82678.90531730061</c:v>
                </c:pt>
                <c:pt idx="46">
                  <c:v>83257.55108734127</c:v>
                </c:pt>
                <c:pt idx="47">
                  <c:v>83836.19685738191</c:v>
                </c:pt>
                <c:pt idx="48">
                  <c:v>84414.84262742258</c:v>
                </c:pt>
                <c:pt idx="49">
                  <c:v>84993.48839746322</c:v>
                </c:pt>
                <c:pt idx="50">
                  <c:v>85572.13416750387</c:v>
                </c:pt>
                <c:pt idx="51">
                  <c:v>86150.77993754451</c:v>
                </c:pt>
                <c:pt idx="52">
                  <c:v>86729.42570758517</c:v>
                </c:pt>
                <c:pt idx="53">
                  <c:v>88572.24666243896</c:v>
                </c:pt>
                <c:pt idx="54">
                  <c:v>91679.24280210586</c:v>
                </c:pt>
                <c:pt idx="55">
                  <c:v>94786.23894177275</c:v>
                </c:pt>
                <c:pt idx="56">
                  <c:v>97893.23508143965</c:v>
                </c:pt>
                <c:pt idx="57">
                  <c:v>101000.2312211066</c:v>
                </c:pt>
                <c:pt idx="58">
                  <c:v>104107.2273607735</c:v>
                </c:pt>
                <c:pt idx="59">
                  <c:v>107214.2235004403</c:v>
                </c:pt>
                <c:pt idx="60">
                  <c:v>110321.2196401073</c:v>
                </c:pt>
                <c:pt idx="61">
                  <c:v>113428.2157797742</c:v>
                </c:pt>
                <c:pt idx="62">
                  <c:v>116535.2119194411</c:v>
                </c:pt>
                <c:pt idx="63">
                  <c:v>119642.208059108</c:v>
                </c:pt>
                <c:pt idx="64">
                  <c:v>122749.2041987749</c:v>
                </c:pt>
                <c:pt idx="65">
                  <c:v>125856.2003384418</c:v>
                </c:pt>
                <c:pt idx="66">
                  <c:v>128963.1964781087</c:v>
                </c:pt>
                <c:pt idx="67">
                  <c:v>132070.1926177756</c:v>
                </c:pt>
                <c:pt idx="68">
                  <c:v>135177.1887574425</c:v>
                </c:pt>
                <c:pt idx="69">
                  <c:v>138284.1848971093</c:v>
                </c:pt>
                <c:pt idx="70">
                  <c:v>141391.1810367762</c:v>
                </c:pt>
                <c:pt idx="71">
                  <c:v>144498.1771764432</c:v>
                </c:pt>
                <c:pt idx="72">
                  <c:v>147605.1733161101</c:v>
                </c:pt>
                <c:pt idx="73">
                  <c:v>150712.169455777</c:v>
                </c:pt>
                <c:pt idx="74">
                  <c:v>153819.1655954439</c:v>
                </c:pt>
                <c:pt idx="75">
                  <c:v>156926.1617351108</c:v>
                </c:pt>
                <c:pt idx="76">
                  <c:v>160033.1578747777</c:v>
                </c:pt>
                <c:pt idx="77">
                  <c:v>163140.1540144446</c:v>
                </c:pt>
                <c:pt idx="78">
                  <c:v>166247.1501541115</c:v>
                </c:pt>
                <c:pt idx="79">
                  <c:v>169354.1462937784</c:v>
                </c:pt>
                <c:pt idx="80">
                  <c:v>172461.1424334453</c:v>
                </c:pt>
                <c:pt idx="81">
                  <c:v>200043.2995151326</c:v>
                </c:pt>
                <c:pt idx="82">
                  <c:v>227625.4565968199</c:v>
                </c:pt>
                <c:pt idx="83">
                  <c:v>255207.6136785071</c:v>
                </c:pt>
                <c:pt idx="84">
                  <c:v>282789.7707601944</c:v>
                </c:pt>
                <c:pt idx="85">
                  <c:v>310371.9278418818</c:v>
                </c:pt>
                <c:pt idx="86">
                  <c:v>337954.084923569</c:v>
                </c:pt>
                <c:pt idx="87">
                  <c:v>365536.2420052564</c:v>
                </c:pt>
                <c:pt idx="88">
                  <c:v>393118.3990869436</c:v>
                </c:pt>
                <c:pt idx="89">
                  <c:v>420700.556168631</c:v>
                </c:pt>
                <c:pt idx="90">
                  <c:v>448282.7132503183</c:v>
                </c:pt>
                <c:pt idx="91">
                  <c:v>475864.8703320055</c:v>
                </c:pt>
                <c:pt idx="92">
                  <c:v>503447.027413693</c:v>
                </c:pt>
                <c:pt idx="93">
                  <c:v>531029.1844953801</c:v>
                </c:pt>
                <c:pt idx="94">
                  <c:v>558611.3415770675</c:v>
                </c:pt>
                <c:pt idx="95">
                  <c:v>586193.4986587547</c:v>
                </c:pt>
                <c:pt idx="96">
                  <c:v>595973.2996587548</c:v>
                </c:pt>
                <c:pt idx="97">
                  <c:v>605753.1006587547</c:v>
                </c:pt>
                <c:pt idx="98">
                  <c:v>615532.9016587547</c:v>
                </c:pt>
                <c:pt idx="99">
                  <c:v>625312.7026587549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00712"/>
        <c:axId val="2083468696"/>
      </c:lineChart>
      <c:catAx>
        <c:axId val="208310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468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3468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0071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0.00625673723536737</c:v>
                </c:pt>
                <c:pt idx="2" formatCode="0.0%">
                  <c:v>0.00596067458153175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0.017393426992528</c:v>
                </c:pt>
                <c:pt idx="2" formatCode="0.0%">
                  <c:v>0.017393426992528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0.0621030051369863</c:v>
                </c:pt>
                <c:pt idx="2" formatCode="0.0%">
                  <c:v>0.0629426203193482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-3.9227895392279E-5</c:v>
                </c:pt>
                <c:pt idx="2" formatCode="0.0%">
                  <c:v>-3.30404772661164E-5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0.000391111457036114</c:v>
                </c:pt>
                <c:pt idx="2" formatCode="0.0%">
                  <c:v>0.000372604447462325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0.000182129514321295</c:v>
                </c:pt>
                <c:pt idx="2" formatCode="0.0%">
                  <c:v>0.000173511324788426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0.0082833904109589</c:v>
                </c:pt>
                <c:pt idx="2" formatCode="0.0%">
                  <c:v>0.00821806342940366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-2.15753424657534E-5</c:v>
                </c:pt>
                <c:pt idx="2" formatCode="0.0%">
                  <c:v>-1.13661025575852E-5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0.0217189445828144</c:v>
                </c:pt>
                <c:pt idx="2" formatCode="0.0%">
                  <c:v>0.0219121909096476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0.00129746264009963</c:v>
                </c:pt>
                <c:pt idx="2" formatCode="0.0%">
                  <c:v>0.00131792752555191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0.0264151625155666</c:v>
                </c:pt>
                <c:pt idx="2" formatCode="0.0%">
                  <c:v>0.0267722880917558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1.82129514321295E-5</c:v>
                </c:pt>
                <c:pt idx="2" formatCode="0.0%">
                  <c:v>4.40675200307373E-5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0.00938480697384807</c:v>
                </c:pt>
                <c:pt idx="2" formatCode="0.0%">
                  <c:v>0.00951895609160244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0.000169453300124533</c:v>
                </c:pt>
                <c:pt idx="2" formatCode="0.0%">
                  <c:v>0.000185490027207296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0.031572948174051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0.0070689875115353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0.233616875097562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0.278031033924728</c:v>
                </c:pt>
                <c:pt idx="2" formatCode="0.0%">
                  <c:v>0.567307107869151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883560"/>
        <c:axId val="-2043880264"/>
      </c:barChart>
      <c:catAx>
        <c:axId val="-204388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880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88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88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0.00408773499377335</c:v>
                </c:pt>
                <c:pt idx="2" formatCode="0.0%">
                  <c:v>0.00408773499377335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0.00324242839352428</c:v>
                </c:pt>
                <c:pt idx="2" formatCode="0.0%">
                  <c:v>0.00324242839352428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0.0134852239726027</c:v>
                </c:pt>
                <c:pt idx="2" formatCode="0.0%">
                  <c:v>0.0134852239726027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2.09215442092154E-5</c:v>
                </c:pt>
                <c:pt idx="2" formatCode="0.0%">
                  <c:v>4.70734744707347E-5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-0.000250311332503113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0.00220890410958904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8.63013698630137E-6</c:v>
                </c:pt>
                <c:pt idx="2" formatCode="0.0%">
                  <c:v>8.63013698630137E-6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0.00297011207970112</c:v>
                </c:pt>
                <c:pt idx="2" formatCode="0.0%">
                  <c:v>0.00297011207970112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0.000378941469489415</c:v>
                </c:pt>
                <c:pt idx="2" formatCode="0.0%">
                  <c:v>0.000415212028853387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-0.000152988792029888</c:v>
                </c:pt>
                <c:pt idx="2" formatCode="0.0%">
                  <c:v>-0.000136950789590036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0.000136861768368618</c:v>
                </c:pt>
                <c:pt idx="2" formatCode="0.0%">
                  <c:v>0.000248771385393361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0.000135562640099626</c:v>
                </c:pt>
                <c:pt idx="2" formatCode="0.0%">
                  <c:v>0.000135562640099626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0.0591457191780822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0.359536111813031</c:v>
                </c:pt>
                <c:pt idx="2" formatCode="0.0%">
                  <c:v>0.552885756835469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072376"/>
        <c:axId val="-2061037000"/>
      </c:barChart>
      <c:catAx>
        <c:axId val="-204407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03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03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072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0.0259394271481943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0.0738138575342466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0.000397509339975093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0.00706849315068493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0.00177937733499377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-0.399207466373828</c:v>
                </c:pt>
                <c:pt idx="1">
                  <c:v>-0.368398985490624</c:v>
                </c:pt>
                <c:pt idx="2">
                  <c:v>-0.385394498500096</c:v>
                </c:pt>
                <c:pt idx="3">
                  <c:v>3.365073860983185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607208"/>
        <c:axId val="-2061066232"/>
      </c:barChart>
      <c:catAx>
        <c:axId val="-2059607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066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106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0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0.00277965979576588</c:v>
                </c:pt>
                <c:pt idx="1">
                  <c:v>0.00277965979576588</c:v>
                </c:pt>
                <c:pt idx="2">
                  <c:v>0.00539581019178082</c:v>
                </c:pt>
                <c:pt idx="3">
                  <c:v>0.00539581019178082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0.0129697135740971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0.053940895890411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0.000188293897882939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0.00883561643835616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3.45205479452055E-5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0.00297011207970112</c:v>
                </c:pt>
                <c:pt idx="1">
                  <c:v>0.00297011207970112</c:v>
                </c:pt>
                <c:pt idx="2">
                  <c:v>0.00297011207970112</c:v>
                </c:pt>
                <c:pt idx="3">
                  <c:v>0.00297011207970112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0.553029600336838</c:v>
                </c:pt>
                <c:pt idx="1">
                  <c:v>0.63862655268221</c:v>
                </c:pt>
                <c:pt idx="2">
                  <c:v>0.63604492283414</c:v>
                </c:pt>
                <c:pt idx="3">
                  <c:v>0.623075209260043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249800"/>
        <c:axId val="-2043930152"/>
      </c:barChart>
      <c:catAx>
        <c:axId val="-2044249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930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393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249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0.00487858658032379</c:v>
                </c:pt>
                <c:pt idx="1">
                  <c:v>0.00487858658032379</c:v>
                </c:pt>
                <c:pt idx="2">
                  <c:v>0.00947019747945205</c:v>
                </c:pt>
                <c:pt idx="3">
                  <c:v>0.00947019747945205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0.0334996513075965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0.119237769863014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0.000209215442092154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0.00795205479452055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0.00891033623910336</c:v>
                </c:pt>
                <c:pt idx="1">
                  <c:v>0.00891033623910336</c:v>
                </c:pt>
                <c:pt idx="2">
                  <c:v>0.00891033623910336</c:v>
                </c:pt>
                <c:pt idx="3">
                  <c:v>0.00891033623910336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0.00375646326276463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0.492460977424664</c:v>
                </c:pt>
                <c:pt idx="1">
                  <c:v>0.642526684190957</c:v>
                </c:pt>
                <c:pt idx="2">
                  <c:v>0.354702880630725</c:v>
                </c:pt>
                <c:pt idx="3">
                  <c:v>0.328600476807621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006584"/>
        <c:axId val="-2044544952"/>
      </c:barChart>
      <c:catAx>
        <c:axId val="21370065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44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54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00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0.00405325871544159</c:v>
                </c:pt>
                <c:pt idx="1">
                  <c:v>0.00405325871544159</c:v>
                </c:pt>
                <c:pt idx="2">
                  <c:v>0.0078680904476219</c:v>
                </c:pt>
                <c:pt idx="3">
                  <c:v>0.0078680904476219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0.0695737079701121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0.251770481277393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-0.000308835399943497</c:v>
                </c:pt>
                <c:pt idx="1">
                  <c:v>0.000176673490879031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0.0014904177898493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0.000465010350432981</c:v>
                </c:pt>
                <c:pt idx="3">
                  <c:v>0.000229034948720722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0.0328722537176146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-4.54644102303409E-5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0.0219121909096476</c:v>
                </c:pt>
                <c:pt idx="1">
                  <c:v>0.0219121909096476</c:v>
                </c:pt>
                <c:pt idx="2">
                  <c:v>0.0219121909096476</c:v>
                </c:pt>
                <c:pt idx="3">
                  <c:v>0.0219121909096476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0.00527171010220764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0.0314949197111416</c:v>
                </c:pt>
                <c:pt idx="1">
                  <c:v>0.0189012353927796</c:v>
                </c:pt>
                <c:pt idx="2">
                  <c:v>0.0251980775519606</c:v>
                </c:pt>
                <c:pt idx="3">
                  <c:v>0.0314949197111416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0.0141379750230706</c:v>
                </c:pt>
                <c:pt idx="3">
                  <c:v>0.0141379750230706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0.233616875097562</c:v>
                </c:pt>
                <c:pt idx="1">
                  <c:v>0.233616875097562</c:v>
                </c:pt>
                <c:pt idx="2">
                  <c:v>0.233616875097562</c:v>
                </c:pt>
                <c:pt idx="3">
                  <c:v>0.233616875097562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0.368858823340576</c:v>
                </c:pt>
                <c:pt idx="1">
                  <c:v>0.68981228262987</c:v>
                </c:pt>
                <c:pt idx="2">
                  <c:v>0.665228832445654</c:v>
                </c:pt>
                <c:pt idx="3">
                  <c:v>0.584322547615865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809304"/>
        <c:axId val="2131734152"/>
      </c:barChart>
      <c:catAx>
        <c:axId val="2130809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734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73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80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0.0413889863205893</c:v>
                </c:pt>
                <c:pt idx="2">
                  <c:v>0.0413889863205893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0.00781069298992834</c:v>
                </c:pt>
                <c:pt idx="2">
                  <c:v>-0.00781069298992834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0.00269379165205191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0.00561206594177481</c:v>
                </c:pt>
                <c:pt idx="2">
                  <c:v>0.000841809891266222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0.000280603297088741</c:v>
                </c:pt>
                <c:pt idx="2">
                  <c:v>0.000561206594177481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0.00141424061732725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0.00129077516660821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0.000785689231848474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0.128147517161898</c:v>
                </c:pt>
                <c:pt idx="2">
                  <c:v>0.128147517161898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0.0400460991130931</c:v>
                </c:pt>
                <c:pt idx="2">
                  <c:v>0.0400460991130932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329000"/>
        <c:axId val="2131322616"/>
      </c:barChart>
      <c:catAx>
        <c:axId val="213132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2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322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2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5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4.0877349937733501E-3</v>
      </c>
      <c r="J6" s="24">
        <f t="shared" ref="J6:J13" si="3">IF(I$32&lt;=1+I$131,I6,B6*H6+J$33*(I6-B6*H6))</f>
        <v>4.0877349937733501E-3</v>
      </c>
      <c r="K6" s="22">
        <f t="shared" ref="K6:K31" si="4">B6</f>
        <v>2.0438674968866748E-2</v>
      </c>
      <c r="L6" s="22">
        <f t="shared" ref="L6:L29" si="5">IF(K6="","",K6*H6)</f>
        <v>4.0877349937733501E-3</v>
      </c>
      <c r="M6" s="177">
        <f t="shared" ref="M6:M31" si="6">J6</f>
        <v>4.0877349937733501E-3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1.63509399750934E-2</v>
      </c>
      <c r="Z6" s="156">
        <f>Poor!Z6</f>
        <v>0.17</v>
      </c>
      <c r="AA6" s="121">
        <f>$M6*Z6*4</f>
        <v>2.7796597957658784E-3</v>
      </c>
      <c r="AB6" s="156">
        <f>Poor!AB6</f>
        <v>0.17</v>
      </c>
      <c r="AC6" s="121">
        <f t="shared" ref="AC6:AC29" si="7">$M6*AB6*4</f>
        <v>2.7796597957658784E-3</v>
      </c>
      <c r="AD6" s="156">
        <f>Poor!AD6</f>
        <v>0.33</v>
      </c>
      <c r="AE6" s="121">
        <f t="shared" ref="AE6:AE29" si="8">$M6*AD6*4</f>
        <v>5.3958101917808221E-3</v>
      </c>
      <c r="AF6" s="122">
        <f>1-SUM(Z6,AB6,AD6)</f>
        <v>0.32999999999999996</v>
      </c>
      <c r="AG6" s="121">
        <f>$M6*AF6*4</f>
        <v>5.3958101917808213E-3</v>
      </c>
      <c r="AH6" s="123">
        <f>SUM(Z6,AB6,AD6,AF6)</f>
        <v>1</v>
      </c>
      <c r="AI6" s="183">
        <f>SUM(AA6,AC6,AE6,AG6)/4</f>
        <v>4.0877349937733501E-3</v>
      </c>
      <c r="AJ6" s="120">
        <f>(AA6+AC6)/2</f>
        <v>2.7796597957658784E-3</v>
      </c>
      <c r="AK6" s="119">
        <f>(AE6+AG6)/2</f>
        <v>5.3958101917808213E-3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3.2424283935242842E-3</v>
      </c>
      <c r="J7" s="24">
        <f t="shared" si="3"/>
        <v>3.2424283935242842E-3</v>
      </c>
      <c r="K7" s="22">
        <f t="shared" si="4"/>
        <v>1.621214196762142E-2</v>
      </c>
      <c r="L7" s="22">
        <f t="shared" si="5"/>
        <v>3.2424283935242842E-3</v>
      </c>
      <c r="M7" s="177">
        <f t="shared" si="6"/>
        <v>3.2424283935242842E-3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759.78110304867971</v>
      </c>
      <c r="T7" s="220">
        <f>IF($B$81=0,0,(SUMIF($N$6:$N$28,$U7,M$6:M$28)+SUMIF($N$91:$N$118,$U7,M$91:M$118))*$I$83*Poor!$B$81/$B$81)</f>
        <v>773.38701570747901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1.2969713574097137E-2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1.2969713574097137E-2</v>
      </c>
      <c r="AH7" s="123">
        <f t="shared" ref="AH7:AH30" si="12">SUM(Z7,AB7,AD7,AF7)</f>
        <v>1</v>
      </c>
      <c r="AI7" s="183">
        <f t="shared" ref="AI7:AI30" si="13">SUM(AA7,AC7,AE7,AG7)/4</f>
        <v>3.2424283935242842E-3</v>
      </c>
      <c r="AJ7" s="120">
        <f t="shared" ref="AJ7:AJ31" si="14">(AA7+AC7)/2</f>
        <v>0</v>
      </c>
      <c r="AK7" s="119">
        <f t="shared" ref="AK7:AK31" si="15">(AE7+AG7)/2</f>
        <v>6.4848567870485685E-3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224.27999999999997</v>
      </c>
      <c r="T8" s="220">
        <f>IF($B$81=0,0,(SUMIF($N$6:$N$28,$U8,M$6:M$28)+SUMIF($N$91:$N$118,$U8,M$91:M$118))*$I$83*Poor!$B$81/$B$81)</f>
        <v>20.530120841590008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1.3485223972602741E-2</v>
      </c>
      <c r="J9" s="24">
        <f t="shared" si="3"/>
        <v>1.3485223972602741E-2</v>
      </c>
      <c r="K9" s="22">
        <f t="shared" si="4"/>
        <v>4.4950746575342468E-2</v>
      </c>
      <c r="L9" s="22">
        <f t="shared" si="5"/>
        <v>1.3485223972602741E-2</v>
      </c>
      <c r="M9" s="222">
        <f t="shared" si="6"/>
        <v>1.3485223972602741E-2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226.31668459132607</v>
      </c>
      <c r="T9" s="220">
        <f>IF($B$81=0,0,(SUMIF($N$6:$N$28,$U9,M$6:M$28)+SUMIF($N$91:$N$118,$U9,M$91:M$118))*$I$83*Poor!$B$81/$B$81)</f>
        <v>226.31668459132607</v>
      </c>
      <c r="U9" s="221">
        <v>3</v>
      </c>
      <c r="V9" s="56"/>
      <c r="W9" s="115"/>
      <c r="X9" s="118">
        <f>Poor!X9</f>
        <v>1</v>
      </c>
      <c r="Y9" s="183">
        <f t="shared" si="9"/>
        <v>5.3940895890410963E-2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5.3940895890410963E-2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1.3485223972602741E-2</v>
      </c>
      <c r="AJ9" s="120">
        <f t="shared" si="14"/>
        <v>2.6970447945205481E-2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0.2</v>
      </c>
      <c r="H10" s="24">
        <f t="shared" si="1"/>
        <v>0.2</v>
      </c>
      <c r="I10" s="22">
        <f t="shared" si="2"/>
        <v>4.7073474470734743E-5</v>
      </c>
      <c r="J10" s="24">
        <f t="shared" si="3"/>
        <v>4.7073474470734743E-5</v>
      </c>
      <c r="K10" s="22">
        <f t="shared" si="4"/>
        <v>1.0460772104607721E-4</v>
      </c>
      <c r="L10" s="22">
        <f t="shared" si="5"/>
        <v>2.0921544209215444E-5</v>
      </c>
      <c r="M10" s="222">
        <f t="shared" si="6"/>
        <v>4.7073474470734743E-5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1.8829389788293897E-4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1.8829389788293897E-4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4.7073474470734743E-5</v>
      </c>
      <c r="AJ10" s="120">
        <f t="shared" si="14"/>
        <v>9.4146948941469487E-5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-2.5031133250311334E-4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554.6</v>
      </c>
      <c r="T11" s="220">
        <f>IF($B$81=0,0,(SUMIF($N$6:$N$28,$U11,M$6:M$28)+SUMIF($N$91:$N$118,$U11,M$91:M$118))*$I$83*Poor!$B$81/$B$81)</f>
        <v>554.6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0.2</v>
      </c>
      <c r="H13" s="24">
        <f t="shared" si="1"/>
        <v>0.2</v>
      </c>
      <c r="I13" s="22">
        <f t="shared" si="2"/>
        <v>2.2089041095890412E-3</v>
      </c>
      <c r="J13" s="24">
        <f t="shared" si="3"/>
        <v>2.2089041095890412E-3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2.2089041095890412E-3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5156.1070544960912</v>
      </c>
      <c r="T13" s="220">
        <f>IF($B$81=0,0,(SUMIF($N$6:$N$28,$U13,M$6:M$28)+SUMIF($N$91:$N$118,$U13,M$91:M$118))*$I$83*Poor!$B$81/$B$81)</f>
        <v>5156.1070544960912</v>
      </c>
      <c r="U13" s="221">
        <v>7</v>
      </c>
      <c r="V13" s="56"/>
      <c r="W13" s="110"/>
      <c r="X13" s="118"/>
      <c r="Y13" s="183">
        <f t="shared" si="9"/>
        <v>8.8356164383561649E-3</v>
      </c>
      <c r="Z13" s="156">
        <f>Poor!Z13</f>
        <v>1</v>
      </c>
      <c r="AA13" s="121">
        <f>$M13*Z13*4</f>
        <v>8.8356164383561649E-3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2.2089041095890412E-3</v>
      </c>
      <c r="AJ13" s="120">
        <f t="shared" si="14"/>
        <v>4.4178082191780824E-3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0.2</v>
      </c>
      <c r="F14" s="22"/>
      <c r="H14" s="24">
        <f t="shared" si="1"/>
        <v>0.2</v>
      </c>
      <c r="I14" s="22">
        <f t="shared" si="2"/>
        <v>8.63013698630137E-6</v>
      </c>
      <c r="J14" s="24">
        <f>IF(I$32&lt;=1+I131,I14,B14*H14+J$33*(I14-B14*H14))</f>
        <v>8.63013698630137E-6</v>
      </c>
      <c r="K14" s="22">
        <f t="shared" si="4"/>
        <v>4.3150684931506848E-5</v>
      </c>
      <c r="L14" s="22">
        <f t="shared" si="5"/>
        <v>8.63013698630137E-6</v>
      </c>
      <c r="M14" s="223">
        <f t="shared" si="6"/>
        <v>8.63013698630137E-6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3.452054794520548E-5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3.452054794520548E-5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8.63013698630137E-6</v>
      </c>
      <c r="AJ14" s="120">
        <f t="shared" si="14"/>
        <v>1.726027397260274E-5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0.2</v>
      </c>
      <c r="F15" s="22"/>
      <c r="H15" s="24">
        <f t="shared" si="1"/>
        <v>0.2</v>
      </c>
      <c r="I15" s="22">
        <f t="shared" si="2"/>
        <v>2.9701120797011211E-3</v>
      </c>
      <c r="J15" s="24">
        <f t="shared" ref="J15:J25" si="17">IF(I$32&lt;=1+I131,I15,B15*H15+J$33*(I15-B15*H15))</f>
        <v>2.9701120797011211E-3</v>
      </c>
      <c r="K15" s="22">
        <f t="shared" si="4"/>
        <v>1.4850560398505606E-2</v>
      </c>
      <c r="L15" s="22">
        <f t="shared" si="5"/>
        <v>2.9701120797011211E-3</v>
      </c>
      <c r="M15" s="224">
        <f t="shared" si="6"/>
        <v>2.9701120797011211E-3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18871.918336986302</v>
      </c>
      <c r="S15" s="220">
        <f>IF($B$81=0,0,(SUMIF($N$6:$N$28,$U15,L$6:L$28)+SUMIF($N$91:$N$118,$U15,L$91:L$118))*$I$83*Poor!$B$81/$B$81)</f>
        <v>14726.4</v>
      </c>
      <c r="T15" s="220">
        <f>IF($B$81=0,0,(SUMIF($N$6:$N$28,$U15,M$6:M$28)+SUMIF($N$91:$N$118,$U15,M$91:M$118))*$I$83*Poor!$B$81/$B$81)</f>
        <v>14726.4</v>
      </c>
      <c r="U15" s="221">
        <v>9</v>
      </c>
      <c r="V15" s="56"/>
      <c r="W15" s="110"/>
      <c r="X15" s="118"/>
      <c r="Y15" s="183">
        <f t="shared" si="9"/>
        <v>1.1880448318804485E-2</v>
      </c>
      <c r="Z15" s="156">
        <f>Poor!Z15</f>
        <v>0.25</v>
      </c>
      <c r="AA15" s="121">
        <f t="shared" si="16"/>
        <v>2.9701120797011211E-3</v>
      </c>
      <c r="AB15" s="156">
        <f>Poor!AB15</f>
        <v>0.25</v>
      </c>
      <c r="AC15" s="121">
        <f t="shared" si="7"/>
        <v>2.9701120797011211E-3</v>
      </c>
      <c r="AD15" s="156">
        <f>Poor!AD15</f>
        <v>0.25</v>
      </c>
      <c r="AE15" s="121">
        <f t="shared" si="8"/>
        <v>2.9701120797011211E-3</v>
      </c>
      <c r="AF15" s="122">
        <f t="shared" si="10"/>
        <v>0.25</v>
      </c>
      <c r="AG15" s="121">
        <f t="shared" si="11"/>
        <v>2.9701120797011211E-3</v>
      </c>
      <c r="AH15" s="123">
        <f t="shared" si="12"/>
        <v>1</v>
      </c>
      <c r="AI15" s="183">
        <f t="shared" si="13"/>
        <v>2.9701120797011211E-3</v>
      </c>
      <c r="AJ15" s="120">
        <f t="shared" si="14"/>
        <v>2.9701120797011211E-3</v>
      </c>
      <c r="AK15" s="119">
        <f t="shared" si="15"/>
        <v>2.9701120797011211E-3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4.6132004981320053E-4</v>
      </c>
      <c r="J16" s="24">
        <f t="shared" si="17"/>
        <v>4.1521202885338727E-4</v>
      </c>
      <c r="K16" s="22">
        <f t="shared" ref="K16:K25" si="21">B16</f>
        <v>1.8947073474470737E-3</v>
      </c>
      <c r="L16" s="22">
        <f t="shared" ref="L16:L25" si="22">IF(K16="","",K16*H16)</f>
        <v>3.7894146948941478E-4</v>
      </c>
      <c r="M16" s="224">
        <f t="shared" ref="M16:M25" si="23">J16</f>
        <v>4.1521202885338727E-4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0.2</v>
      </c>
      <c r="F17" s="22"/>
      <c r="H17" s="24">
        <f t="shared" si="19"/>
        <v>0.2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0.2</v>
      </c>
      <c r="F18" s="22"/>
      <c r="H18" s="24">
        <f t="shared" si="19"/>
        <v>0.2</v>
      </c>
      <c r="I18" s="22">
        <f t="shared" si="20"/>
        <v>-1.1656288916562889E-4</v>
      </c>
      <c r="J18" s="24">
        <f t="shared" si="17"/>
        <v>-1.3695078959003614E-4</v>
      </c>
      <c r="K18" s="22">
        <f t="shared" si="21"/>
        <v>-7.6494396014943958E-4</v>
      </c>
      <c r="L18" s="22">
        <f t="shared" si="22"/>
        <v>-1.5298879202988792E-4</v>
      </c>
      <c r="M18" s="224">
        <f t="shared" si="23"/>
        <v>-1.3695078959003614E-4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3.9103362391033626E-4</v>
      </c>
      <c r="J19" s="24">
        <f t="shared" si="17"/>
        <v>2.4877138539336127E-4</v>
      </c>
      <c r="K19" s="22">
        <f t="shared" si="21"/>
        <v>6.8430884184308841E-4</v>
      </c>
      <c r="L19" s="22">
        <f t="shared" si="22"/>
        <v>1.3686176836861768E-4</v>
      </c>
      <c r="M19" s="224">
        <f t="shared" si="23"/>
        <v>2.4877138539336127E-4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0.2</v>
      </c>
      <c r="F20" s="22"/>
      <c r="H20" s="24">
        <f t="shared" si="19"/>
        <v>0.2</v>
      </c>
      <c r="I20" s="22">
        <f t="shared" si="20"/>
        <v>1.3556264009962639E-4</v>
      </c>
      <c r="J20" s="24">
        <f t="shared" si="17"/>
        <v>1.3556264009962639E-4</v>
      </c>
      <c r="K20" s="22">
        <f t="shared" si="21"/>
        <v>6.7781320049813197E-4</v>
      </c>
      <c r="L20" s="22">
        <f t="shared" si="22"/>
        <v>1.3556264009962639E-4</v>
      </c>
      <c r="M20" s="224">
        <f t="shared" si="23"/>
        <v>1.3556264009962639E-4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42824.737764699697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1512.1729436687742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0.5</v>
      </c>
      <c r="F22" s="22"/>
      <c r="H22" s="24">
        <f t="shared" si="19"/>
        <v>0.5</v>
      </c>
      <c r="I22" s="22">
        <f t="shared" si="20"/>
        <v>5.9145719178082187E-2</v>
      </c>
      <c r="J22" s="24">
        <f t="shared" si="17"/>
        <v>5.9145719178082187E-2</v>
      </c>
      <c r="K22" s="22">
        <f t="shared" si="21"/>
        <v>0.11829143835616437</v>
      </c>
      <c r="L22" s="22">
        <f t="shared" si="22"/>
        <v>5.9145719178082187E-2</v>
      </c>
      <c r="M22" s="224">
        <f t="shared" si="23"/>
        <v>5.9145719178082187E-2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85638.064978168986</v>
      </c>
      <c r="S23" s="179">
        <f>SUM(S7:S22)</f>
        <v>60218.201909327312</v>
      </c>
      <c r="T23" s="179">
        <f>SUM(T7:T22)</f>
        <v>60028.057942827698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0.91276135552343696</v>
      </c>
      <c r="J30" s="229">
        <f>IF(I$32&lt;=1,I30,1-SUM(J6:J29))</f>
        <v>0.55288575683546926</v>
      </c>
      <c r="K30" s="22">
        <f t="shared" si="4"/>
        <v>0.65941317907845587</v>
      </c>
      <c r="L30" s="22">
        <f>IF(L124=L119,0,IF(K30="",0,(L119-L124)/(B119-B124)*K30))</f>
        <v>0.35953611181303108</v>
      </c>
      <c r="M30" s="175">
        <f t="shared" si="6"/>
        <v>0.55288575683546926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2.211543027341877</v>
      </c>
      <c r="Z30" s="122">
        <f>IF($Y30=0,0,AA30/($Y$30))</f>
        <v>0.25006504214459796</v>
      </c>
      <c r="AA30" s="187">
        <f>IF(AA79*4/$I$83+SUM(AA6:AA29)&lt;1,AA79*4/$I$83,1-SUM(AA6:AA29))</f>
        <v>0.55302960033683823</v>
      </c>
      <c r="AB30" s="122">
        <f>IF($Y30=0,0,AC30/($Y$30))</f>
        <v>0.28876967112405455</v>
      </c>
      <c r="AC30" s="187">
        <f>IF(AC79*4/$I$83+SUM(AC6:AC29)&lt;1,AC79*4/$I$83,1-SUM(AC6:AC29))</f>
        <v>0.6386265526822098</v>
      </c>
      <c r="AD30" s="122">
        <f>IF($Y30=0,0,AE30/($Y$30))</f>
        <v>0.28760232786364659</v>
      </c>
      <c r="AE30" s="187">
        <f>IF(AE79*4/$I$83+SUM(AE6:AE29)&lt;1,AE79*4/$I$83,1-SUM(AE6:AE29))</f>
        <v>0.63604492283414005</v>
      </c>
      <c r="AF30" s="122">
        <f>IF($Y30=0,0,AG30/($Y$30))</f>
        <v>0.28173777383338389</v>
      </c>
      <c r="AG30" s="187">
        <f>IF(AG79*4/$I$83+SUM(AG6:AG29)&lt;1,AG79*4/$I$83,1-SUM(AG6:AG29))</f>
        <v>0.62307520926004289</v>
      </c>
      <c r="AH30" s="123">
        <f t="shared" si="12"/>
        <v>1.1081748149656829</v>
      </c>
      <c r="AI30" s="183">
        <f t="shared" si="13"/>
        <v>0.61269407127830777</v>
      </c>
      <c r="AJ30" s="120">
        <f t="shared" si="14"/>
        <v>0.59582807650952407</v>
      </c>
      <c r="AK30" s="119">
        <f t="shared" si="15"/>
        <v>0.62956006604709147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0.17400401054301473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11656.803726886501</v>
      </c>
      <c r="T31" s="232">
        <f>IF(T25&gt;T$23,T25-T$23,0)</f>
        <v>11846.947693386115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1.3600843568478689</v>
      </c>
      <c r="J32" s="17"/>
      <c r="L32" s="22">
        <f>SUM(L6:L30)</f>
        <v>0.82599598945698527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52579.203726886495</v>
      </c>
      <c r="T32" s="232">
        <f t="shared" si="24"/>
        <v>52769.347693386109</v>
      </c>
      <c r="V32" s="56"/>
      <c r="W32" s="110"/>
      <c r="X32" s="118"/>
      <c r="Y32" s="115">
        <f>SUM(Y6:Y31)</f>
        <v>3.7607667422286459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0.44029114390430718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11846.947693386111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389.4</v>
      </c>
      <c r="J40" s="38">
        <f t="shared" si="32"/>
        <v>389.4</v>
      </c>
      <c r="K40" s="40">
        <f t="shared" si="33"/>
        <v>1.3360053440213761E-2</v>
      </c>
      <c r="L40" s="22">
        <f t="shared" si="34"/>
        <v>7.8824315297261194E-3</v>
      </c>
      <c r="M40" s="24">
        <f t="shared" si="35"/>
        <v>7.8824315297261176E-3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389.4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389.4</v>
      </c>
      <c r="AJ40" s="148">
        <f t="shared" si="38"/>
        <v>389.4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8.5018521892269371E-4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2.6072346713629279E-3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3.4007408756907753E-4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6.2687391882717591</v>
      </c>
      <c r="K52" s="40">
        <f t="shared" si="33"/>
        <v>8.0970020849780366E-4</v>
      </c>
      <c r="L52" s="22">
        <f t="shared" si="34"/>
        <v>2.26716058379385E-4</v>
      </c>
      <c r="M52" s="24">
        <f t="shared" si="35"/>
        <v>1.2689498569404991E-4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1.5671847970679398</v>
      </c>
      <c r="AB52" s="156">
        <f>Poor!AB57</f>
        <v>0.25</v>
      </c>
      <c r="AC52" s="147">
        <f t="shared" si="41"/>
        <v>1.5671847970679398</v>
      </c>
      <c r="AD52" s="156">
        <f>Poor!AD57</f>
        <v>0.25</v>
      </c>
      <c r="AE52" s="147">
        <f t="shared" si="42"/>
        <v>1.5671847970679398</v>
      </c>
      <c r="AF52" s="122">
        <f t="shared" si="29"/>
        <v>0.25</v>
      </c>
      <c r="AG52" s="147">
        <f t="shared" si="36"/>
        <v>1.5671847970679398</v>
      </c>
      <c r="AH52" s="123">
        <f t="shared" si="37"/>
        <v>1</v>
      </c>
      <c r="AI52" s="112">
        <f t="shared" si="37"/>
        <v>6.2687391882717591</v>
      </c>
      <c r="AJ52" s="148">
        <f t="shared" si="38"/>
        <v>3.1343695941358796</v>
      </c>
      <c r="AK52" s="147">
        <f t="shared" si="39"/>
        <v>3.1343695941358796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14.261381653318249</v>
      </c>
      <c r="K53" s="40">
        <f t="shared" si="33"/>
        <v>1.8420679743325033E-3</v>
      </c>
      <c r="L53" s="22">
        <f t="shared" si="34"/>
        <v>5.1577903281310082E-4</v>
      </c>
      <c r="M53" s="24">
        <f t="shared" si="35"/>
        <v>2.8868609245396345E-4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3330.0000000000005</v>
      </c>
      <c r="J57" s="38">
        <f t="shared" si="32"/>
        <v>3330.0000000000005</v>
      </c>
      <c r="K57" s="40">
        <f t="shared" si="33"/>
        <v>0.12145503127467056</v>
      </c>
      <c r="L57" s="22">
        <f t="shared" si="34"/>
        <v>6.740754235744216E-2</v>
      </c>
      <c r="M57" s="24">
        <f t="shared" si="35"/>
        <v>6.740754235744216E-2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53138.6</v>
      </c>
      <c r="J65" s="39">
        <f>SUM(J37:J64)</f>
        <v>53159.130120841597</v>
      </c>
      <c r="K65" s="40">
        <f>SUM(K37:K64)</f>
        <v>1</v>
      </c>
      <c r="L65" s="22">
        <f>SUM(L37:L64)</f>
        <v>1.0801983765510819</v>
      </c>
      <c r="M65" s="24">
        <f>SUM(M37:M64)</f>
        <v>1.0760739685601828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12745.767184797071</v>
      </c>
      <c r="AB65" s="137"/>
      <c r="AC65" s="153">
        <f>SUM(AC37:AC64)</f>
        <v>12315.06718479707</v>
      </c>
      <c r="AD65" s="137"/>
      <c r="AE65" s="153">
        <f>SUM(AE37:AE64)</f>
        <v>12397.66718479707</v>
      </c>
      <c r="AF65" s="137"/>
      <c r="AG65" s="153">
        <f>SUM(AG37:AG64)</f>
        <v>12356.367184797069</v>
      </c>
      <c r="AH65" s="137"/>
      <c r="AI65" s="153">
        <f>SUM(AI37:AI64)</f>
        <v>49814.868739188278</v>
      </c>
      <c r="AJ65" s="153">
        <f>SUM(AJ37:AJ64)</f>
        <v>25060.83436959414</v>
      </c>
      <c r="AK65" s="153">
        <f>SUM(AK37:AK64)</f>
        <v>24754.034369594141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28181.244112937155</v>
      </c>
      <c r="J74" s="51">
        <f t="shared" si="44"/>
        <v>17070.188593831521</v>
      </c>
      <c r="K74" s="40">
        <f>B74/B$76</f>
        <v>0.24977033456699416</v>
      </c>
      <c r="L74" s="22">
        <f t="shared" si="45"/>
        <v>0.22470342623759526</v>
      </c>
      <c r="M74" s="24">
        <f>J74/B$76</f>
        <v>0.34554338158805531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4268.6574301327146</v>
      </c>
      <c r="AB74" s="156"/>
      <c r="AC74" s="147">
        <f>AC30*$I$83/4</f>
        <v>4929.3527462663151</v>
      </c>
      <c r="AD74" s="156"/>
      <c r="AE74" s="147">
        <f>AE30*$I$83/4</f>
        <v>4909.4259766574132</v>
      </c>
      <c r="AF74" s="156"/>
      <c r="AG74" s="147">
        <f>AG30*$I$83/4</f>
        <v>4809.3169333421147</v>
      </c>
      <c r="AH74" s="155"/>
      <c r="AI74" s="147">
        <f>SUM(AA74,AC74,AE74,AG74)</f>
        <v>18916.753086398556</v>
      </c>
      <c r="AJ74" s="148">
        <f>(AA74+AC74)</f>
        <v>9198.0101763990297</v>
      </c>
      <c r="AK74" s="147">
        <f>(AE74+AG74)</f>
        <v>9718.7429099995279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3545.4820625878865</v>
      </c>
      <c r="AB75" s="158"/>
      <c r="AC75" s="149">
        <f>AA75+AC65-SUM(AC70,AC74)</f>
        <v>4691.8575293529284</v>
      </c>
      <c r="AD75" s="158"/>
      <c r="AE75" s="149">
        <f>AC75+AE65-SUM(AE70,AE74)</f>
        <v>5940.7597657268743</v>
      </c>
      <c r="AF75" s="158"/>
      <c r="AG75" s="149">
        <f>IF(SUM(AG6:AG29)+((AG65-AG70-$J$75)*4/I$83)&lt;1,0,AG65-AG70-$J$75-(1-SUM(AG6:AG29))*I$83/4)</f>
        <v>1307.7112796892425</v>
      </c>
      <c r="AH75" s="134"/>
      <c r="AI75" s="149">
        <f>AI76-SUM(AI70,AI74)</f>
        <v>5940.7597657268707</v>
      </c>
      <c r="AJ75" s="151">
        <f>AJ76-SUM(AJ70,AJ74)</f>
        <v>3384.146249663685</v>
      </c>
      <c r="AK75" s="149">
        <f>AJ75+AK76-SUM(AK70,AK74)</f>
        <v>5940.7597657268743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53138.6</v>
      </c>
      <c r="J76" s="51">
        <f t="shared" si="44"/>
        <v>53159.13012084159</v>
      </c>
      <c r="K76" s="40">
        <f>SUM(K70:K75)</f>
        <v>1.7392141942015522</v>
      </c>
      <c r="L76" s="22">
        <f>SUM(L70:L75)</f>
        <v>1.1950459136446552</v>
      </c>
      <c r="M76" s="24">
        <f>SUM(M70:M75)</f>
        <v>1.3158858689951156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12745.767184797071</v>
      </c>
      <c r="AB76" s="137"/>
      <c r="AC76" s="153">
        <f>AC65</f>
        <v>12315.06718479707</v>
      </c>
      <c r="AD76" s="137"/>
      <c r="AE76" s="153">
        <f>AE65</f>
        <v>12397.66718479707</v>
      </c>
      <c r="AF76" s="137"/>
      <c r="AG76" s="153">
        <f>AG65</f>
        <v>12356.367184797069</v>
      </c>
      <c r="AH76" s="137"/>
      <c r="AI76" s="153">
        <f>SUM(AA76,AC76,AE76,AG76)</f>
        <v>49814.868739188278</v>
      </c>
      <c r="AJ76" s="154">
        <f>SUM(AA76,AC76)</f>
        <v>25060.83436959414</v>
      </c>
      <c r="AK76" s="154">
        <f>SUM(AE76,AG76)</f>
        <v>24754.034369594141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11846.947693386111</v>
      </c>
      <c r="K77" s="40"/>
      <c r="L77" s="22">
        <f>-(L131*G$37*F$9/F$7)/B$130</f>
        <v>-0.4651430807743433</v>
      </c>
      <c r="M77" s="24">
        <f>-J77/B$76</f>
        <v>-0.23981190043493272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1307.7112796892425</v>
      </c>
      <c r="AB78" s="112"/>
      <c r="AC78" s="112">
        <f>IF(AA75&lt;0,0,AA75)</f>
        <v>3545.4820625878865</v>
      </c>
      <c r="AD78" s="112"/>
      <c r="AE78" s="112">
        <f>AC75</f>
        <v>4691.8575293529284</v>
      </c>
      <c r="AF78" s="112"/>
      <c r="AG78" s="112">
        <f>AE75</f>
        <v>5940.7597657268743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7814.1394927206011</v>
      </c>
      <c r="AB79" s="112"/>
      <c r="AC79" s="112">
        <f>AA79-AA74+AC65-AC70</f>
        <v>9621.2102756192435</v>
      </c>
      <c r="AD79" s="112"/>
      <c r="AE79" s="112">
        <f>AC79-AC74+AE65-AE70</f>
        <v>10850.185742384288</v>
      </c>
      <c r="AF79" s="112"/>
      <c r="AG79" s="112">
        <f>AE79-AE74+AG65-AG70</f>
        <v>12057.787978758231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0.3575757575757576</v>
      </c>
      <c r="I94" s="22">
        <f t="shared" si="54"/>
        <v>1.2612263334309629E-2</v>
      </c>
      <c r="J94" s="24">
        <f t="shared" si="55"/>
        <v>1.2612263334309629E-2</v>
      </c>
      <c r="K94" s="22">
        <f t="shared" si="56"/>
        <v>3.5271583901035401E-2</v>
      </c>
      <c r="L94" s="22">
        <f t="shared" si="57"/>
        <v>1.2612263334309629E-2</v>
      </c>
      <c r="M94" s="226">
        <f t="shared" si="49"/>
        <v>1.2612263334309629E-2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0.3575757575757576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0.25454545454545457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1.3603365691859381E-3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4.171698812170211E-3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5.441346276743753E-4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2.0303798001178688E-4</v>
      </c>
      <c r="K106" s="22">
        <f t="shared" si="56"/>
        <v>2.1376717515779031E-3</v>
      </c>
      <c r="L106" s="22">
        <f t="shared" si="57"/>
        <v>3.6275641844958352E-4</v>
      </c>
      <c r="M106" s="226">
        <f>(J106)</f>
        <v>2.0303798001178688E-4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4.6191140452681511E-4</v>
      </c>
      <c r="K107" s="22">
        <f t="shared" ref="K107:K118" si="63">(B107)</f>
        <v>4.8632032348397292E-3</v>
      </c>
      <c r="L107" s="22">
        <f t="shared" ref="L107:L118" si="64">(K107*H107)</f>
        <v>8.2527085197280244E-4</v>
      </c>
      <c r="M107" s="226">
        <f t="shared" ref="M107:M118" si="65">(J107)</f>
        <v>4.6191140452681511E-4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0.16969696969696968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0.33636363636363642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0.33636363636363642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0.33636363636363642</v>
      </c>
      <c r="I111" s="22">
        <f t="shared" si="61"/>
        <v>0.10785525655688513</v>
      </c>
      <c r="J111" s="24">
        <f t="shared" si="62"/>
        <v>0.10785525655688513</v>
      </c>
      <c r="K111" s="22">
        <f t="shared" si="63"/>
        <v>0.32065076273668547</v>
      </c>
      <c r="L111" s="22">
        <f t="shared" si="64"/>
        <v>0.10785525655688513</v>
      </c>
      <c r="M111" s="226">
        <f t="shared" si="65"/>
        <v>0.10785525655688513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1.7211043051272359</v>
      </c>
      <c r="J119" s="24">
        <f>SUM(J91:J118)</f>
        <v>1.7217692545117744</v>
      </c>
      <c r="K119" s="22">
        <f>SUM(K91:K118)</f>
        <v>2.6400780549925003</v>
      </c>
      <c r="L119" s="22">
        <f>SUM(L91:L118)</f>
        <v>1.7283685024066888</v>
      </c>
      <c r="M119" s="57">
        <f t="shared" si="49"/>
        <v>1.7217692545117744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0.91276135552343696</v>
      </c>
      <c r="J128" s="226">
        <f>(J30)</f>
        <v>0.55288575683546926</v>
      </c>
      <c r="K128" s="29">
        <f>(B128)</f>
        <v>0.65941317907845587</v>
      </c>
      <c r="L128" s="29">
        <f>IF(L124=L119,0,(L119-L124)/(B119-B124)*K128)</f>
        <v>0.35953611181303108</v>
      </c>
      <c r="M128" s="238">
        <f t="shared" si="66"/>
        <v>0.55288575683546926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1.7211043051272359</v>
      </c>
      <c r="J130" s="226">
        <f>(J119)</f>
        <v>1.7217692545117744</v>
      </c>
      <c r="K130" s="29">
        <f>(B130)</f>
        <v>2.6400780549925003</v>
      </c>
      <c r="L130" s="29">
        <f>(L119)</f>
        <v>1.7283685024066888</v>
      </c>
      <c r="M130" s="238">
        <f t="shared" si="66"/>
        <v>1.7217692545117744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0.38371038525109835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8.0086236612702377E-3</v>
      </c>
      <c r="J6" s="24">
        <f t="shared" ref="J6:J13" si="3">IF(I$32&lt;=1+I$131,I6,B6*H6+J$33*(I6-B6*H6))</f>
        <v>8.0086236612702377E-3</v>
      </c>
      <c r="K6" s="22">
        <f t="shared" ref="K6:K31" si="4">B6</f>
        <v>4.0043118306351183E-2</v>
      </c>
      <c r="L6" s="22">
        <f t="shared" ref="L6:L29" si="5">IF(K6="","",K6*H6)</f>
        <v>8.0086236612702377E-3</v>
      </c>
      <c r="M6" s="222">
        <f t="shared" ref="M6:M31" si="6">J6</f>
        <v>8.0086236612702377E-3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3.2034494645080951E-2</v>
      </c>
      <c r="Z6" s="116">
        <v>0.17</v>
      </c>
      <c r="AA6" s="121">
        <f>$M6*Z6*4</f>
        <v>5.4458640896637616E-3</v>
      </c>
      <c r="AB6" s="116">
        <v>0.17</v>
      </c>
      <c r="AC6" s="121">
        <f t="shared" ref="AC6:AC29" si="7">$M6*AB6*4</f>
        <v>5.4458640896637616E-3</v>
      </c>
      <c r="AD6" s="116">
        <v>0.33</v>
      </c>
      <c r="AE6" s="121">
        <f t="shared" ref="AE6:AE29" si="8">$M6*AD6*4</f>
        <v>1.0571383232876715E-2</v>
      </c>
      <c r="AF6" s="122">
        <f>1-SUM(Z6,AB6,AD6)</f>
        <v>0.32999999999999996</v>
      </c>
      <c r="AG6" s="121">
        <f>$M6*AF6*4</f>
        <v>1.0571383232876713E-2</v>
      </c>
      <c r="AH6" s="123">
        <f>SUM(Z6,AB6,AD6,AF6)</f>
        <v>1</v>
      </c>
      <c r="AI6" s="183">
        <f>SUM(AA6,AC6,AE6,AG6)/4</f>
        <v>8.0086236612702377E-3</v>
      </c>
      <c r="AJ6" s="120">
        <f>(AA6+AC6)/2</f>
        <v>5.4458640896637616E-3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6.4848567870485685E-3</v>
      </c>
      <c r="J7" s="24">
        <f t="shared" si="3"/>
        <v>6.4848567870485685E-3</v>
      </c>
      <c r="K7" s="22">
        <f t="shared" si="4"/>
        <v>3.242428393524284E-2</v>
      </c>
      <c r="L7" s="22">
        <f t="shared" si="5"/>
        <v>6.4848567870485685E-3</v>
      </c>
      <c r="M7" s="222">
        <f t="shared" si="6"/>
        <v>6.4848567870485685E-3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874.94552688256385</v>
      </c>
      <c r="T7" s="220">
        <f>IF($B$81=0,0,(SUMIF($N$6:$N$28,$U7,M$6:M$28)+SUMIF($N$91:$N$118,$U7,M$91:M$118))*$I$83*Poor!$B$81/$B$81)</f>
        <v>913.35307590166337</v>
      </c>
      <c r="U7" s="221">
        <v>1</v>
      </c>
      <c r="V7" s="56"/>
      <c r="W7" s="115"/>
      <c r="X7" s="124">
        <v>4</v>
      </c>
      <c r="Y7" s="183">
        <f t="shared" ref="Y7:Y29" si="9">M7*4</f>
        <v>2.5939427148194274E-2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2.5939427148194274E-2</v>
      </c>
      <c r="AH7" s="123">
        <f t="shared" ref="AH7:AH30" si="12">SUM(Z7,AB7,AD7,AF7)</f>
        <v>1</v>
      </c>
      <c r="AI7" s="183">
        <f t="shared" ref="AI7:AI30" si="13">SUM(AA7,AC7,AE7,AG7)/4</f>
        <v>6.4848567870485685E-3</v>
      </c>
      <c r="AJ7" s="120">
        <f t="shared" ref="AJ7:AJ31" si="14">(AA7+AC7)/2</f>
        <v>0</v>
      </c>
      <c r="AK7" s="119">
        <f t="shared" ref="AK7:AK31" si="15">(AE7+AG7)/2</f>
        <v>1.2969713574097137E-2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602.55999999999995</v>
      </c>
      <c r="T8" s="220">
        <f>IF($B$81=0,0,(SUMIF($N$6:$N$28,$U8,M$6:M$28)+SUMIF($N$91:$N$118,$U8,M$91:M$118))*$I$83*Poor!$B$81/$B$81)</f>
        <v>70</v>
      </c>
      <c r="U8" s="221">
        <v>2</v>
      </c>
      <c r="V8" s="184"/>
      <c r="W8" s="115"/>
      <c r="X8" s="124">
        <v>1</v>
      </c>
      <c r="Y8" s="183">
        <f t="shared" si="9"/>
        <v>2.2666666666666668E-2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2.2666666666666668E-2</v>
      </c>
      <c r="AH8" s="123">
        <f t="shared" si="12"/>
        <v>1</v>
      </c>
      <c r="AI8" s="183">
        <f t="shared" si="13"/>
        <v>5.6666666666666671E-3</v>
      </c>
      <c r="AJ8" s="120">
        <f t="shared" si="14"/>
        <v>0</v>
      </c>
      <c r="AK8" s="119">
        <f t="shared" si="15"/>
        <v>1.1333333333333334E-2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1.8453464383561644E-2</v>
      </c>
      <c r="J9" s="24">
        <f t="shared" si="3"/>
        <v>1.8453464383561644E-2</v>
      </c>
      <c r="K9" s="22">
        <f t="shared" si="4"/>
        <v>6.1511547945205483E-2</v>
      </c>
      <c r="L9" s="22">
        <f t="shared" si="5"/>
        <v>1.8453464383561644E-2</v>
      </c>
      <c r="M9" s="222">
        <f t="shared" si="6"/>
        <v>1.8453464383561644E-2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447.48203688567145</v>
      </c>
      <c r="T9" s="220">
        <f>IF($B$81=0,0,(SUMIF($N$6:$N$28,$U9,M$6:M$28)+SUMIF($N$91:$N$118,$U9,M$91:M$118))*$I$83*Poor!$B$81/$B$81)</f>
        <v>447.48203688567145</v>
      </c>
      <c r="U9" s="221">
        <v>3</v>
      </c>
      <c r="V9" s="56"/>
      <c r="W9" s="115"/>
      <c r="X9" s="124">
        <v>1</v>
      </c>
      <c r="Y9" s="183">
        <f t="shared" si="9"/>
        <v>7.3813857534246574E-2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7.3813857534246574E-2</v>
      </c>
      <c r="AH9" s="123">
        <f t="shared" si="12"/>
        <v>1</v>
      </c>
      <c r="AI9" s="183">
        <f t="shared" si="13"/>
        <v>1.8453464383561644E-2</v>
      </c>
      <c r="AJ9" s="120">
        <f t="shared" si="14"/>
        <v>0</v>
      </c>
      <c r="AK9" s="119">
        <f t="shared" si="15"/>
        <v>3.6906928767123287E-2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0.2</v>
      </c>
      <c r="H10" s="24">
        <f t="shared" si="1"/>
        <v>0.2</v>
      </c>
      <c r="I10" s="22">
        <f t="shared" si="2"/>
        <v>9.937733499377337E-5</v>
      </c>
      <c r="J10" s="24">
        <f t="shared" si="3"/>
        <v>9.937733499377337E-5</v>
      </c>
      <c r="K10" s="22">
        <f t="shared" si="4"/>
        <v>7.8455790784557919E-5</v>
      </c>
      <c r="L10" s="22">
        <f t="shared" si="5"/>
        <v>1.5691158156911585E-5</v>
      </c>
      <c r="M10" s="222">
        <f t="shared" si="6"/>
        <v>9.937733499377337E-5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3.9750933997509348E-4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3.9750933997509348E-4</v>
      </c>
      <c r="AH10" s="123">
        <f t="shared" si="12"/>
        <v>1</v>
      </c>
      <c r="AI10" s="183">
        <f t="shared" si="13"/>
        <v>9.937733499377337E-5</v>
      </c>
      <c r="AJ10" s="120">
        <f t="shared" si="14"/>
        <v>0</v>
      </c>
      <c r="AK10" s="119">
        <f t="shared" si="15"/>
        <v>1.9875466998754674E-4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-2.1276463262764634E-4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2619.8950000000004</v>
      </c>
      <c r="T11" s="220">
        <f>IF($B$81=0,0,(SUMIF($N$6:$N$28,$U11,M$6:M$28)+SUMIF($N$91:$N$118,$U11,M$91:M$118))*$I$83*Poor!$B$81/$B$81)</f>
        <v>1840.5050000000003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3.6425902864259028E-5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0.2</v>
      </c>
      <c r="H13" s="24">
        <f t="shared" si="1"/>
        <v>0.2</v>
      </c>
      <c r="I13" s="22">
        <f t="shared" si="2"/>
        <v>1.767123287671233E-3</v>
      </c>
      <c r="J13" s="24">
        <f t="shared" si="3"/>
        <v>1.767123287671233E-3</v>
      </c>
      <c r="K13" s="22">
        <f t="shared" si="4"/>
        <v>8.8356164383561649E-3</v>
      </c>
      <c r="L13" s="22">
        <f t="shared" si="5"/>
        <v>1.767123287671233E-3</v>
      </c>
      <c r="M13" s="223">
        <f t="shared" si="6"/>
        <v>1.767123287671233E-3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25541.766113170444</v>
      </c>
      <c r="S13" s="220">
        <f>IF($B$81=0,0,(SUMIF($N$6:$N$28,$U13,L$6:L$28)+SUMIF($N$91:$N$118,$U13,L$91:L$118))*$I$83*Poor!$B$81/$B$81)</f>
        <v>9852.4856435968759</v>
      </c>
      <c r="T13" s="220">
        <f>IF($B$81=0,0,(SUMIF($N$6:$N$28,$U13,M$6:M$28)+SUMIF($N$91:$N$118,$U13,M$91:M$118))*$I$83*Poor!$B$81/$B$81)</f>
        <v>9852.4856435968759</v>
      </c>
      <c r="U13" s="221">
        <v>7</v>
      </c>
      <c r="V13" s="56"/>
      <c r="W13" s="110"/>
      <c r="X13" s="118"/>
      <c r="Y13" s="183">
        <f t="shared" si="9"/>
        <v>7.0684931506849319E-3</v>
      </c>
      <c r="Z13" s="116">
        <v>1</v>
      </c>
      <c r="AA13" s="121">
        <f>$M13*Z13*4</f>
        <v>7.0684931506849319E-3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1.767123287671233E-3</v>
      </c>
      <c r="AJ13" s="120">
        <f t="shared" si="14"/>
        <v>3.5342465753424659E-3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0.2</v>
      </c>
      <c r="F16" s="22"/>
      <c r="H16" s="24">
        <f t="shared" si="1"/>
        <v>0.2</v>
      </c>
      <c r="I16" s="22">
        <f t="shared" si="2"/>
        <v>4.4484433374844328E-4</v>
      </c>
      <c r="J16" s="24">
        <f>IF(I$32&lt;=1+I131,I16,B16*H16+J$33*(I16-B16*H16))</f>
        <v>4.4484433374844328E-4</v>
      </c>
      <c r="K16" s="22">
        <f t="shared" si="4"/>
        <v>4.9427148194271481E-4</v>
      </c>
      <c r="L16" s="22">
        <f t="shared" si="5"/>
        <v>9.8854296388542967E-5</v>
      </c>
      <c r="M16" s="222">
        <f t="shared" si="6"/>
        <v>4.4484433374844328E-4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1.7793773349937731E-3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1.7793773349937731E-3</v>
      </c>
      <c r="AH16" s="123">
        <f t="shared" si="12"/>
        <v>1</v>
      </c>
      <c r="AI16" s="183">
        <f t="shared" si="13"/>
        <v>4.4484433374844328E-4</v>
      </c>
      <c r="AJ16" s="120">
        <f t="shared" si="14"/>
        <v>0</v>
      </c>
      <c r="AK16" s="119">
        <f t="shared" si="15"/>
        <v>8.8968866749688656E-4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1.311332503113325E-4</v>
      </c>
      <c r="J18" s="24">
        <f t="shared" si="17"/>
        <v>1.5494251870038132E-4</v>
      </c>
      <c r="K18" s="22">
        <f t="shared" ref="K18:K20" si="21">B18</f>
        <v>-1.8212951432129514E-4</v>
      </c>
      <c r="L18" s="22">
        <f t="shared" ref="L18:L20" si="22">IF(K18="","",K18*H18)</f>
        <v>-3.6425902864259028E-5</v>
      </c>
      <c r="M18" s="223">
        <f t="shared" ref="M18:M20" si="23">J18</f>
        <v>1.5494251870038132E-4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6.1977007480152528E-4</v>
      </c>
      <c r="Z18" s="116">
        <v>1.2941</v>
      </c>
      <c r="AA18" s="121">
        <f t="shared" ref="AA18:AA20" si="25">$M18*Z18*4</f>
        <v>8.0204445380065387E-4</v>
      </c>
      <c r="AB18" s="116">
        <v>1.1765000000000001</v>
      </c>
      <c r="AC18" s="121">
        <f t="shared" ref="AC18:AC20" si="26">$M18*AB18*4</f>
        <v>7.2915949300399456E-4</v>
      </c>
      <c r="AD18" s="116">
        <v>1.2353000000000001</v>
      </c>
      <c r="AE18" s="121">
        <f t="shared" ref="AE18:AE20" si="27">$M18*AD18*4</f>
        <v>7.6560197340232422E-4</v>
      </c>
      <c r="AF18" s="122">
        <f t="shared" ref="AF18:AF20" si="28">1-SUM(Z18,AB18,AD18)</f>
        <v>-2.7059000000000002</v>
      </c>
      <c r="AG18" s="121">
        <f t="shared" ref="AG18:AG20" si="29">$M18*AF18*4</f>
        <v>-1.6770358454054474E-3</v>
      </c>
      <c r="AH18" s="123">
        <f t="shared" ref="AH18:AH20" si="30">SUM(Z18,AB18,AD18,AF18)</f>
        <v>1</v>
      </c>
      <c r="AI18" s="183">
        <f t="shared" ref="AI18:AI20" si="31">SUM(AA18,AC18,AE18,AG18)/4</f>
        <v>1.5494251870038129E-4</v>
      </c>
      <c r="AJ18" s="120">
        <f t="shared" ref="AJ18:AJ20" si="32">(AA18+AC18)/2</f>
        <v>7.6560197340232422E-4</v>
      </c>
      <c r="AK18" s="119">
        <f t="shared" ref="AK18:AK20" si="33">(AE18+AG18)/2</f>
        <v>-4.5571693600156158E-4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0.2</v>
      </c>
      <c r="F19" s="22"/>
      <c r="H19" s="24">
        <f t="shared" si="19"/>
        <v>0.2</v>
      </c>
      <c r="I19" s="22">
        <f t="shared" si="20"/>
        <v>2.7372353673723541E-3</v>
      </c>
      <c r="J19" s="24">
        <f t="shared" si="17"/>
        <v>2.7927991746868196E-3</v>
      </c>
      <c r="K19" s="22">
        <f t="shared" si="21"/>
        <v>1.1731008717310086E-2</v>
      </c>
      <c r="L19" s="22">
        <f t="shared" si="22"/>
        <v>2.3462017434620172E-3</v>
      </c>
      <c r="M19" s="223">
        <f t="shared" si="23"/>
        <v>2.7927991746868196E-3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1.1171196698747278E-2</v>
      </c>
      <c r="Z19" s="116">
        <v>2.2940999999999998</v>
      </c>
      <c r="AA19" s="121">
        <f t="shared" si="25"/>
        <v>2.5627842346596128E-2</v>
      </c>
      <c r="AB19" s="116">
        <v>2.1764999999999999</v>
      </c>
      <c r="AC19" s="121">
        <f t="shared" si="26"/>
        <v>2.431410961482345E-2</v>
      </c>
      <c r="AD19" s="116">
        <v>2.2353000000000001</v>
      </c>
      <c r="AE19" s="121">
        <f t="shared" si="27"/>
        <v>2.4970975980709791E-2</v>
      </c>
      <c r="AF19" s="122">
        <f t="shared" si="28"/>
        <v>-5.7058999999999997</v>
      </c>
      <c r="AG19" s="121">
        <f t="shared" si="29"/>
        <v>-6.3741731243382088E-2</v>
      </c>
      <c r="AH19" s="123">
        <f t="shared" si="30"/>
        <v>1</v>
      </c>
      <c r="AI19" s="183">
        <f t="shared" si="31"/>
        <v>2.7927991746868192E-3</v>
      </c>
      <c r="AJ19" s="120">
        <f t="shared" si="32"/>
        <v>2.4970975980709791E-2</v>
      </c>
      <c r="AK19" s="119">
        <f t="shared" si="33"/>
        <v>-1.9385377631336149E-2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0.2</v>
      </c>
      <c r="F20" s="22"/>
      <c r="H20" s="24">
        <f t="shared" si="19"/>
        <v>0.2</v>
      </c>
      <c r="I20" s="22">
        <f t="shared" si="20"/>
        <v>2.0334396014943962E-4</v>
      </c>
      <c r="J20" s="24">
        <f t="shared" si="17"/>
        <v>2.0334396014943962E-4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2.0334396014943962E-4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42824.737764699683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>
        <f t="shared" si="24"/>
        <v>8.1337584059775847E-4</v>
      </c>
      <c r="Z20" s="116">
        <v>3.2940999999999998</v>
      </c>
      <c r="AA20" s="121">
        <f t="shared" si="25"/>
        <v>2.679341356513076E-3</v>
      </c>
      <c r="AB20" s="116">
        <v>3.1764999999999999</v>
      </c>
      <c r="AC20" s="121">
        <f t="shared" si="26"/>
        <v>2.5836883576587795E-3</v>
      </c>
      <c r="AD20" s="116">
        <v>3.2353000000000001</v>
      </c>
      <c r="AE20" s="121">
        <f t="shared" si="27"/>
        <v>2.631514857085928E-3</v>
      </c>
      <c r="AF20" s="122">
        <f t="shared" si="28"/>
        <v>-8.7058999999999997</v>
      </c>
      <c r="AG20" s="121">
        <f t="shared" si="29"/>
        <v>-7.0811687306600252E-3</v>
      </c>
      <c r="AH20" s="123">
        <f t="shared" si="30"/>
        <v>1</v>
      </c>
      <c r="AI20" s="183">
        <f t="shared" si="31"/>
        <v>2.033439601494397E-4</v>
      </c>
      <c r="AJ20" s="120">
        <f t="shared" si="32"/>
        <v>2.631514857085928E-3</v>
      </c>
      <c r="AK20" s="119">
        <f t="shared" si="33"/>
        <v>-2.2248269367870486E-3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0.5</v>
      </c>
      <c r="F22" s="22"/>
      <c r="H22" s="24">
        <f t="shared" si="35"/>
        <v>0.5</v>
      </c>
      <c r="I22" s="22">
        <f t="shared" si="36"/>
        <v>4.731657534246575E-2</v>
      </c>
      <c r="J22" s="24">
        <f t="shared" si="17"/>
        <v>4.731657534246575E-2</v>
      </c>
      <c r="K22" s="22">
        <f t="shared" si="37"/>
        <v>9.46331506849315E-2</v>
      </c>
      <c r="L22" s="22">
        <f t="shared" si="38"/>
        <v>4.731657534246575E-2</v>
      </c>
      <c r="M22" s="223">
        <f t="shared" si="39"/>
        <v>4.731657534246575E-2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0.189266301369863</v>
      </c>
      <c r="Z22" s="116">
        <v>5.2941000000000003</v>
      </c>
      <c r="AA22" s="121">
        <f t="shared" si="41"/>
        <v>1.0019947260821918</v>
      </c>
      <c r="AB22" s="116">
        <v>5.1764999999999999</v>
      </c>
      <c r="AC22" s="121">
        <f t="shared" si="42"/>
        <v>0.97973700904109584</v>
      </c>
      <c r="AD22" s="116">
        <v>5.2352999999999996</v>
      </c>
      <c r="AE22" s="121">
        <f t="shared" si="43"/>
        <v>0.99086586756164374</v>
      </c>
      <c r="AF22" s="122">
        <f t="shared" si="44"/>
        <v>-14.7059</v>
      </c>
      <c r="AG22" s="121">
        <f t="shared" si="45"/>
        <v>-2.7833313013150685</v>
      </c>
      <c r="AH22" s="123">
        <f t="shared" si="46"/>
        <v>1</v>
      </c>
      <c r="AI22" s="183">
        <f t="shared" si="47"/>
        <v>4.7316575342465694E-2</v>
      </c>
      <c r="AJ22" s="120">
        <f t="shared" si="48"/>
        <v>0.99086586756164374</v>
      </c>
      <c r="AK22" s="119">
        <f t="shared" si="49"/>
        <v>-0.89623271687671235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87018.748592605494</v>
      </c>
      <c r="S23" s="179">
        <f>SUM(S7:S22)</f>
        <v>51858.085274556324</v>
      </c>
      <c r="T23" s="179">
        <f>SUM(T7:T22)</f>
        <v>50584.542823575423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0.60769308624194662</v>
      </c>
      <c r="J30" s="229">
        <f>IF(I$32&lt;=1,I30,1-SUM(J6:J29))</f>
        <v>0.55301822765465902</v>
      </c>
      <c r="K30" s="22">
        <f t="shared" si="4"/>
        <v>0.71440989937733512</v>
      </c>
      <c r="L30" s="22">
        <f>IF(L124=L119,0,IF(K30="",0,(L119-L124)/(B119-B124)*K30))</f>
        <v>0.27105760571882748</v>
      </c>
      <c r="M30" s="175">
        <f t="shared" si="6"/>
        <v>0.55301822765465902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2.2120729106186361</v>
      </c>
      <c r="Z30" s="122">
        <f>IF($Y30=0,0,AA30/($Y$30))</f>
        <v>-0.18046758967912344</v>
      </c>
      <c r="AA30" s="187">
        <f>IF(AA79*4/$I$83+SUM(AA6:AA29)&lt;1,AA79*4/$I$83,1-SUM(AA6:AA29))</f>
        <v>-0.39920746637382831</v>
      </c>
      <c r="AB30" s="122">
        <f>IF($Y30=0,0,AC30/($Y$30))</f>
        <v>-0.16654016407967132</v>
      </c>
      <c r="AC30" s="187">
        <f>IF(AC79*4/$I$83+SUM(AC6:AC29)&lt;1,AC79*4/$I$83,1-SUM(AC6:AC29))</f>
        <v>-0.36839898549062378</v>
      </c>
      <c r="AD30" s="122">
        <f>IF($Y30=0,0,AE30/($Y$30))</f>
        <v>-0.17422323498022294</v>
      </c>
      <c r="AE30" s="187">
        <f>IF(AE79*4/$I$83+SUM(AE6:AE29)&lt;1,AE79*4/$I$83,1-SUM(AE6:AE29))</f>
        <v>-0.38539449850009633</v>
      </c>
      <c r="AF30" s="122">
        <f>IF($Y30=0,0,AG30/($Y$30))</f>
        <v>1.5212309887390179</v>
      </c>
      <c r="AG30" s="187">
        <f>IF(AG79*4/$I$83+SUM(AG6:AG29)&lt;1,AG79*4/$I$83,1-SUM(AG6:AG29))</f>
        <v>3.365073860983185</v>
      </c>
      <c r="AH30" s="123">
        <f t="shared" si="12"/>
        <v>1</v>
      </c>
      <c r="AI30" s="183">
        <f t="shared" si="13"/>
        <v>0.55301822765465913</v>
      </c>
      <c r="AJ30" s="120">
        <f t="shared" si="14"/>
        <v>-0.38380322593222604</v>
      </c>
      <c r="AK30" s="119">
        <f t="shared" si="15"/>
        <v>1.4898396812415444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0.2470548333620004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20016.920361657489</v>
      </c>
      <c r="T31" s="232">
        <f>IF(T25&gt;T$23,T25-T$23,0)</f>
        <v>21290.46281263839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1.0545954855115842</v>
      </c>
      <c r="J32" s="17"/>
      <c r="L32" s="22">
        <f>SUM(L6:L30)</f>
        <v>0.7529451666379996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60939.320361657483</v>
      </c>
      <c r="T32" s="232">
        <f t="shared" si="50"/>
        <v>62212.862812638385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1.1420947046927254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21290.462812638394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2065</v>
      </c>
      <c r="J39" s="38">
        <f t="shared" si="53"/>
        <v>2065</v>
      </c>
      <c r="K39" s="40">
        <f t="shared" si="54"/>
        <v>7.0150824272185192E-2</v>
      </c>
      <c r="L39" s="22">
        <f t="shared" si="55"/>
        <v>4.1388986320589259E-2</v>
      </c>
      <c r="M39" s="24">
        <f t="shared" si="56"/>
        <v>4.1388986320589266E-2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2065</v>
      </c>
      <c r="AH39" s="123">
        <f t="shared" si="61"/>
        <v>1</v>
      </c>
      <c r="AI39" s="112">
        <f t="shared" si="61"/>
        <v>2065</v>
      </c>
      <c r="AJ39" s="148">
        <f t="shared" si="62"/>
        <v>0</v>
      </c>
      <c r="AK39" s="147">
        <f t="shared" si="63"/>
        <v>2065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-389.69499999999999</v>
      </c>
      <c r="J40" s="38">
        <f t="shared" si="53"/>
        <v>-389.69499999999999</v>
      </c>
      <c r="K40" s="40">
        <f t="shared" si="54"/>
        <v>1.3238462694793807E-2</v>
      </c>
      <c r="L40" s="22">
        <f t="shared" si="55"/>
        <v>7.810692989928346E-3</v>
      </c>
      <c r="M40" s="24">
        <f t="shared" si="56"/>
        <v>-7.810692989928346E-3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-389.69499999999999</v>
      </c>
      <c r="AH40" s="123">
        <f t="shared" si="61"/>
        <v>1</v>
      </c>
      <c r="AI40" s="112">
        <f t="shared" si="61"/>
        <v>-389.69499999999999</v>
      </c>
      <c r="AJ40" s="148">
        <f t="shared" si="62"/>
        <v>0</v>
      </c>
      <c r="AK40" s="147">
        <f t="shared" si="63"/>
        <v>-389.69499999999999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0.3</v>
      </c>
      <c r="F43" s="26">
        <v>1.4</v>
      </c>
      <c r="G43" s="22">
        <f t="shared" si="59"/>
        <v>1.65</v>
      </c>
      <c r="H43" s="24">
        <f t="shared" si="51"/>
        <v>0.42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2.6937916520519112E-3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41.999999999999993</v>
      </c>
      <c r="J45" s="38">
        <f t="shared" si="53"/>
        <v>42.000000000000007</v>
      </c>
      <c r="K45" s="40">
        <f t="shared" si="54"/>
        <v>2.0043092649195772E-2</v>
      </c>
      <c r="L45" s="22">
        <f t="shared" si="55"/>
        <v>5.6120659417748155E-3</v>
      </c>
      <c r="M45" s="24">
        <f t="shared" si="56"/>
        <v>8.418098912662225E-4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10.500000000000002</v>
      </c>
      <c r="AB45" s="116">
        <v>0.25</v>
      </c>
      <c r="AC45" s="147">
        <f t="shared" si="65"/>
        <v>10.500000000000002</v>
      </c>
      <c r="AD45" s="116">
        <v>0.25</v>
      </c>
      <c r="AE45" s="147">
        <f t="shared" si="66"/>
        <v>10.500000000000002</v>
      </c>
      <c r="AF45" s="122">
        <f t="shared" si="57"/>
        <v>0.25</v>
      </c>
      <c r="AG45" s="147">
        <f t="shared" si="60"/>
        <v>10.500000000000002</v>
      </c>
      <c r="AH45" s="123">
        <f t="shared" si="61"/>
        <v>1</v>
      </c>
      <c r="AI45" s="112">
        <f t="shared" si="61"/>
        <v>42.000000000000007</v>
      </c>
      <c r="AJ45" s="148">
        <f t="shared" si="62"/>
        <v>21.000000000000004</v>
      </c>
      <c r="AK45" s="147">
        <f t="shared" si="63"/>
        <v>21.000000000000004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27.999999999999996</v>
      </c>
      <c r="J46" s="38">
        <f t="shared" si="53"/>
        <v>27.999999999999993</v>
      </c>
      <c r="K46" s="40">
        <f t="shared" si="54"/>
        <v>1.0021546324597886E-3</v>
      </c>
      <c r="L46" s="22">
        <f t="shared" si="55"/>
        <v>2.806032970887408E-4</v>
      </c>
      <c r="M46" s="24">
        <f t="shared" si="56"/>
        <v>5.6120659417748149E-4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6.9999999999999982</v>
      </c>
      <c r="AB46" s="116">
        <v>0.25</v>
      </c>
      <c r="AC46" s="147">
        <f t="shared" si="65"/>
        <v>6.9999999999999982</v>
      </c>
      <c r="AD46" s="116">
        <v>0.25</v>
      </c>
      <c r="AE46" s="147">
        <f t="shared" si="66"/>
        <v>6.9999999999999982</v>
      </c>
      <c r="AF46" s="122">
        <f t="shared" si="57"/>
        <v>0.25</v>
      </c>
      <c r="AG46" s="147">
        <f t="shared" si="60"/>
        <v>6.9999999999999982</v>
      </c>
      <c r="AH46" s="123">
        <f t="shared" si="61"/>
        <v>1</v>
      </c>
      <c r="AI46" s="112">
        <f t="shared" si="61"/>
        <v>27.999999999999993</v>
      </c>
      <c r="AJ46" s="148">
        <f t="shared" si="62"/>
        <v>13.999999999999996</v>
      </c>
      <c r="AK46" s="147">
        <f t="shared" si="63"/>
        <v>13.999999999999996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1.4142406173272533E-3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1.2907751666082076E-3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0.2</v>
      </c>
      <c r="F53" s="26">
        <v>1.4</v>
      </c>
      <c r="G53" s="22">
        <f t="shared" si="59"/>
        <v>1.65</v>
      </c>
      <c r="H53" s="24">
        <f t="shared" si="69"/>
        <v>0.27999999999999997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7.8568923184847413E-4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0.2</v>
      </c>
      <c r="F54" s="26">
        <v>1.4</v>
      </c>
      <c r="G54" s="22">
        <f t="shared" si="59"/>
        <v>1.65</v>
      </c>
      <c r="H54" s="24">
        <f t="shared" si="69"/>
        <v>0.27999999999999997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6393.6</v>
      </c>
      <c r="J55" s="38">
        <f t="shared" si="71"/>
        <v>6393.6000000000013</v>
      </c>
      <c r="K55" s="40">
        <f t="shared" si="72"/>
        <v>0.23089642731873528</v>
      </c>
      <c r="L55" s="22">
        <f t="shared" si="73"/>
        <v>0.12814751716189809</v>
      </c>
      <c r="M55" s="24">
        <f t="shared" si="74"/>
        <v>0.12814751716189809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1598.4000000000003</v>
      </c>
      <c r="AB55" s="116">
        <v>0.25</v>
      </c>
      <c r="AC55" s="147">
        <f t="shared" si="65"/>
        <v>1598.4000000000003</v>
      </c>
      <c r="AD55" s="116">
        <v>0.25</v>
      </c>
      <c r="AE55" s="147">
        <f t="shared" si="66"/>
        <v>1598.4000000000003</v>
      </c>
      <c r="AF55" s="122">
        <f t="shared" si="57"/>
        <v>0.25</v>
      </c>
      <c r="AG55" s="147">
        <f t="shared" si="60"/>
        <v>1598.4000000000003</v>
      </c>
      <c r="AH55" s="123">
        <f t="shared" si="61"/>
        <v>1</v>
      </c>
      <c r="AI55" s="112">
        <f t="shared" si="61"/>
        <v>6393.6000000000013</v>
      </c>
      <c r="AJ55" s="148">
        <f t="shared" si="62"/>
        <v>3196.8000000000006</v>
      </c>
      <c r="AK55" s="147">
        <f t="shared" si="63"/>
        <v>3196.8000000000006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9"/>
        <v>0.55500000000000005</v>
      </c>
      <c r="I57" s="39">
        <f t="shared" si="70"/>
        <v>1998.0000000000002</v>
      </c>
      <c r="J57" s="38">
        <f t="shared" si="71"/>
        <v>1998.0000000000005</v>
      </c>
      <c r="K57" s="40">
        <f t="shared" si="72"/>
        <v>7.2155133537104774E-2</v>
      </c>
      <c r="L57" s="22">
        <f t="shared" si="73"/>
        <v>4.0046099113093155E-2</v>
      </c>
      <c r="M57" s="24">
        <f t="shared" si="74"/>
        <v>4.0046099113093162E-2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499.50000000000011</v>
      </c>
      <c r="AB57" s="116">
        <v>0.25</v>
      </c>
      <c r="AC57" s="147">
        <f t="shared" si="65"/>
        <v>499.50000000000011</v>
      </c>
      <c r="AD57" s="116">
        <v>0.25</v>
      </c>
      <c r="AE57" s="147">
        <f t="shared" si="66"/>
        <v>499.50000000000011</v>
      </c>
      <c r="AF57" s="122">
        <f t="shared" si="57"/>
        <v>0.25</v>
      </c>
      <c r="AG57" s="147">
        <f t="shared" si="60"/>
        <v>499.50000000000011</v>
      </c>
      <c r="AH57" s="123">
        <f t="shared" si="61"/>
        <v>1</v>
      </c>
      <c r="AI57" s="112">
        <f t="shared" si="61"/>
        <v>1998.0000000000005</v>
      </c>
      <c r="AJ57" s="148">
        <f t="shared" si="62"/>
        <v>999.00000000000023</v>
      </c>
      <c r="AK57" s="147">
        <f t="shared" si="63"/>
        <v>999.00000000000023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9"/>
        <v>0.70799999999999996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9"/>
        <v>1.18</v>
      </c>
      <c r="I61" s="39">
        <f t="shared" si="70"/>
        <v>33417.599999999999</v>
      </c>
      <c r="J61" s="38">
        <f t="shared" si="71"/>
        <v>33417.600000000006</v>
      </c>
      <c r="K61" s="40">
        <f t="shared" si="72"/>
        <v>0.56762038382522428</v>
      </c>
      <c r="L61" s="22">
        <f t="shared" si="73"/>
        <v>0.66979205291376465</v>
      </c>
      <c r="M61" s="24">
        <f t="shared" si="74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5"/>
        <v>1</v>
      </c>
      <c r="AI61" s="112">
        <f t="shared" si="75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43719.705000000002</v>
      </c>
      <c r="J65" s="39">
        <f>SUM(J37:J64)</f>
        <v>43719.705000000009</v>
      </c>
      <c r="K65" s="40">
        <f>SUM(K37:K64)</f>
        <v>1</v>
      </c>
      <c r="L65" s="22">
        <f>SUM(L37:L64)</f>
        <v>0.9025736333116201</v>
      </c>
      <c r="M65" s="24">
        <f>SUM(M37:M64)</f>
        <v>0.87627809791050781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10511.100000000002</v>
      </c>
      <c r="AB65" s="137"/>
      <c r="AC65" s="153">
        <f>SUM(AC37:AC64)</f>
        <v>10469.800000000003</v>
      </c>
      <c r="AD65" s="137"/>
      <c r="AE65" s="153">
        <f>SUM(AE37:AE64)</f>
        <v>10552.400000000001</v>
      </c>
      <c r="AF65" s="137"/>
      <c r="AG65" s="153">
        <f>SUM(AG37:AG64)</f>
        <v>12186.405000000002</v>
      </c>
      <c r="AH65" s="137"/>
      <c r="AI65" s="153">
        <f>SUM(AI37:AI64)</f>
        <v>43719.705000000009</v>
      </c>
      <c r="AJ65" s="153">
        <f>SUM(AJ37:AJ64)</f>
        <v>20980.900000000005</v>
      </c>
      <c r="AK65" s="153">
        <f>SUM(AK37:AK64)</f>
        <v>22738.805000000004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6">J124*I$83</f>
        <v>24957.355887062851</v>
      </c>
      <c r="K70" s="40">
        <f>B70/B$76</f>
        <v>0.35730185451668017</v>
      </c>
      <c r="L70" s="22">
        <f t="shared" ref="L70:L75" si="77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18762.34911293715</v>
      </c>
      <c r="J71" s="51">
        <f t="shared" si="76"/>
        <v>18762.34911293715</v>
      </c>
      <c r="K71" s="40">
        <f t="shared" ref="K71:K72" si="79">B71/B$76</f>
        <v>0.39030582418867238</v>
      </c>
      <c r="L71" s="22">
        <f t="shared" si="77"/>
        <v>0.4023510369882678</v>
      </c>
      <c r="M71" s="24">
        <f t="shared" ref="M71:M72" si="80">J71/B$76</f>
        <v>0.37605550158715539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18762.34911293715</v>
      </c>
      <c r="J74" s="51">
        <f t="shared" si="76"/>
        <v>17074.278592242208</v>
      </c>
      <c r="K74" s="40">
        <f>B74/B$76</f>
        <v>0.26793606253444902</v>
      </c>
      <c r="L74" s="22">
        <f t="shared" si="77"/>
        <v>0.16773714591352717</v>
      </c>
      <c r="M74" s="24">
        <f>J74/B$76</f>
        <v>0.34222134774249052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-3081.3539030518082</v>
      </c>
      <c r="AB74" s="156"/>
      <c r="AC74" s="147">
        <f>AC30*$I$83/4</f>
        <v>-2843.5531582940366</v>
      </c>
      <c r="AD74" s="156"/>
      <c r="AE74" s="147">
        <f>AE30*$I$83/4</f>
        <v>-2974.736051294004</v>
      </c>
      <c r="AF74" s="156"/>
      <c r="AG74" s="147">
        <f>AG30*$I$83/4</f>
        <v>25973.921704882061</v>
      </c>
      <c r="AH74" s="155"/>
      <c r="AI74" s="147">
        <f>SUM(AA74,AC74,AE74,AG74)</f>
        <v>17074.278592242212</v>
      </c>
      <c r="AJ74" s="148">
        <f>(AA74+AC74)</f>
        <v>-5924.9070613458443</v>
      </c>
      <c r="AK74" s="147">
        <f>(AE74+AG74)</f>
        <v>22999.185653588058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7353.114931286098</v>
      </c>
      <c r="AB75" s="158"/>
      <c r="AC75" s="149">
        <f>AA75+AC65-SUM(AC70,AC74)</f>
        <v>14427.129117814424</v>
      </c>
      <c r="AD75" s="158"/>
      <c r="AE75" s="149">
        <f>AC75+AE65-SUM(AE70,AE74)</f>
        <v>21714.926197342716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1688.0705206949424</v>
      </c>
      <c r="AJ75" s="151">
        <f>AJ76-SUM(AJ70,AJ74)</f>
        <v>14427.129117814424</v>
      </c>
      <c r="AK75" s="149">
        <f>AJ75+AK76-SUM(AK70,AK74)</f>
        <v>1688.0705206949424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43719.705000000002</v>
      </c>
      <c r="J76" s="51">
        <f t="shared" si="76"/>
        <v>43719.705000000002</v>
      </c>
      <c r="K76" s="40">
        <f>SUM(K70:K75)</f>
        <v>1.7617480805693599</v>
      </c>
      <c r="L76" s="22">
        <f>SUM(L70:L75)</f>
        <v>1.0703107792251472</v>
      </c>
      <c r="M76" s="24">
        <f>SUM(M70:M75)</f>
        <v>1.2184994456529981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10511.100000000002</v>
      </c>
      <c r="AB76" s="137"/>
      <c r="AC76" s="153">
        <f>AC65</f>
        <v>10469.800000000003</v>
      </c>
      <c r="AD76" s="137"/>
      <c r="AE76" s="153">
        <f>AE65</f>
        <v>10552.400000000001</v>
      </c>
      <c r="AF76" s="137"/>
      <c r="AG76" s="153">
        <f>AG65</f>
        <v>12186.405000000002</v>
      </c>
      <c r="AH76" s="137"/>
      <c r="AI76" s="153">
        <f>SUM(AA76,AC76,AE76,AG76)</f>
        <v>43719.705000000009</v>
      </c>
      <c r="AJ76" s="154">
        <f>SUM(AA76,AC76)</f>
        <v>20980.900000000005</v>
      </c>
      <c r="AK76" s="154">
        <f>SUM(AE76,AG76)</f>
        <v>22738.805000000004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22978.533333333329</v>
      </c>
      <c r="J77" s="100">
        <f t="shared" si="76"/>
        <v>21290.462812638394</v>
      </c>
      <c r="K77" s="40"/>
      <c r="L77" s="22">
        <f>-(L131*G$37*F$9/F$7)/B$130</f>
        <v>-0.46056087254263323</v>
      </c>
      <c r="M77" s="24">
        <f>-J77/B$76</f>
        <v>-0.42672671869796852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7353.114931286098</v>
      </c>
      <c r="AD78" s="112"/>
      <c r="AE78" s="112">
        <f>AC75</f>
        <v>14427.129117814424</v>
      </c>
      <c r="AF78" s="112"/>
      <c r="AG78" s="112">
        <f>AE75</f>
        <v>21714.926197342716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4271.7610282342894</v>
      </c>
      <c r="AB79" s="112"/>
      <c r="AC79" s="112">
        <f>AA79-AA74+AC65-AC70</f>
        <v>11583.575959520389</v>
      </c>
      <c r="AD79" s="112"/>
      <c r="AE79" s="112">
        <f>AC79-AC74+AE65-AE70</f>
        <v>18740.190146048713</v>
      </c>
      <c r="AF79" s="112"/>
      <c r="AG79" s="112">
        <f>AE79-AE74+AG65-AG70</f>
        <v>27661.992225577007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0.14303030303030304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0.3575757575757576</v>
      </c>
      <c r="I93" s="22">
        <f t="shared" si="89"/>
        <v>6.6883214651641973E-2</v>
      </c>
      <c r="J93" s="24">
        <f t="shared" si="90"/>
        <v>6.6883214651641973E-2</v>
      </c>
      <c r="K93" s="22">
        <f t="shared" si="91"/>
        <v>0.18704627826306652</v>
      </c>
      <c r="L93" s="22">
        <f t="shared" si="92"/>
        <v>6.6883214651641973E-2</v>
      </c>
      <c r="M93" s="225">
        <f t="shared" si="93"/>
        <v>6.6883214651641973E-2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0.3575757575757576</v>
      </c>
      <c r="I94" s="22">
        <f t="shared" si="89"/>
        <v>-1.2621818079259864E-2</v>
      </c>
      <c r="J94" s="24">
        <f t="shared" si="90"/>
        <v>-1.2621818079259864E-2</v>
      </c>
      <c r="K94" s="22">
        <f t="shared" si="91"/>
        <v>3.5298304797930127E-2</v>
      </c>
      <c r="L94" s="22">
        <f t="shared" si="92"/>
        <v>1.2621818079259864E-2</v>
      </c>
      <c r="M94" s="225">
        <f t="shared" si="93"/>
        <v>-1.2621818079259864E-2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0.3575757575757576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0.25454545454545457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4.3530770213950024E-3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0.16969696969696968</v>
      </c>
      <c r="I99" s="22">
        <f t="shared" si="89"/>
        <v>1.3603365691859386E-3</v>
      </c>
      <c r="J99" s="24">
        <f t="shared" si="90"/>
        <v>1.3603365691859386E-3</v>
      </c>
      <c r="K99" s="22">
        <f t="shared" si="91"/>
        <v>5.3441793789447578E-2</v>
      </c>
      <c r="L99" s="22">
        <f t="shared" si="92"/>
        <v>9.0689104612395877E-3</v>
      </c>
      <c r="M99" s="225">
        <f t="shared" si="93"/>
        <v>1.3603365691859386E-3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0.16969696969696968</v>
      </c>
      <c r="I100" s="22">
        <f t="shared" si="89"/>
        <v>9.0689104612395877E-4</v>
      </c>
      <c r="J100" s="24">
        <f t="shared" si="90"/>
        <v>9.0689104612395877E-4</v>
      </c>
      <c r="K100" s="22">
        <f t="shared" si="91"/>
        <v>2.6720896894723788E-3</v>
      </c>
      <c r="L100" s="22">
        <f t="shared" si="92"/>
        <v>4.5344552306197938E-4</v>
      </c>
      <c r="M100" s="225">
        <f t="shared" si="93"/>
        <v>9.0689104612395877E-4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0.16969696969696968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2.2853654362323763E-3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2.0858494060851055E-3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0.16969696969696968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1.2696474645735422E-3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0.16969696969696968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0.33636363636363642</v>
      </c>
      <c r="I109" s="22">
        <f t="shared" si="89"/>
        <v>0.20708209258921947</v>
      </c>
      <c r="J109" s="24">
        <f t="shared" si="90"/>
        <v>0.20708209258921947</v>
      </c>
      <c r="K109" s="22">
        <f t="shared" si="91"/>
        <v>0.61564946445443613</v>
      </c>
      <c r="L109" s="22">
        <f t="shared" si="92"/>
        <v>0.20708209258921947</v>
      </c>
      <c r="M109" s="225">
        <f t="shared" si="93"/>
        <v>0.20708209258921947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0.33636363636363642</v>
      </c>
      <c r="I111" s="22">
        <f t="shared" si="89"/>
        <v>6.4713153934131087E-2</v>
      </c>
      <c r="J111" s="24">
        <f t="shared" si="90"/>
        <v>6.4713153934131087E-2</v>
      </c>
      <c r="K111" s="22">
        <f t="shared" si="91"/>
        <v>0.19239045764201129</v>
      </c>
      <c r="L111" s="22">
        <f t="shared" si="92"/>
        <v>6.4713153934131087E-2</v>
      </c>
      <c r="M111" s="225">
        <f t="shared" si="93"/>
        <v>6.4713153934131087E-2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0.42909090909090908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0.7151515151515152</v>
      </c>
      <c r="I115" s="22">
        <f t="shared" si="89"/>
        <v>1.0823615079625719</v>
      </c>
      <c r="J115" s="24">
        <f t="shared" si="90"/>
        <v>1.0823615079625719</v>
      </c>
      <c r="K115" s="22">
        <f t="shared" si="91"/>
        <v>1.5134716001171555</v>
      </c>
      <c r="L115" s="22">
        <f t="shared" si="92"/>
        <v>1.0823615079625719</v>
      </c>
      <c r="M115" s="225">
        <f t="shared" si="93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1.4160360358457458</v>
      </c>
      <c r="J119" s="24">
        <f>SUM(J91:J118)</f>
        <v>1.4160360358457458</v>
      </c>
      <c r="K119" s="22">
        <f>SUM(K91:K118)</f>
        <v>2.6663446966400137</v>
      </c>
      <c r="L119" s="22">
        <f>SUM(L91:L118)</f>
        <v>1.4585287397015434</v>
      </c>
      <c r="M119" s="57">
        <f t="shared" si="81"/>
        <v>1.4160360358457458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4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0.60769308624194662</v>
      </c>
      <c r="J125" s="235">
        <f>IF(SUMPRODUCT($B$124:$B125,$H$124:$H125)&lt;J$119,($B125*$H125),IF(SUMPRODUCT($B$124:$B124,$H$124:$H124)&lt;J$119,J$119-SUMPRODUCT($B$124:$B124,$H$124:$H124),0))</f>
        <v>0.60769308624194662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0.65018579009774424</v>
      </c>
      <c r="M125" s="238">
        <f t="shared" si="94"/>
        <v>0.60769308624194662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0.60769308624194662</v>
      </c>
      <c r="J128" s="226">
        <f>(J30)</f>
        <v>0.55301822765465902</v>
      </c>
      <c r="K128" s="29">
        <f>(B128)</f>
        <v>0.71440989937733512</v>
      </c>
      <c r="L128" s="29">
        <f>IF(L124=L119,0,(L119-L124)/(B119-B124)*K128)</f>
        <v>0.27105760571882748</v>
      </c>
      <c r="M128" s="238">
        <f t="shared" si="94"/>
        <v>0.55301822765465902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1.4160360358457458</v>
      </c>
      <c r="J130" s="226">
        <f>(J119)</f>
        <v>1.4160360358457458</v>
      </c>
      <c r="K130" s="29">
        <f>(B130)</f>
        <v>2.6663446966400137</v>
      </c>
      <c r="L130" s="29">
        <f>(L119)</f>
        <v>1.4585287397015434</v>
      </c>
      <c r="M130" s="238">
        <f t="shared" si="94"/>
        <v>1.4160360358457458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0.74425093332360448</v>
      </c>
      <c r="J131" s="235">
        <f>IF(SUMPRODUCT($B124:$B125,$H124:$H125)&gt;(J119-J128),SUMPRODUCT($B124:$B125,$H124:$H125)+J128-J119,0)</f>
        <v>0.6895760747363171</v>
      </c>
      <c r="K131" s="29"/>
      <c r="L131" s="29">
        <f>IF(I131&lt;SUM(L126:L127),0,I131-(SUM(L126:L127)))</f>
        <v>0.74425093332360448</v>
      </c>
      <c r="M131" s="235">
        <f>IF(I131&lt;SUM(M126:M127),0,I131-(SUM(M126:M127)))</f>
        <v>0.74425093332360448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7.1743920298879202E-3</v>
      </c>
      <c r="J6" s="24">
        <f t="shared" ref="J6:J13" si="3">IF(I$32&lt;=1+I$131,I6,B6*H6+J$33*(I6-B6*H6))</f>
        <v>7.1743920298879202E-3</v>
      </c>
      <c r="K6" s="22">
        <f t="shared" ref="K6:K31" si="4">B6</f>
        <v>5.2556592777085923E-2</v>
      </c>
      <c r="L6" s="22">
        <f t="shared" ref="L6:L29" si="5">IF(K6="","",K6*H6)</f>
        <v>1.0511318555417185E-2</v>
      </c>
      <c r="M6" s="222">
        <f t="shared" ref="M6:M31" si="6">J6</f>
        <v>7.1743920298879202E-3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2.8697568119551681E-2</v>
      </c>
      <c r="Z6" s="156">
        <f>Poor!Z6</f>
        <v>0.17</v>
      </c>
      <c r="AA6" s="121">
        <f>$M6*Z6*4</f>
        <v>4.8785865803237863E-3</v>
      </c>
      <c r="AB6" s="156">
        <f>Poor!AB6</f>
        <v>0.17</v>
      </c>
      <c r="AC6" s="121">
        <f t="shared" ref="AC6:AC29" si="7">$M6*AB6*4</f>
        <v>4.8785865803237863E-3</v>
      </c>
      <c r="AD6" s="156">
        <f>Poor!AD6</f>
        <v>0.33</v>
      </c>
      <c r="AE6" s="121">
        <f t="shared" ref="AE6:AE29" si="8">$M6*AD6*4</f>
        <v>9.4701974794520558E-3</v>
      </c>
      <c r="AF6" s="122">
        <f>1-SUM(Z6,AB6,AD6)</f>
        <v>0.32999999999999996</v>
      </c>
      <c r="AG6" s="121">
        <f>$M6*AF6*4</f>
        <v>9.4701974794520541E-3</v>
      </c>
      <c r="AH6" s="123">
        <f>SUM(Z6,AB6,AD6,AF6)</f>
        <v>1</v>
      </c>
      <c r="AI6" s="183">
        <f>SUM(AA6,AC6,AE6,AG6)/4</f>
        <v>7.1743920298879202E-3</v>
      </c>
      <c r="AJ6" s="120">
        <f>(AA6+AC6)/2</f>
        <v>4.8785865803237863E-3</v>
      </c>
      <c r="AK6" s="119">
        <f>(AE6+AG6)/2</f>
        <v>9.4701974794520541E-3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8.374912826899129E-3</v>
      </c>
      <c r="J7" s="24">
        <f t="shared" si="3"/>
        <v>8.374912826899129E-3</v>
      </c>
      <c r="K7" s="22">
        <f t="shared" si="4"/>
        <v>4.187456413449564E-2</v>
      </c>
      <c r="L7" s="22">
        <f t="shared" si="5"/>
        <v>8.374912826899129E-3</v>
      </c>
      <c r="M7" s="222">
        <f t="shared" si="6"/>
        <v>8.374912826899129E-3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1489.1473220964965</v>
      </c>
      <c r="T7" s="220">
        <f>IF($B$81=0,0,(SUMIF($N$6:$N$28,$U7,M$6:M$28)+SUMIF($N$91:$N$118,$U7,M$91:M$118))*$I$83*Poor!$B$81/$B$81)</f>
        <v>1805.3310480209268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3.3499651307596516E-2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3.3499651307596516E-2</v>
      </c>
      <c r="AH7" s="123">
        <f t="shared" ref="AH7:AH30" si="12">SUM(Z7,AB7,AD7,AF7)</f>
        <v>1</v>
      </c>
      <c r="AI7" s="183">
        <f t="shared" ref="AI7:AI30" si="13">SUM(AA7,AC7,AE7,AG7)/4</f>
        <v>8.374912826899129E-3</v>
      </c>
      <c r="AJ7" s="120">
        <f t="shared" ref="AJ7:AJ31" si="14">(AA7+AC7)/2</f>
        <v>0</v>
      </c>
      <c r="AK7" s="119">
        <f t="shared" ref="AK7:AK31" si="15">(AE7+AG7)/2</f>
        <v>1.6749825653798258E-2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5402.6</v>
      </c>
      <c r="T8" s="220">
        <f>IF($B$81=0,0,(SUMIF($N$6:$N$28,$U8,M$6:M$28)+SUMIF($N$91:$N$118,$U8,M$91:M$118))*$I$83*Poor!$B$81/$B$81)</f>
        <v>435.95999999999992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2.980944246575342E-2</v>
      </c>
      <c r="J9" s="24">
        <f t="shared" si="3"/>
        <v>2.980944246575342E-2</v>
      </c>
      <c r="K9" s="22">
        <f t="shared" si="4"/>
        <v>7.5706520547945202E-2</v>
      </c>
      <c r="L9" s="22">
        <f t="shared" si="5"/>
        <v>2.2711956164383561E-2</v>
      </c>
      <c r="M9" s="222">
        <f t="shared" si="6"/>
        <v>2.980944246575342E-2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583.1069575171166</v>
      </c>
      <c r="T9" s="220">
        <f>IF($B$81=0,0,(SUMIF($N$6:$N$28,$U9,M$6:M$28)+SUMIF($N$91:$N$118,$U9,M$91:M$118))*$I$83*Poor!$B$81/$B$81)</f>
        <v>480.08031157750247</v>
      </c>
      <c r="U9" s="221">
        <v>3</v>
      </c>
      <c r="V9" s="56"/>
      <c r="W9" s="115"/>
      <c r="X9" s="118">
        <f>Poor!X9</f>
        <v>1</v>
      </c>
      <c r="Y9" s="183">
        <f t="shared" si="9"/>
        <v>0.11923776986301368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0.11923776986301368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2.980944246575342E-2</v>
      </c>
      <c r="AJ9" s="120">
        <f t="shared" si="14"/>
        <v>5.9618884931506841E-2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0.2</v>
      </c>
      <c r="H10" s="24">
        <f t="shared" si="1"/>
        <v>0.2</v>
      </c>
      <c r="I10" s="22">
        <f t="shared" si="2"/>
        <v>5.2303860523038613E-5</v>
      </c>
      <c r="J10" s="24">
        <f t="shared" si="3"/>
        <v>5.2303860523038613E-5</v>
      </c>
      <c r="K10" s="22">
        <f t="shared" si="4"/>
        <v>0</v>
      </c>
      <c r="L10" s="22">
        <f t="shared" si="5"/>
        <v>0</v>
      </c>
      <c r="M10" s="222">
        <f t="shared" si="6"/>
        <v>5.2303860523038613E-5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1297.9999999999998</v>
      </c>
      <c r="T10" s="220">
        <f>IF($B$81=0,0,(SUMIF($N$6:$N$28,$U10,M$6:M$28)+SUMIF($N$91:$N$118,$U10,M$91:M$118))*$I$83*Poor!$B$81/$B$81)</f>
        <v>1769.9999999999995</v>
      </c>
      <c r="U10" s="221">
        <v>4</v>
      </c>
      <c r="V10" s="56"/>
      <c r="W10" s="115"/>
      <c r="X10" s="118">
        <f>Poor!X10</f>
        <v>1</v>
      </c>
      <c r="Y10" s="183">
        <f t="shared" si="9"/>
        <v>2.0921544209215445E-4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2.0921544209215445E-4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5.2303860523038613E-5</v>
      </c>
      <c r="AJ10" s="120">
        <f t="shared" si="14"/>
        <v>1.0460772104607723E-4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-1.2515566625155664E-4</v>
      </c>
      <c r="L11" s="22">
        <f t="shared" si="5"/>
        <v>-2.503113325031133E-5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8944.4</v>
      </c>
      <c r="T11" s="220">
        <f>IF($B$81=0,0,(SUMIF($N$6:$N$28,$U11,M$6:M$28)+SUMIF($N$91:$N$118,$U11,M$91:M$118))*$I$83*Poor!$B$81/$B$81)</f>
        <v>6301.2000000000007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5.4638854296388541E-4</v>
      </c>
      <c r="L12" s="22">
        <f t="shared" si="5"/>
        <v>1.0927770859277708E-4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0.2</v>
      </c>
      <c r="H13" s="24">
        <f t="shared" si="1"/>
        <v>0.2</v>
      </c>
      <c r="I13" s="22">
        <f t="shared" si="2"/>
        <v>1.9880136986301371E-3</v>
      </c>
      <c r="J13" s="24">
        <f t="shared" si="3"/>
        <v>1.9880136986301371E-3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1.9880136986301371E-3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48608.336911454768</v>
      </c>
      <c r="S13" s="220">
        <f>IF($B$81=0,0,(SUMIF($N$6:$N$28,$U13,L$6:L$28)+SUMIF($N$91:$N$118,$U13,L$91:L$118))*$I$83*Poor!$B$81/$B$81)</f>
        <v>18581.372747575155</v>
      </c>
      <c r="T13" s="220">
        <f>IF($B$81=0,0,(SUMIF($N$6:$N$28,$U13,M$6:M$28)+SUMIF($N$91:$N$118,$U13,M$91:M$118))*$I$83*Poor!$B$81/$B$81)</f>
        <v>18581.372747575155</v>
      </c>
      <c r="U13" s="221">
        <v>7</v>
      </c>
      <c r="V13" s="56"/>
      <c r="W13" s="110"/>
      <c r="X13" s="118"/>
      <c r="Y13" s="183">
        <f t="shared" si="9"/>
        <v>7.9520547945205484E-3</v>
      </c>
      <c r="Z13" s="156">
        <f>Poor!Z13</f>
        <v>1</v>
      </c>
      <c r="AA13" s="121">
        <f>$M13*Z13*4</f>
        <v>7.9520547945205484E-3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1.9880136986301371E-3</v>
      </c>
      <c r="AJ13" s="120">
        <f t="shared" si="14"/>
        <v>3.9760273972602742E-3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0.2</v>
      </c>
      <c r="F15" s="22"/>
      <c r="H15" s="24">
        <f t="shared" si="1"/>
        <v>0.2</v>
      </c>
      <c r="I15" s="22">
        <f t="shared" si="2"/>
        <v>8.9103362391033634E-3</v>
      </c>
      <c r="J15" s="24">
        <f>IF(I$32&lt;=1+I131,I15,B15*H15+J$33*(I15-B15*H15))</f>
        <v>8.9103362391033634E-3</v>
      </c>
      <c r="K15" s="22">
        <f t="shared" si="4"/>
        <v>4.3066625155666248E-2</v>
      </c>
      <c r="L15" s="22">
        <f t="shared" si="5"/>
        <v>8.6133250311332503E-3</v>
      </c>
      <c r="M15" s="224">
        <f t="shared" si="6"/>
        <v>8.9103362391033634E-3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3.5641344956413454E-2</v>
      </c>
      <c r="Z15" s="156">
        <f>Poor!Z15</f>
        <v>0.25</v>
      </c>
      <c r="AA15" s="121">
        <f t="shared" si="16"/>
        <v>8.9103362391033634E-3</v>
      </c>
      <c r="AB15" s="156">
        <f>Poor!AB15</f>
        <v>0.25</v>
      </c>
      <c r="AC15" s="121">
        <f t="shared" si="7"/>
        <v>8.9103362391033634E-3</v>
      </c>
      <c r="AD15" s="156">
        <f>Poor!AD15</f>
        <v>0.25</v>
      </c>
      <c r="AE15" s="121">
        <f t="shared" si="8"/>
        <v>8.9103362391033634E-3</v>
      </c>
      <c r="AF15" s="122">
        <f t="shared" si="10"/>
        <v>0.25</v>
      </c>
      <c r="AG15" s="121">
        <f t="shared" si="11"/>
        <v>8.9103362391033634E-3</v>
      </c>
      <c r="AH15" s="123">
        <f t="shared" si="12"/>
        <v>1</v>
      </c>
      <c r="AI15" s="183">
        <f t="shared" si="13"/>
        <v>8.9103362391033634E-3</v>
      </c>
      <c r="AJ15" s="120">
        <f t="shared" si="14"/>
        <v>8.9103362391033634E-3</v>
      </c>
      <c r="AK15" s="119">
        <f t="shared" si="15"/>
        <v>8.9103362391033634E-3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0.2</v>
      </c>
      <c r="F16" s="22"/>
      <c r="H16" s="24">
        <f t="shared" si="1"/>
        <v>0.2</v>
      </c>
      <c r="I16" s="22">
        <f t="shared" si="2"/>
        <v>9.391158156911582E-4</v>
      </c>
      <c r="J16" s="24">
        <f>IF(I$32&lt;=1+I131,I16,B16*H16+J$33*(I16-B16*H16))</f>
        <v>9.391158156911582E-4</v>
      </c>
      <c r="K16" s="22">
        <f t="shared" si="4"/>
        <v>2.9656288916562888E-3</v>
      </c>
      <c r="L16" s="22">
        <f t="shared" si="5"/>
        <v>5.9312577833125785E-4</v>
      </c>
      <c r="M16" s="222">
        <f t="shared" si="6"/>
        <v>9.391158156911582E-4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30848.328050842993</v>
      </c>
      <c r="S16" s="220">
        <f>IF($B$81=0,0,(SUMIF($N$6:$N$28,$U16,L$6:L$28)+SUMIF($N$91:$N$118,$U16,L$91:L$118))*$I$83*Poor!$B$81/$B$81)</f>
        <v>16320</v>
      </c>
      <c r="T16" s="220">
        <f>IF($B$81=0,0,(SUMIF($N$6:$N$28,$U16,M$6:M$28)+SUMIF($N$91:$N$118,$U16,M$91:M$118))*$I$83*Poor!$B$81/$B$81)</f>
        <v>19583.999999999996</v>
      </c>
      <c r="U16" s="221">
        <v>10</v>
      </c>
      <c r="V16" s="56"/>
      <c r="W16" s="110"/>
      <c r="X16" s="118"/>
      <c r="Y16" s="183">
        <f t="shared" si="9"/>
        <v>3.7564632627646328E-3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3.7564632627646328E-3</v>
      </c>
      <c r="AH16" s="123">
        <f t="shared" si="12"/>
        <v>1</v>
      </c>
      <c r="AI16" s="183">
        <f t="shared" si="13"/>
        <v>9.391158156911582E-4</v>
      </c>
      <c r="AJ16" s="120">
        <f t="shared" si="14"/>
        <v>0</v>
      </c>
      <c r="AK16" s="119">
        <f t="shared" si="15"/>
        <v>1.8782316313823164E-3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12702.252726817702</v>
      </c>
      <c r="S17" s="220">
        <f>IF($B$81=0,0,(SUMIF($N$6:$N$28,$U17,L$6:L$28)+SUMIF($N$91:$N$118,$U17,L$91:L$118))*$I$83*Poor!$B$81/$B$81)</f>
        <v>7929.6</v>
      </c>
      <c r="T17" s="220">
        <f>IF($B$81=0,0,(SUMIF($N$6:$N$28,$U17,M$6:M$28)+SUMIF($N$91:$N$118,$U17,M$91:M$118))*$I$83*Poor!$B$81/$B$81)</f>
        <v>7929.6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1.4570361145703611E-4</v>
      </c>
      <c r="J18" s="24">
        <f t="shared" si="17"/>
        <v>1.8879977271295403E-4</v>
      </c>
      <c r="K18" s="22">
        <f t="shared" ref="K18:K25" si="21">B18</f>
        <v>1.8212951432129514E-4</v>
      </c>
      <c r="L18" s="22">
        <f t="shared" ref="L18:L25" si="22">IF(K18="","",K18*H18)</f>
        <v>3.6425902864259028E-5</v>
      </c>
      <c r="M18" s="223">
        <f t="shared" ref="M18:M25" si="23">J18</f>
        <v>1.8879977271295403E-4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0.2</v>
      </c>
      <c r="F19" s="22"/>
      <c r="H19" s="24">
        <f t="shared" si="19"/>
        <v>0.2</v>
      </c>
      <c r="I19" s="22">
        <f t="shared" si="20"/>
        <v>9.7758405977584062E-3</v>
      </c>
      <c r="J19" s="24">
        <f t="shared" si="17"/>
        <v>1.0431246035889716E-2</v>
      </c>
      <c r="K19" s="22">
        <f t="shared" si="21"/>
        <v>4.0569738480697386E-2</v>
      </c>
      <c r="L19" s="22">
        <f t="shared" si="22"/>
        <v>8.1139476961394775E-3</v>
      </c>
      <c r="M19" s="223">
        <f t="shared" si="23"/>
        <v>1.0431246035889716E-2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0.2</v>
      </c>
      <c r="F20" s="22"/>
      <c r="H20" s="24">
        <f t="shared" si="19"/>
        <v>0.2</v>
      </c>
      <c r="I20" s="22">
        <f t="shared" si="20"/>
        <v>4.0668792029887924E-4</v>
      </c>
      <c r="J20" s="24">
        <f t="shared" si="17"/>
        <v>4.868812571638913E-4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4.868812571638913E-4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12883.713480057955</v>
      </c>
      <c r="S20" s="220">
        <f>IF($B$81=0,0,(SUMIF($N$6:$N$28,$U20,L$6:L$28)+SUMIF($N$91:$N$118,$U20,L$91:L$118))*$I$83*Poor!$B$81/$B$81)</f>
        <v>10053.599999999999</v>
      </c>
      <c r="T20" s="220">
        <f>IF($B$81=0,0,(SUMIF($N$6:$N$28,$U20,M$6:M$28)+SUMIF($N$91:$N$118,$U20,M$91:M$118))*$I$83*Poor!$B$81/$B$81)</f>
        <v>10053.599999999999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0.5</v>
      </c>
      <c r="F21" s="22"/>
      <c r="H21" s="24">
        <f t="shared" si="19"/>
        <v>0.5</v>
      </c>
      <c r="I21" s="22">
        <f t="shared" si="20"/>
        <v>3.7853260273972601E-2</v>
      </c>
      <c r="J21" s="24">
        <f t="shared" si="17"/>
        <v>3.7853260273972601E-2</v>
      </c>
      <c r="K21" s="22">
        <f t="shared" si="21"/>
        <v>7.5706520547945202E-2</v>
      </c>
      <c r="L21" s="22">
        <f t="shared" si="22"/>
        <v>3.7853260273972601E-2</v>
      </c>
      <c r="M21" s="223">
        <f t="shared" si="23"/>
        <v>3.7853260273972601E-2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0.5</v>
      </c>
      <c r="F22" s="22"/>
      <c r="H22" s="24">
        <f t="shared" si="19"/>
        <v>0.5</v>
      </c>
      <c r="I22" s="22">
        <f t="shared" si="20"/>
        <v>3.5487431506849312E-2</v>
      </c>
      <c r="J22" s="24">
        <f t="shared" si="17"/>
        <v>3.5487431506849312E-2</v>
      </c>
      <c r="K22" s="22">
        <f t="shared" si="21"/>
        <v>7.0974863013698625E-2</v>
      </c>
      <c r="L22" s="22">
        <f t="shared" si="22"/>
        <v>3.5487431506849312E-2</v>
      </c>
      <c r="M22" s="223">
        <f t="shared" si="23"/>
        <v>3.5487431506849312E-2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172461.14243344529</v>
      </c>
      <c r="S23" s="179">
        <f>SUM(S7:S22)</f>
        <v>75387.387997362588</v>
      </c>
      <c r="T23" s="179">
        <f>SUM(T7:T22)</f>
        <v>71726.705077347404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1.2484004361352765</v>
      </c>
      <c r="J30" s="229">
        <f>IF(I$32&lt;=1,I30,1-SUM(J6:J29))</f>
        <v>0.50895280456064051</v>
      </c>
      <c r="K30" s="22">
        <f t="shared" si="4"/>
        <v>0.6807752441843089</v>
      </c>
      <c r="L30" s="22">
        <f>IF(L124=L119,0,IF(K30="",0,(L119-L124)/(B119-B124)*K30))</f>
        <v>0.20426665355730236</v>
      </c>
      <c r="M30" s="175">
        <f t="shared" si="6"/>
        <v>0.50895280456064051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2.0358112182425621</v>
      </c>
      <c r="Z30" s="122">
        <f>IF($Y30=0,0,AA30/($Y$30))</f>
        <v>0.24189913731283316</v>
      </c>
      <c r="AA30" s="187">
        <f>IF(AA79*4/$I$84+SUM(AA6:AA29)&lt;1,AA79*4/$I$84,1-SUM(AA6:AA29))</f>
        <v>0.49246097742466366</v>
      </c>
      <c r="AB30" s="122">
        <f>IF($Y30=0,0,AC30/($Y$30))</f>
        <v>0.31561211493157276</v>
      </c>
      <c r="AC30" s="187">
        <f>IF(AC79*4/$I$84+SUM(AC6:AC29)&lt;1,AC79*4/$I$84,1-SUM(AC6:AC29))</f>
        <v>0.64252668419095671</v>
      </c>
      <c r="AD30" s="122">
        <f>IF($Y30=0,0,AE30/($Y$30))</f>
        <v>0.17423171532423648</v>
      </c>
      <c r="AE30" s="187">
        <f>IF(AE79*4/$I$84+SUM(AE6:AE29)&lt;1,AE79*4/$I$84,1-SUM(AE6:AE29))</f>
        <v>0.35470288063072514</v>
      </c>
      <c r="AF30" s="122">
        <f>IF($Y30=0,0,AG30/($Y$30))</f>
        <v>0.16141009238139917</v>
      </c>
      <c r="AG30" s="187">
        <f>IF(AG79*4/$I$84+SUM(AG6:AG29)&lt;1,AG79*4/$I$84,1-SUM(AG6:AG29))</f>
        <v>0.32860047680762072</v>
      </c>
      <c r="AH30" s="123">
        <f t="shared" si="12"/>
        <v>0.89315305995004157</v>
      </c>
      <c r="AI30" s="183">
        <f t="shared" si="13"/>
        <v>0.45457275476349152</v>
      </c>
      <c r="AJ30" s="120">
        <f t="shared" si="14"/>
        <v>0.56749383080781013</v>
      </c>
      <c r="AK30" s="119">
        <f t="shared" si="15"/>
        <v>0.3416516787191729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0.29563263497498726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148.30055886640912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0.28323219266110333</v>
      </c>
      <c r="AF31" s="134"/>
      <c r="AG31" s="133">
        <f>1-AG32+IF($Y32&lt;0,$Y32/4,0)</f>
        <v>0.27207848191384665</v>
      </c>
      <c r="AH31" s="123"/>
      <c r="AI31" s="182">
        <f>SUM(AA31,AC31,AE31,AG31)/4</f>
        <v>0.1388276686437375</v>
      </c>
      <c r="AJ31" s="135">
        <f t="shared" si="14"/>
        <v>0</v>
      </c>
      <c r="AK31" s="136">
        <f t="shared" si="15"/>
        <v>0.27765533728747499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1.7386689366383838</v>
      </c>
      <c r="J32" s="17"/>
      <c r="L32" s="22">
        <f>SUM(L6:L30)</f>
        <v>0.70436736502501274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37410.017638851219</v>
      </c>
      <c r="T32" s="232">
        <f t="shared" si="24"/>
        <v>41070.700558866403</v>
      </c>
      <c r="V32" s="56"/>
      <c r="W32" s="110"/>
      <c r="X32" s="118"/>
      <c r="Y32" s="115">
        <f>SUM(Y6:Y31)</f>
        <v>3.6622095246136457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0.71676780733889667</v>
      </c>
      <c r="AF32" s="137"/>
      <c r="AG32" s="139">
        <f>SUM(AG6:AG30)</f>
        <v>0.72792151808615335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1.3943728488718186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148.30055886639678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1416</v>
      </c>
      <c r="J37" s="38">
        <f>J91*I$83</f>
        <v>1415.9999999999998</v>
      </c>
      <c r="K37" s="40">
        <f>(B37/B$65)</f>
        <v>3.864547606395826E-2</v>
      </c>
      <c r="L37" s="22">
        <f t="shared" ref="L37" si="28">(K37*H37)</f>
        <v>9.1203323510941486E-3</v>
      </c>
      <c r="M37" s="24">
        <f>J37/B$65</f>
        <v>1.3680498526641223E-2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1415.9999999999998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1415.9999999999998</v>
      </c>
      <c r="AJ37" s="148">
        <f>(AA37+AC37)</f>
        <v>1415.9999999999998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354</v>
      </c>
      <c r="J38" s="38">
        <f t="shared" ref="J38:J64" si="32">J92*I$83</f>
        <v>353.99999999999994</v>
      </c>
      <c r="K38" s="40">
        <f t="shared" ref="K38:K64" si="33">(B38/B$65)</f>
        <v>1.4492053523984348E-2</v>
      </c>
      <c r="L38" s="22">
        <f t="shared" ref="L38:L64" si="34">(K38*H38)</f>
        <v>3.4201246316603062E-3</v>
      </c>
      <c r="M38" s="24">
        <f t="shared" ref="M38:M64" si="35">J38/B$65</f>
        <v>3.4201246316603057E-3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353.99999999999994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353.99999999999994</v>
      </c>
      <c r="AJ38" s="148">
        <f t="shared" ref="AJ38:AJ64" si="38">(AA38+AC38)</f>
        <v>353.99999999999994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4130</v>
      </c>
      <c r="J39" s="38">
        <f t="shared" si="32"/>
        <v>4130</v>
      </c>
      <c r="K39" s="40">
        <f t="shared" si="33"/>
        <v>6.7629583111926961E-2</v>
      </c>
      <c r="L39" s="22">
        <f t="shared" si="34"/>
        <v>3.9901454036036905E-2</v>
      </c>
      <c r="M39" s="24">
        <f t="shared" si="35"/>
        <v>3.9901454036036905E-2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4130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4130</v>
      </c>
      <c r="AJ39" s="148">
        <f t="shared" si="38"/>
        <v>4130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1321.6</v>
      </c>
      <c r="J40" s="38">
        <f t="shared" si="32"/>
        <v>1321.6000000000001</v>
      </c>
      <c r="K40" s="40">
        <f t="shared" si="33"/>
        <v>6.4924399787449877E-2</v>
      </c>
      <c r="L40" s="22">
        <f t="shared" si="34"/>
        <v>3.8305395874595423E-2</v>
      </c>
      <c r="M40" s="24">
        <f t="shared" si="35"/>
        <v>1.2768465291531811E-2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1321.6000000000001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1321.6000000000001</v>
      </c>
      <c r="AJ40" s="148">
        <f t="shared" si="38"/>
        <v>1321.6000000000001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354</v>
      </c>
      <c r="J41" s="38">
        <f t="shared" si="32"/>
        <v>353.99999999999994</v>
      </c>
      <c r="K41" s="40">
        <f t="shared" si="33"/>
        <v>5.7968214095937397E-3</v>
      </c>
      <c r="L41" s="22">
        <f t="shared" si="34"/>
        <v>3.4201246316603062E-3</v>
      </c>
      <c r="M41" s="24">
        <f t="shared" si="35"/>
        <v>3.4201246316603057E-3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353.99999999999994</v>
      </c>
      <c r="AH41" s="123">
        <f t="shared" si="37"/>
        <v>1</v>
      </c>
      <c r="AI41" s="112">
        <f t="shared" si="37"/>
        <v>353.99999999999994</v>
      </c>
      <c r="AJ41" s="148">
        <f t="shared" si="38"/>
        <v>0</v>
      </c>
      <c r="AK41" s="147">
        <f t="shared" si="39"/>
        <v>353.99999999999994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7.2460267619921748E-2</v>
      </c>
      <c r="L43" s="22">
        <f t="shared" si="34"/>
        <v>3.0433312400367132E-2</v>
      </c>
      <c r="M43" s="24">
        <f t="shared" si="35"/>
        <v>0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2.8984107047968699E-3</v>
      </c>
      <c r="L44" s="22">
        <f t="shared" si="34"/>
        <v>8.1155499734312348E-4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196.55999999999997</v>
      </c>
      <c r="J45" s="38">
        <f t="shared" si="32"/>
        <v>196.55999999999995</v>
      </c>
      <c r="K45" s="40">
        <f t="shared" si="33"/>
        <v>7.5358678324718613E-3</v>
      </c>
      <c r="L45" s="22">
        <f t="shared" si="34"/>
        <v>2.110042993092121E-3</v>
      </c>
      <c r="M45" s="24">
        <f t="shared" si="35"/>
        <v>1.8990386937829085E-3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49.139999999999986</v>
      </c>
      <c r="AB45" s="156">
        <f>Poor!AB45</f>
        <v>0.25</v>
      </c>
      <c r="AC45" s="147">
        <f t="shared" si="41"/>
        <v>49.139999999999986</v>
      </c>
      <c r="AD45" s="156">
        <f>Poor!AD45</f>
        <v>0.25</v>
      </c>
      <c r="AE45" s="147">
        <f t="shared" si="42"/>
        <v>49.139999999999986</v>
      </c>
      <c r="AF45" s="122">
        <f t="shared" si="29"/>
        <v>0.25</v>
      </c>
      <c r="AG45" s="147">
        <f t="shared" si="36"/>
        <v>49.139999999999986</v>
      </c>
      <c r="AH45" s="123">
        <f t="shared" si="37"/>
        <v>1</v>
      </c>
      <c r="AI45" s="112">
        <f t="shared" si="37"/>
        <v>196.55999999999995</v>
      </c>
      <c r="AJ45" s="148">
        <f t="shared" si="38"/>
        <v>98.279999999999973</v>
      </c>
      <c r="AK45" s="147">
        <f t="shared" si="39"/>
        <v>98.279999999999973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125.99999999999999</v>
      </c>
      <c r="J46" s="38">
        <f t="shared" si="32"/>
        <v>125.99999999999997</v>
      </c>
      <c r="K46" s="40">
        <f t="shared" si="33"/>
        <v>2.8984107047968699E-3</v>
      </c>
      <c r="L46" s="22">
        <f t="shared" si="34"/>
        <v>8.1155499734312348E-4</v>
      </c>
      <c r="M46" s="24">
        <f t="shared" si="35"/>
        <v>1.2173324960146851E-3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31.499999999999993</v>
      </c>
      <c r="AB46" s="156">
        <f>Poor!AB46</f>
        <v>0.25</v>
      </c>
      <c r="AC46" s="147">
        <f t="shared" si="41"/>
        <v>31.499999999999993</v>
      </c>
      <c r="AD46" s="156">
        <f>Poor!AD46</f>
        <v>0.25</v>
      </c>
      <c r="AE46" s="147">
        <f t="shared" si="42"/>
        <v>31.499999999999993</v>
      </c>
      <c r="AF46" s="122">
        <f t="shared" si="29"/>
        <v>0.25</v>
      </c>
      <c r="AG46" s="147">
        <f t="shared" si="36"/>
        <v>31.499999999999993</v>
      </c>
      <c r="AH46" s="123">
        <f t="shared" si="37"/>
        <v>1</v>
      </c>
      <c r="AI46" s="112">
        <f t="shared" si="37"/>
        <v>125.99999999999997</v>
      </c>
      <c r="AJ46" s="148">
        <f t="shared" si="38"/>
        <v>62.999999999999986</v>
      </c>
      <c r="AK46" s="147">
        <f t="shared" si="39"/>
        <v>62.999999999999986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113.39999999999999</v>
      </c>
      <c r="J47" s="38">
        <f t="shared" si="32"/>
        <v>113.39999999999999</v>
      </c>
      <c r="K47" s="40">
        <f t="shared" si="33"/>
        <v>3.4780928457562436E-3</v>
      </c>
      <c r="L47" s="22">
        <f t="shared" si="34"/>
        <v>9.7386599681174814E-4</v>
      </c>
      <c r="M47" s="24">
        <f t="shared" si="35"/>
        <v>1.0955992464132167E-3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28.349999999999998</v>
      </c>
      <c r="AB47" s="156">
        <f>Poor!AB47</f>
        <v>0.25</v>
      </c>
      <c r="AC47" s="147">
        <f t="shared" si="41"/>
        <v>28.349999999999998</v>
      </c>
      <c r="AD47" s="156">
        <f>Poor!AD47</f>
        <v>0.25</v>
      </c>
      <c r="AE47" s="147">
        <f t="shared" si="42"/>
        <v>28.349999999999998</v>
      </c>
      <c r="AF47" s="122">
        <f t="shared" si="29"/>
        <v>0.25</v>
      </c>
      <c r="AG47" s="147">
        <f t="shared" si="36"/>
        <v>28.349999999999998</v>
      </c>
      <c r="AH47" s="123">
        <f t="shared" si="37"/>
        <v>1</v>
      </c>
      <c r="AI47" s="112">
        <f t="shared" si="37"/>
        <v>113.39999999999999</v>
      </c>
      <c r="AJ47" s="148">
        <f t="shared" si="38"/>
        <v>56.699999999999996</v>
      </c>
      <c r="AK47" s="147">
        <f t="shared" si="39"/>
        <v>56.699999999999996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4.3476160571953045E-4</v>
      </c>
      <c r="L49" s="22">
        <f t="shared" si="34"/>
        <v>1.2173324960146852E-4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2.0288874933578087E-3</v>
      </c>
      <c r="L50" s="22">
        <f t="shared" si="34"/>
        <v>5.6808849814018634E-4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1.5941258876382783E-3</v>
      </c>
      <c r="L52" s="22">
        <f t="shared" si="34"/>
        <v>4.4635524853871788E-4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5.3379063813342349E-2</v>
      </c>
      <c r="L53" s="22">
        <f t="shared" si="34"/>
        <v>1.4946137867735857E-2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3.4780928457562436E-3</v>
      </c>
      <c r="L54" s="22">
        <f t="shared" si="34"/>
        <v>9.7386599681174814E-4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1332.0000000000002</v>
      </c>
      <c r="J56" s="38">
        <f t="shared" si="32"/>
        <v>1332.0000000000002</v>
      </c>
      <c r="K56" s="40">
        <f t="shared" si="33"/>
        <v>2.3187285638374959E-2</v>
      </c>
      <c r="L56" s="22">
        <f t="shared" si="34"/>
        <v>1.2868943529298103E-2</v>
      </c>
      <c r="M56" s="24">
        <f t="shared" si="35"/>
        <v>1.2868943529298104E-2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14985.000000000002</v>
      </c>
      <c r="J57" s="38">
        <f t="shared" si="32"/>
        <v>14985.000000000002</v>
      </c>
      <c r="K57" s="40">
        <f t="shared" si="33"/>
        <v>0.26085696343171827</v>
      </c>
      <c r="L57" s="22">
        <f t="shared" si="34"/>
        <v>0.14477561470460365</v>
      </c>
      <c r="M57" s="24">
        <f t="shared" si="35"/>
        <v>0.14477561470460365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19583.999999999996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0.18920825080913961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4895.9999999999991</v>
      </c>
      <c r="AB59" s="156">
        <f>Poor!AB59</f>
        <v>0.25</v>
      </c>
      <c r="AC59" s="147">
        <f t="shared" si="41"/>
        <v>4895.9999999999991</v>
      </c>
      <c r="AD59" s="156">
        <f>Poor!AD59</f>
        <v>0.25</v>
      </c>
      <c r="AE59" s="147">
        <f t="shared" si="42"/>
        <v>4895.9999999999991</v>
      </c>
      <c r="AF59" s="122">
        <f t="shared" si="29"/>
        <v>0.25</v>
      </c>
      <c r="AG59" s="147">
        <f t="shared" si="36"/>
        <v>4895.9999999999991</v>
      </c>
      <c r="AH59" s="123">
        <f t="shared" ref="AH59:AI64" si="43">SUM(Z59,AB59,AD59,AF59)</f>
        <v>1</v>
      </c>
      <c r="AI59" s="112">
        <f t="shared" si="43"/>
        <v>19583.999999999996</v>
      </c>
      <c r="AJ59" s="148">
        <f t="shared" si="38"/>
        <v>9791.9999999999982</v>
      </c>
      <c r="AK59" s="147">
        <f t="shared" si="39"/>
        <v>9791.9999999999982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63501.36</v>
      </c>
      <c r="J65" s="39">
        <f>SUM(J37:J64)</f>
        <v>63501.36</v>
      </c>
      <c r="K65" s="40">
        <f>SUM(K37:K64)</f>
        <v>0.99999999999999989</v>
      </c>
      <c r="L65" s="22">
        <f>SUM(L37:L64)</f>
        <v>0.65093666972610009</v>
      </c>
      <c r="M65" s="24">
        <f>SUM(M37:M64)</f>
        <v>0.61351007197719909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15353.789999999999</v>
      </c>
      <c r="AB65" s="137"/>
      <c r="AC65" s="153">
        <f>SUM(AC37:AC64)</f>
        <v>11548.289999999999</v>
      </c>
      <c r="AD65" s="137"/>
      <c r="AE65" s="153">
        <f>SUM(AE37:AE64)</f>
        <v>10026.089999999998</v>
      </c>
      <c r="AF65" s="137"/>
      <c r="AG65" s="153">
        <f>SUM(AG37:AG64)</f>
        <v>10256.189999999999</v>
      </c>
      <c r="AH65" s="137"/>
      <c r="AI65" s="153">
        <f>SUM(AI37:AI64)</f>
        <v>47184.359999999993</v>
      </c>
      <c r="AJ65" s="153">
        <f>SUM(AJ37:AJ64)</f>
        <v>26902.079999999994</v>
      </c>
      <c r="AK65" s="153">
        <f>SUM(AK37:AK64)</f>
        <v>20282.28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0.33505627747451816</v>
      </c>
      <c r="L72" s="22">
        <f t="shared" si="45"/>
        <v>0.12687924882168597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38544.004112937146</v>
      </c>
      <c r="J74" s="51">
        <f t="shared" si="44"/>
        <v>15713.771338470213</v>
      </c>
      <c r="K74" s="40">
        <f>B74/B$76</f>
        <v>0.12307260637485801</v>
      </c>
      <c r="L74" s="22">
        <f t="shared" si="45"/>
        <v>6.0931106036570259E-2</v>
      </c>
      <c r="M74" s="24">
        <f>J74/B$76</f>
        <v>0.151816543533841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6019.9011357236277</v>
      </c>
      <c r="AB74" s="156"/>
      <c r="AC74" s="147">
        <f>AC30*$I$84/4</f>
        <v>7854.3220543511861</v>
      </c>
      <c r="AD74" s="156"/>
      <c r="AE74" s="147">
        <f>AE30*$I$84/4</f>
        <v>4335.9298946280423</v>
      </c>
      <c r="AF74" s="156"/>
      <c r="AG74" s="147">
        <f>AG30*$I$84/4</f>
        <v>4016.8510282342859</v>
      </c>
      <c r="AH74" s="155"/>
      <c r="AI74" s="147">
        <f>SUM(AA74,AC74,AE74,AG74)</f>
        <v>22227.004112937142</v>
      </c>
      <c r="AJ74" s="148">
        <f>(AA74+AC74)</f>
        <v>13874.223190074814</v>
      </c>
      <c r="AK74" s="147">
        <f>(AE74+AG74)</f>
        <v>8352.7809228623282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3094.5498925106576</v>
      </c>
      <c r="AB75" s="158"/>
      <c r="AC75" s="149">
        <f>AA75+AC65-SUM(AC70,AC74)</f>
        <v>549.17886639375683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549.17886639375865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63501.36</v>
      </c>
      <c r="J76" s="51">
        <f t="shared" si="44"/>
        <v>63501.36</v>
      </c>
      <c r="K76" s="40">
        <f>SUM(K70:K75)</f>
        <v>1.1083391742682622</v>
      </c>
      <c r="L76" s="22">
        <f>SUM(L70:L75)</f>
        <v>0.65093666972610009</v>
      </c>
      <c r="M76" s="24">
        <f>SUM(M70:M75)</f>
        <v>0.61494285840168494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15353.789999999999</v>
      </c>
      <c r="AB76" s="137"/>
      <c r="AC76" s="153">
        <f>AC65</f>
        <v>11548.289999999999</v>
      </c>
      <c r="AD76" s="137"/>
      <c r="AE76" s="153">
        <f>AE65</f>
        <v>10026.089999999998</v>
      </c>
      <c r="AF76" s="137"/>
      <c r="AG76" s="153">
        <f>AG65</f>
        <v>10256.189999999999</v>
      </c>
      <c r="AH76" s="137"/>
      <c r="AI76" s="153">
        <f>SUM(AA76,AC76,AE76,AG76)</f>
        <v>47184.36</v>
      </c>
      <c r="AJ76" s="154">
        <f>SUM(AA76,AC76)</f>
        <v>26902.079999999998</v>
      </c>
      <c r="AK76" s="154">
        <f>SUM(AE76,AG76)</f>
        <v>20282.28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148.30055886639678</v>
      </c>
      <c r="K77" s="40"/>
      <c r="L77" s="22">
        <f>-(L131*G$37*F$9/F$7)/B$130</f>
        <v>-9.5124841157864126E-2</v>
      </c>
      <c r="M77" s="24">
        <f>-J77/B$76</f>
        <v>-1.4327864244857425E-3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3462.2637659344364</v>
      </c>
      <c r="AF77" s="112"/>
      <c r="AG77" s="111">
        <f>AG31*$I$84/4</f>
        <v>3325.919488777542</v>
      </c>
      <c r="AH77" s="110"/>
      <c r="AI77" s="154">
        <f>SUM(AA77,AC77,AE77,AG77)</f>
        <v>6788.1832547119784</v>
      </c>
      <c r="AJ77" s="153">
        <f>SUM(AA77,AC77)</f>
        <v>0</v>
      </c>
      <c r="AK77" s="160">
        <f>SUM(AE77,AG77)</f>
        <v>6788.1832547119784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3094.5498925106576</v>
      </c>
      <c r="AD78" s="112"/>
      <c r="AE78" s="112">
        <f>AC75</f>
        <v>549.17886639375683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9114.4510282342853</v>
      </c>
      <c r="AB79" s="112"/>
      <c r="AC79" s="112">
        <f>AA79-AA74+AC65-AC70</f>
        <v>8403.5009207449439</v>
      </c>
      <c r="AD79" s="112"/>
      <c r="AE79" s="112">
        <f>AC79-AC74+AE65-AE70</f>
        <v>4335.9298946280423</v>
      </c>
      <c r="AF79" s="112"/>
      <c r="AG79" s="112">
        <f>AE79-AE74+AG65-AG70</f>
        <v>4016.8510282342859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0.14303030303030304</v>
      </c>
      <c r="I91" s="22">
        <f t="shared" ref="I91" si="52">(D91*H91)</f>
        <v>4.5862775761125921E-2</v>
      </c>
      <c r="J91" s="24">
        <f>IF(I$32&lt;=1+I$131,I91,L91+J$33*(I91-L91))</f>
        <v>4.5862775761125921E-2</v>
      </c>
      <c r="K91" s="22">
        <f t="shared" ref="K91" si="53">(B91)</f>
        <v>0.21376717515779031</v>
      </c>
      <c r="L91" s="22">
        <f t="shared" ref="L91" si="54">(K91*H91)</f>
        <v>3.0575183840750614E-2</v>
      </c>
      <c r="M91" s="225">
        <f t="shared" si="49"/>
        <v>4.5862775761125921E-2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0.14303030303030304</v>
      </c>
      <c r="I92" s="22">
        <f t="shared" ref="I92:I118" si="58">(D92*H92)</f>
        <v>1.146569394028148E-2</v>
      </c>
      <c r="J92" s="24">
        <f t="shared" ref="J92:J118" si="59">IF(I$32&lt;=1+I$131,I92,L92+J$33*(I92-L92))</f>
        <v>1.146569394028148E-2</v>
      </c>
      <c r="K92" s="22">
        <f t="shared" ref="K92:K118" si="60">(B92)</f>
        <v>8.0162690684171367E-2</v>
      </c>
      <c r="L92" s="22">
        <f t="shared" ref="L92:L118" si="61">(K92*H92)</f>
        <v>1.146569394028148E-2</v>
      </c>
      <c r="M92" s="225">
        <f t="shared" ref="M92:M118" si="62">(J92)</f>
        <v>1.146569394028148E-2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0.3575757575757576</v>
      </c>
      <c r="I93" s="22">
        <f t="shared" si="58"/>
        <v>0.13376642930328395</v>
      </c>
      <c r="J93" s="24">
        <f t="shared" si="59"/>
        <v>0.13376642930328395</v>
      </c>
      <c r="K93" s="22">
        <f t="shared" si="60"/>
        <v>0.37409255652613305</v>
      </c>
      <c r="L93" s="22">
        <f t="shared" si="61"/>
        <v>0.13376642930328395</v>
      </c>
      <c r="M93" s="225">
        <f t="shared" si="62"/>
        <v>0.13376642930328395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0.3575757575757576</v>
      </c>
      <c r="I94" s="22">
        <f t="shared" si="58"/>
        <v>4.2805257377050869E-2</v>
      </c>
      <c r="J94" s="24">
        <f t="shared" si="59"/>
        <v>4.2805257377050869E-2</v>
      </c>
      <c r="K94" s="22">
        <f t="shared" si="60"/>
        <v>0.35912885426508773</v>
      </c>
      <c r="L94" s="22">
        <f t="shared" si="61"/>
        <v>0.1284157721311526</v>
      </c>
      <c r="M94" s="225">
        <f t="shared" si="62"/>
        <v>4.2805257377050869E-2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0.3575757575757576</v>
      </c>
      <c r="I95" s="22">
        <f t="shared" si="58"/>
        <v>1.146569394028148E-2</v>
      </c>
      <c r="J95" s="24">
        <f t="shared" si="59"/>
        <v>1.146569394028148E-2</v>
      </c>
      <c r="K95" s="22">
        <f t="shared" si="60"/>
        <v>3.2065076273668544E-2</v>
      </c>
      <c r="L95" s="22">
        <f t="shared" si="61"/>
        <v>1.146569394028148E-2</v>
      </c>
      <c r="M95" s="225">
        <f t="shared" si="62"/>
        <v>1.146569394028148E-2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0.25454545454545457</v>
      </c>
      <c r="I97" s="22">
        <f t="shared" si="58"/>
        <v>0</v>
      </c>
      <c r="J97" s="24">
        <f t="shared" si="59"/>
        <v>0</v>
      </c>
      <c r="K97" s="22">
        <f t="shared" si="60"/>
        <v>0.40081345342085684</v>
      </c>
      <c r="L97" s="22">
        <f t="shared" si="61"/>
        <v>0.10202524268894539</v>
      </c>
      <c r="M97" s="225">
        <f t="shared" si="6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1.6032538136834272E-2</v>
      </c>
      <c r="L98" s="22">
        <f t="shared" si="61"/>
        <v>2.7206731383718763E-3</v>
      </c>
      <c r="M98" s="225">
        <f t="shared" si="6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0.16969696969696968</v>
      </c>
      <c r="I99" s="22">
        <f t="shared" si="58"/>
        <v>6.3663751437901903E-3</v>
      </c>
      <c r="J99" s="24">
        <f t="shared" si="59"/>
        <v>6.3663751437901903E-3</v>
      </c>
      <c r="K99" s="22">
        <f t="shared" si="60"/>
        <v>4.1684599155769109E-2</v>
      </c>
      <c r="L99" s="22">
        <f t="shared" si="61"/>
        <v>7.0737501597668787E-3</v>
      </c>
      <c r="M99" s="225">
        <f t="shared" si="62"/>
        <v>6.3663751437901903E-3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0.16969696969696968</v>
      </c>
      <c r="I100" s="22">
        <f t="shared" si="58"/>
        <v>4.0810097075578144E-3</v>
      </c>
      <c r="J100" s="24">
        <f t="shared" si="59"/>
        <v>4.0810097075578144E-3</v>
      </c>
      <c r="K100" s="22">
        <f t="shared" si="60"/>
        <v>1.6032538136834272E-2</v>
      </c>
      <c r="L100" s="22">
        <f t="shared" si="61"/>
        <v>2.7206731383718763E-3</v>
      </c>
      <c r="M100" s="225">
        <f t="shared" si="62"/>
        <v>4.0810097075578144E-3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0.16969696969696968</v>
      </c>
      <c r="I101" s="22">
        <f t="shared" si="58"/>
        <v>3.6729087368020333E-3</v>
      </c>
      <c r="J101" s="24">
        <f t="shared" si="59"/>
        <v>3.6729087368020333E-3</v>
      </c>
      <c r="K101" s="22">
        <f t="shared" si="60"/>
        <v>1.9239045764201129E-2</v>
      </c>
      <c r="L101" s="22">
        <f t="shared" si="61"/>
        <v>3.2648077660462518E-3</v>
      </c>
      <c r="M101" s="225">
        <f t="shared" si="62"/>
        <v>3.6729087368020333E-3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2.4048807205251412E-3</v>
      </c>
      <c r="L103" s="22">
        <f t="shared" si="61"/>
        <v>4.0810097075578148E-4</v>
      </c>
      <c r="M103" s="225">
        <f t="shared" si="6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0</v>
      </c>
      <c r="K104" s="22">
        <f t="shared" si="60"/>
        <v>1.1222776695783991E-2</v>
      </c>
      <c r="L104" s="22">
        <f t="shared" si="61"/>
        <v>1.9044711968603135E-3</v>
      </c>
      <c r="M104" s="225">
        <f t="shared" si="6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8.8178959752588503E-3</v>
      </c>
      <c r="L106" s="22">
        <f t="shared" si="61"/>
        <v>1.4963702261045319E-3</v>
      </c>
      <c r="M106" s="225">
        <f t="shared" si="6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0</v>
      </c>
      <c r="K107" s="22">
        <f t="shared" si="60"/>
        <v>0.29526591068669789</v>
      </c>
      <c r="L107" s="22">
        <f t="shared" si="61"/>
        <v>5.0105730298348729E-2</v>
      </c>
      <c r="M107" s="225">
        <f t="shared" si="6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0.16969696969696968</v>
      </c>
      <c r="I108" s="22">
        <f t="shared" si="58"/>
        <v>0</v>
      </c>
      <c r="J108" s="24">
        <f t="shared" si="59"/>
        <v>0</v>
      </c>
      <c r="K108" s="22">
        <f t="shared" si="60"/>
        <v>1.9239045764201129E-2</v>
      </c>
      <c r="L108" s="22">
        <f t="shared" si="61"/>
        <v>3.2648077660462518E-3</v>
      </c>
      <c r="M108" s="225">
        <f t="shared" si="6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0.33636363636363642</v>
      </c>
      <c r="I110" s="22">
        <f t="shared" si="58"/>
        <v>4.3142102622754051E-2</v>
      </c>
      <c r="J110" s="24">
        <f t="shared" si="59"/>
        <v>4.3142102622754051E-2</v>
      </c>
      <c r="K110" s="22">
        <f t="shared" si="60"/>
        <v>0.12826030509467418</v>
      </c>
      <c r="L110" s="22">
        <f t="shared" si="61"/>
        <v>4.3142102622754051E-2</v>
      </c>
      <c r="M110" s="225">
        <f t="shared" si="62"/>
        <v>4.3142102622754051E-2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0.33636363636363642</v>
      </c>
      <c r="I111" s="22">
        <f t="shared" si="58"/>
        <v>0.48534865450598308</v>
      </c>
      <c r="J111" s="24">
        <f t="shared" si="59"/>
        <v>0.48534865450598308</v>
      </c>
      <c r="K111" s="22">
        <f t="shared" si="60"/>
        <v>1.4429284323150846</v>
      </c>
      <c r="L111" s="22">
        <f t="shared" si="61"/>
        <v>0.48534865450598308</v>
      </c>
      <c r="M111" s="225">
        <f t="shared" si="62"/>
        <v>0.48534865450598308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0.42909090909090908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0.63430550883184322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0.63430550883184322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2.0567433857390758</v>
      </c>
      <c r="J119" s="24">
        <f>SUM(J91:J118)</f>
        <v>2.0567433857390758</v>
      </c>
      <c r="K119" s="22">
        <f>SUM(K91:K118)</f>
        <v>5.5314928661767722</v>
      </c>
      <c r="L119" s="22">
        <f>SUM(L91:L118)</f>
        <v>2.1822130575289629</v>
      </c>
      <c r="M119" s="57">
        <f t="shared" si="49"/>
        <v>2.0567433857390758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0.4253525210442568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1.2484004361352765</v>
      </c>
      <c r="J128" s="226">
        <f>(J30)</f>
        <v>0.50895280456064051</v>
      </c>
      <c r="K128" s="22">
        <f>(B128)</f>
        <v>0.6807752441843089</v>
      </c>
      <c r="L128" s="22">
        <f>IF(L124=L119,0,(L119-L124)/(B119-B124)*K128)</f>
        <v>0.20426665355730236</v>
      </c>
      <c r="M128" s="57">
        <f t="shared" si="63"/>
        <v>0.50895280456064051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2.0567433857390758</v>
      </c>
      <c r="J130" s="226">
        <f>(J119)</f>
        <v>2.0567433857390758</v>
      </c>
      <c r="K130" s="22">
        <f>(B130)</f>
        <v>5.5314928661767722</v>
      </c>
      <c r="L130" s="22">
        <f>(L119)</f>
        <v>2.1822130575289629</v>
      </c>
      <c r="M130" s="57">
        <f t="shared" si="63"/>
        <v>2.0567433857390758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4.8033017489683694E-3</v>
      </c>
      <c r="K131" s="29"/>
      <c r="L131" s="29">
        <f>IF(I131&lt;SUM(L126:L127),0,I131-(SUM(L126:L127)))</f>
        <v>0.3188984122793479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5.9606745815317464E-3</v>
      </c>
      <c r="K6" s="22">
        <f t="shared" ref="K6:K31" si="4">B6</f>
        <v>3.1283686176836863E-2</v>
      </c>
      <c r="L6" s="22">
        <f t="shared" ref="L6:L29" si="5">IF(K6="","",K6*H6)</f>
        <v>6.2567372353673732E-3</v>
      </c>
      <c r="M6" s="177">
        <f t="shared" ref="M6:M31" si="6">J6</f>
        <v>5.9606745815317464E-3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2.3842698326126986E-2</v>
      </c>
      <c r="Z6" s="156">
        <f>Poor!Z6</f>
        <v>0.17</v>
      </c>
      <c r="AA6" s="121">
        <f>$M6*Z6*4</f>
        <v>4.0532587154415876E-3</v>
      </c>
      <c r="AB6" s="156">
        <f>Poor!AB6</f>
        <v>0.17</v>
      </c>
      <c r="AC6" s="121">
        <f t="shared" ref="AC6:AC29" si="7">$M6*AB6*4</f>
        <v>4.0532587154415876E-3</v>
      </c>
      <c r="AD6" s="156">
        <f>Poor!AD6</f>
        <v>0.33</v>
      </c>
      <c r="AE6" s="121">
        <f t="shared" ref="AE6:AE29" si="8">$M6*AD6*4</f>
        <v>7.868090447621906E-3</v>
      </c>
      <c r="AF6" s="122">
        <f>1-SUM(Z6,AB6,AD6)</f>
        <v>0.32999999999999996</v>
      </c>
      <c r="AG6" s="121">
        <f>$M6*AF6*4</f>
        <v>7.8680904476219043E-3</v>
      </c>
      <c r="AH6" s="123">
        <f>SUM(Z6,AB6,AD6,AF6)</f>
        <v>1</v>
      </c>
      <c r="AI6" s="183">
        <f>SUM(AA6,AC6,AE6,AG6)/4</f>
        <v>5.9606745815317472E-3</v>
      </c>
      <c r="AJ6" s="120">
        <f>(AA6+AC6)/2</f>
        <v>4.0532587154415876E-3</v>
      </c>
      <c r="AK6" s="119">
        <f>(AE6+AG6)/2</f>
        <v>7.868090447621906E-3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1.7393426992528022E-2</v>
      </c>
      <c r="J7" s="24">
        <f t="shared" si="3"/>
        <v>1.7393426992528022E-2</v>
      </c>
      <c r="K7" s="22">
        <f t="shared" si="4"/>
        <v>8.6967134962640108E-2</v>
      </c>
      <c r="L7" s="22">
        <f t="shared" si="5"/>
        <v>1.7393426992528022E-2</v>
      </c>
      <c r="M7" s="177">
        <f t="shared" si="6"/>
        <v>1.7393426992528022E-2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4185.6706136417797</v>
      </c>
      <c r="T7" s="220">
        <f>IF($B$81=0,0,(SUMIF($N$6:$N$28,$U7,M$6:M$28)+SUMIF($N$91:$N$118,$U7,M$91:M$118))*$I$83*Poor!$B$81/$B$81)</f>
        <v>4232.3049169649985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6.9573707970112086E-2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6.9573707970112086E-2</v>
      </c>
      <c r="AH7" s="123">
        <f t="shared" ref="AH7:AH30" si="12">SUM(Z7,AB7,AD7,AF7)</f>
        <v>1</v>
      </c>
      <c r="AI7" s="183">
        <f t="shared" ref="AI7:AI30" si="13">SUM(AA7,AC7,AE7,AG7)/4</f>
        <v>1.7393426992528022E-2</v>
      </c>
      <c r="AJ7" s="120">
        <f t="shared" ref="AJ7:AJ31" si="14">(AA7+AC7)/2</f>
        <v>0</v>
      </c>
      <c r="AK7" s="119">
        <f t="shared" ref="AK7:AK31" si="15">(AE7+AG7)/2</f>
        <v>3.4786853985056043E-2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12105.449999999999</v>
      </c>
      <c r="T8" s="220">
        <f>IF($B$81=0,0,(SUMIF($N$6:$N$28,$U8,M$6:M$28)+SUMIF($N$91:$N$118,$U8,M$91:M$118))*$I$83*Poor!$B$81/$B$81)</f>
        <v>11586.126157479301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7.9846720890410949E-2</v>
      </c>
      <c r="J9" s="24">
        <f t="shared" si="3"/>
        <v>6.2942620319348261E-2</v>
      </c>
      <c r="K9" s="22">
        <f t="shared" si="4"/>
        <v>0.20701001712328765</v>
      </c>
      <c r="L9" s="22">
        <f t="shared" si="5"/>
        <v>6.2103005136986293E-2</v>
      </c>
      <c r="M9" s="222">
        <f t="shared" si="6"/>
        <v>6.2942620319348261E-2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730.19201282372933</v>
      </c>
      <c r="T9" s="220">
        <f>IF($B$81=0,0,(SUMIF($N$6:$N$28,$U9,M$6:M$28)+SUMIF($N$91:$N$118,$U9,M$91:M$118))*$I$83*Poor!$B$81/$B$81)</f>
        <v>721.05116360834904</v>
      </c>
      <c r="U9" s="221">
        <v>3</v>
      </c>
      <c r="V9" s="56"/>
      <c r="W9" s="115"/>
      <c r="X9" s="118">
        <f>Poor!X9</f>
        <v>1</v>
      </c>
      <c r="Y9" s="183">
        <f t="shared" si="9"/>
        <v>0.25177048127739304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0.25177048127739304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6.2942620319348261E-2</v>
      </c>
      <c r="AJ9" s="120">
        <f t="shared" si="14"/>
        <v>0.12588524063869652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0.2</v>
      </c>
      <c r="H10" s="24">
        <f t="shared" si="1"/>
        <v>0.2</v>
      </c>
      <c r="I10" s="22">
        <f t="shared" si="2"/>
        <v>9.1531755915317579E-5</v>
      </c>
      <c r="J10" s="24">
        <f t="shared" si="3"/>
        <v>-3.30404772661164E-5</v>
      </c>
      <c r="K10" s="22">
        <f t="shared" si="4"/>
        <v>-1.9613947696139476E-4</v>
      </c>
      <c r="L10" s="22">
        <f t="shared" si="5"/>
        <v>-3.9227895392278953E-5</v>
      </c>
      <c r="M10" s="222">
        <f t="shared" si="6"/>
        <v>-3.30404772661164E-5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2950</v>
      </c>
      <c r="T10" s="220">
        <f>IF($B$81=0,0,(SUMIF($N$6:$N$28,$U10,M$6:M$28)+SUMIF($N$91:$N$118,$U10,M$91:M$118))*$I$83*Poor!$B$81/$B$81)</f>
        <v>2991.8773297947432</v>
      </c>
      <c r="U10" s="221">
        <v>4</v>
      </c>
      <c r="V10" s="56"/>
      <c r="W10" s="115"/>
      <c r="X10" s="118">
        <f>Poor!X10</f>
        <v>1</v>
      </c>
      <c r="Y10" s="183">
        <f t="shared" si="9"/>
        <v>-1.321619090644656E-4</v>
      </c>
      <c r="Z10" s="125">
        <f>IF($Y10=0,0,AA10/$Y10)</f>
        <v>2.3367958448061894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-3.088353999434967E-4</v>
      </c>
      <c r="AB10" s="125">
        <f>IF($Y10=0,0,AC10/$Y10)</f>
        <v>-1.3367958448061896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1.766734908790311E-4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0.99999999999999978</v>
      </c>
      <c r="AI10" s="183">
        <f t="shared" si="13"/>
        <v>-3.30404772661164E-5</v>
      </c>
      <c r="AJ10" s="120">
        <f t="shared" si="14"/>
        <v>-6.6080954532232801E-5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3.7260444746232486E-4</v>
      </c>
      <c r="K11" s="22">
        <f t="shared" si="4"/>
        <v>1.9555572851805729E-3</v>
      </c>
      <c r="L11" s="22">
        <f t="shared" si="5"/>
        <v>3.911114570361146E-4</v>
      </c>
      <c r="M11" s="222">
        <f t="shared" si="6"/>
        <v>3.7260444746232486E-4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14525.062500000002</v>
      </c>
      <c r="T11" s="220">
        <f>IF($B$81=0,0,(SUMIF($N$6:$N$28,$U11,M$6:M$28)+SUMIF($N$91:$N$118,$U11,M$91:M$118))*$I$83*Poor!$B$81/$B$81)</f>
        <v>14688.314290649841</v>
      </c>
      <c r="U11" s="221">
        <v>5</v>
      </c>
      <c r="V11" s="56"/>
      <c r="W11" s="115"/>
      <c r="X11" s="118">
        <f>Poor!X11</f>
        <v>1</v>
      </c>
      <c r="Y11" s="183">
        <f t="shared" si="9"/>
        <v>1.4904177898492994E-3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1.4904177898492994E-3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3.7260444746232486E-4</v>
      </c>
      <c r="AJ11" s="120">
        <f t="shared" si="14"/>
        <v>7.4520889492464971E-4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1.7351132478842586E-4</v>
      </c>
      <c r="K12" s="22">
        <f t="shared" si="4"/>
        <v>9.1064757160647569E-4</v>
      </c>
      <c r="L12" s="22">
        <f t="shared" si="5"/>
        <v>1.8212951432129514E-4</v>
      </c>
      <c r="M12" s="222">
        <f t="shared" si="6"/>
        <v>1.7351132478842586E-4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6.9404529915370345E-4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4.6501035043298132E-4</v>
      </c>
      <c r="AF12" s="122">
        <f>1-SUM(Z12,AB12,AD12)</f>
        <v>0.32999999999999996</v>
      </c>
      <c r="AG12" s="121">
        <f>$M12*AF12*4</f>
        <v>2.290349487207221E-4</v>
      </c>
      <c r="AH12" s="123">
        <f t="shared" si="12"/>
        <v>1</v>
      </c>
      <c r="AI12" s="183">
        <f t="shared" si="13"/>
        <v>1.7351132478842586E-4</v>
      </c>
      <c r="AJ12" s="120">
        <f t="shared" si="14"/>
        <v>0</v>
      </c>
      <c r="AK12" s="119">
        <f t="shared" si="15"/>
        <v>3.4702264957685173E-4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0.2</v>
      </c>
      <c r="H13" s="24">
        <f t="shared" si="1"/>
        <v>0.2</v>
      </c>
      <c r="I13" s="22">
        <f t="shared" si="2"/>
        <v>6.9028253424657533E-3</v>
      </c>
      <c r="J13" s="24">
        <f t="shared" si="3"/>
        <v>8.2180634294036631E-3</v>
      </c>
      <c r="K13" s="22">
        <f t="shared" si="4"/>
        <v>4.1416952054794523E-2</v>
      </c>
      <c r="L13" s="22">
        <f t="shared" si="5"/>
        <v>8.2833904109589056E-3</v>
      </c>
      <c r="M13" s="223">
        <f t="shared" si="6"/>
        <v>8.2180634294036631E-3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3.2872253717614652E-2</v>
      </c>
      <c r="Z13" s="156">
        <f>Poor!Z13</f>
        <v>1</v>
      </c>
      <c r="AA13" s="121">
        <f>$M13*Z13*4</f>
        <v>3.2872253717614652E-2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8.2180634294036631E-3</v>
      </c>
      <c r="AJ13" s="120">
        <f t="shared" si="14"/>
        <v>1.6436126858807326E-2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0.2</v>
      </c>
      <c r="F14" s="22"/>
      <c r="H14" s="24">
        <f t="shared" si="1"/>
        <v>0.2</v>
      </c>
      <c r="I14" s="22">
        <f t="shared" si="2"/>
        <v>1.9417808219178084E-4</v>
      </c>
      <c r="J14" s="24">
        <f>IF(I$32&lt;=1+I131,I14,B14*H14+J$33*(I14-B14*H14))</f>
        <v>-1.1366102557585218E-5</v>
      </c>
      <c r="K14" s="22">
        <f t="shared" si="4"/>
        <v>-1.0787671232876713E-4</v>
      </c>
      <c r="L14" s="22">
        <f t="shared" si="5"/>
        <v>-2.1575342465753427E-5</v>
      </c>
      <c r="M14" s="223">
        <f t="shared" si="6"/>
        <v>-1.1366102557585218E-5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174655.97499374344</v>
      </c>
      <c r="S14" s="220">
        <f>IF($B$81=0,0,(SUMIF($N$6:$N$28,$U14,L$6:L$28)+SUMIF($N$91:$N$118,$U14,L$91:L$118))*$I$83*Poor!$B$81/$B$81)</f>
        <v>81774</v>
      </c>
      <c r="T14" s="220">
        <f>IF($B$81=0,0,(SUMIF($N$6:$N$28,$U14,M$6:M$28)+SUMIF($N$91:$N$118,$U14,M$91:M$118))*$I$83*Poor!$B$81/$B$81)</f>
        <v>81774</v>
      </c>
      <c r="U14" s="221">
        <v>8</v>
      </c>
      <c r="V14" s="56"/>
      <c r="W14" s="110"/>
      <c r="X14" s="118"/>
      <c r="Y14" s="183">
        <f>M14*4</f>
        <v>-4.5464410230340871E-5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-4.5464410230340871E-5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-1.1366102557585218E-5</v>
      </c>
      <c r="AJ14" s="120">
        <f t="shared" si="14"/>
        <v>-2.2732205115170436E-5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0.2</v>
      </c>
      <c r="F15" s="22"/>
      <c r="H15" s="24">
        <f t="shared" si="1"/>
        <v>0.2</v>
      </c>
      <c r="I15" s="22">
        <f t="shared" si="2"/>
        <v>2.5802848692403492E-2</v>
      </c>
      <c r="J15" s="24">
        <f>IF(I$32&lt;=1+I131,I15,B15*H15+J$33*(I15-B15*H15))</f>
        <v>2.191219090964763E-2</v>
      </c>
      <c r="K15" s="22">
        <f t="shared" si="4"/>
        <v>0.10859472291407223</v>
      </c>
      <c r="L15" s="22">
        <f t="shared" si="5"/>
        <v>2.1718944582814446E-2</v>
      </c>
      <c r="M15" s="224">
        <f t="shared" si="6"/>
        <v>2.191219090964763E-2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8.7648763638590518E-2</v>
      </c>
      <c r="Z15" s="156">
        <f>Poor!Z15</f>
        <v>0.25</v>
      </c>
      <c r="AA15" s="121">
        <f t="shared" si="16"/>
        <v>2.191219090964763E-2</v>
      </c>
      <c r="AB15" s="156">
        <f>Poor!AB15</f>
        <v>0.25</v>
      </c>
      <c r="AC15" s="121">
        <f t="shared" si="7"/>
        <v>2.191219090964763E-2</v>
      </c>
      <c r="AD15" s="156">
        <f>Poor!AD15</f>
        <v>0.25</v>
      </c>
      <c r="AE15" s="121">
        <f t="shared" si="8"/>
        <v>2.191219090964763E-2</v>
      </c>
      <c r="AF15" s="122">
        <f t="shared" si="10"/>
        <v>0.25</v>
      </c>
      <c r="AG15" s="121">
        <f t="shared" si="11"/>
        <v>2.191219090964763E-2</v>
      </c>
      <c r="AH15" s="123">
        <f t="shared" si="12"/>
        <v>1</v>
      </c>
      <c r="AI15" s="183">
        <f t="shared" si="13"/>
        <v>2.191219090964763E-2</v>
      </c>
      <c r="AJ15" s="120">
        <f t="shared" si="14"/>
        <v>2.191219090964763E-2</v>
      </c>
      <c r="AK15" s="119">
        <f t="shared" si="15"/>
        <v>2.191219090964763E-2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0.2</v>
      </c>
      <c r="F16" s="22"/>
      <c r="H16" s="24">
        <f t="shared" si="1"/>
        <v>0.2</v>
      </c>
      <c r="I16" s="22">
        <f t="shared" si="2"/>
        <v>1.7299501867995021E-3</v>
      </c>
      <c r="J16" s="24">
        <f>IF(I$32&lt;=1+I131,I16,B16*H16+J$33*(I16-B16*H16))</f>
        <v>1.3179275255519091E-3</v>
      </c>
      <c r="K16" s="22">
        <f t="shared" si="4"/>
        <v>6.4873132004981317E-3</v>
      </c>
      <c r="L16" s="22">
        <f t="shared" si="5"/>
        <v>1.2974626400996264E-3</v>
      </c>
      <c r="M16" s="222">
        <f t="shared" si="6"/>
        <v>1.3179275255519091E-3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5.2717101022076362E-3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5.2717101022076362E-3</v>
      </c>
      <c r="AH16" s="123">
        <f t="shared" si="12"/>
        <v>1</v>
      </c>
      <c r="AI16" s="183">
        <f t="shared" si="13"/>
        <v>1.3179275255519091E-3</v>
      </c>
      <c r="AJ16" s="120">
        <f t="shared" si="14"/>
        <v>0</v>
      </c>
      <c r="AK16" s="119">
        <f t="shared" si="15"/>
        <v>2.6358550511038181E-3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0.2</v>
      </c>
      <c r="F17" s="22"/>
      <c r="H17" s="24">
        <f t="shared" si="1"/>
        <v>0.2</v>
      </c>
      <c r="I17" s="22">
        <f t="shared" si="2"/>
        <v>3.3962351805728513E-2</v>
      </c>
      <c r="J17" s="24">
        <f t="shared" ref="J17:J25" si="17">IF(I$32&lt;=1+I131,I17,B17*H17+J$33*(I17-B17*H17))</f>
        <v>2.6772288091755851E-2</v>
      </c>
      <c r="K17" s="22">
        <f t="shared" si="4"/>
        <v>0.13207581257783313</v>
      </c>
      <c r="L17" s="22">
        <f t="shared" si="5"/>
        <v>2.6415162515566627E-2</v>
      </c>
      <c r="M17" s="223">
        <f t="shared" si="6"/>
        <v>2.6772288091755851E-2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267654.61102937302</v>
      </c>
      <c r="S17" s="220">
        <f>IF($B$81=0,0,(SUMIF($N$6:$N$28,$U17,L$6:L$28)+SUMIF($N$91:$N$118,$U17,L$91:L$118))*$I$83*Poor!$B$81/$B$81)</f>
        <v>167088</v>
      </c>
      <c r="T17" s="220">
        <f>IF($B$81=0,0,(SUMIF($N$6:$N$28,$U17,M$6:M$28)+SUMIF($N$91:$N$118,$U17,M$91:M$118))*$I$83*Poor!$B$81/$B$81)</f>
        <v>167088</v>
      </c>
      <c r="U17" s="221">
        <v>11</v>
      </c>
      <c r="V17" s="56"/>
      <c r="W17" s="110"/>
      <c r="X17" s="118"/>
      <c r="Y17" s="183">
        <f t="shared" si="9"/>
        <v>0.1070891523670234</v>
      </c>
      <c r="Z17" s="156">
        <f>Poor!Z17</f>
        <v>0.29409999999999997</v>
      </c>
      <c r="AA17" s="121">
        <f t="shared" si="16"/>
        <v>3.1494919711141579E-2</v>
      </c>
      <c r="AB17" s="156">
        <f>Poor!AB17</f>
        <v>0.17649999999999999</v>
      </c>
      <c r="AC17" s="121">
        <f t="shared" si="7"/>
        <v>1.8901235392779631E-2</v>
      </c>
      <c r="AD17" s="156">
        <f>Poor!AD17</f>
        <v>0.23530000000000001</v>
      </c>
      <c r="AE17" s="121">
        <f t="shared" si="8"/>
        <v>2.5198077551960608E-2</v>
      </c>
      <c r="AF17" s="122">
        <f t="shared" si="10"/>
        <v>0.29410000000000003</v>
      </c>
      <c r="AG17" s="121">
        <f t="shared" si="11"/>
        <v>3.1494919711141586E-2</v>
      </c>
      <c r="AH17" s="123">
        <f t="shared" si="12"/>
        <v>1</v>
      </c>
      <c r="AI17" s="183">
        <f t="shared" si="13"/>
        <v>2.6772288091755851E-2</v>
      </c>
      <c r="AJ17" s="120">
        <f t="shared" si="14"/>
        <v>2.5198077551960605E-2</v>
      </c>
      <c r="AK17" s="119">
        <f t="shared" si="15"/>
        <v>2.8346498631551097E-2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5.6460149439601498E-4</v>
      </c>
      <c r="J18" s="24">
        <f t="shared" si="17"/>
        <v>4.4067520030737321E-5</v>
      </c>
      <c r="K18" s="22">
        <f t="shared" ref="K18:K25" si="21">B18</f>
        <v>9.1064757160647569E-5</v>
      </c>
      <c r="L18" s="22">
        <f t="shared" ref="L18:L25" si="22">IF(K18="","",K18*H18)</f>
        <v>1.8212951432129514E-5</v>
      </c>
      <c r="M18" s="223">
        <f t="shared" ref="M18:M25" si="23">J18</f>
        <v>4.4067520030737321E-5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1.2219800747198008E-2</v>
      </c>
      <c r="J19" s="24">
        <f t="shared" si="17"/>
        <v>9.5189560916024412E-3</v>
      </c>
      <c r="K19" s="22">
        <f t="shared" si="21"/>
        <v>4.6924034869240343E-2</v>
      </c>
      <c r="L19" s="22">
        <f t="shared" si="22"/>
        <v>9.3848069738480689E-3</v>
      </c>
      <c r="M19" s="223">
        <f t="shared" si="23"/>
        <v>9.5189560916024412E-3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0.2</v>
      </c>
      <c r="F20" s="22"/>
      <c r="H20" s="24">
        <f t="shared" si="19"/>
        <v>0.2</v>
      </c>
      <c r="I20" s="22">
        <f t="shared" si="20"/>
        <v>5.0835990037359903E-4</v>
      </c>
      <c r="J20" s="24">
        <f t="shared" si="17"/>
        <v>1.8549002720729616E-4</v>
      </c>
      <c r="K20" s="22">
        <f t="shared" si="21"/>
        <v>8.4726650062266502E-4</v>
      </c>
      <c r="L20" s="22">
        <f t="shared" si="22"/>
        <v>1.6945330012453302E-4</v>
      </c>
      <c r="M20" s="223">
        <f t="shared" si="23"/>
        <v>1.8549002720729616E-4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16104.641850072447</v>
      </c>
      <c r="S20" s="220">
        <f>IF($B$81=0,0,(SUMIF($N$6:$N$28,$U20,L$6:L$28)+SUMIF($N$91:$N$118,$U20,L$91:L$118))*$I$83*Poor!$B$81/$B$81)</f>
        <v>12567</v>
      </c>
      <c r="T20" s="220">
        <f>IF($B$81=0,0,(SUMIF($N$6:$N$28,$U20,M$6:M$28)+SUMIF($N$91:$N$118,$U20,M$91:M$118))*$I$83*Poor!$B$81/$B$81)</f>
        <v>12567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2835.3242693789521</v>
      </c>
      <c r="S21" s="220">
        <f>IF($B$81=0,0,(SUMIF($N$6:$N$28,$U21,L$6:L$28)+SUMIF($N$91:$N$118,$U21,L$91:L$118))*$I$83*Poor!$B$81/$B$81)</f>
        <v>2081.2500000000005</v>
      </c>
      <c r="T21" s="220">
        <f>IF($B$81=0,0,(SUMIF($N$6:$N$28,$U21,M$6:M$28)+SUMIF($N$91:$N$118,$U21,M$91:M$118))*$I$83*Poor!$B$81/$B$81)</f>
        <v>2081.2500000000005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586193.49865875475</v>
      </c>
      <c r="S23" s="179">
        <f>SUM(S7:S22)</f>
        <v>298006.62512646551</v>
      </c>
      <c r="T23" s="179">
        <f>SUM(T7:T22)</f>
        <v>297729.92385849723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3.1572948174050965E-2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3.1572948174050965E-2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0.12629179269620386</v>
      </c>
      <c r="Z27" s="156">
        <f>Poor!Z27</f>
        <v>0.25</v>
      </c>
      <c r="AA27" s="121">
        <f t="shared" si="16"/>
        <v>3.1572948174050965E-2</v>
      </c>
      <c r="AB27" s="156">
        <f>Poor!AB27</f>
        <v>0.25</v>
      </c>
      <c r="AC27" s="121">
        <f t="shared" si="7"/>
        <v>3.1572948174050965E-2</v>
      </c>
      <c r="AD27" s="156">
        <f>Poor!AD27</f>
        <v>0.25</v>
      </c>
      <c r="AE27" s="121">
        <f t="shared" si="8"/>
        <v>3.1572948174050965E-2</v>
      </c>
      <c r="AF27" s="122">
        <f t="shared" si="10"/>
        <v>0.25</v>
      </c>
      <c r="AG27" s="121">
        <f t="shared" si="11"/>
        <v>3.1572948174050965E-2</v>
      </c>
      <c r="AH27" s="123">
        <f t="shared" si="12"/>
        <v>1</v>
      </c>
      <c r="AI27" s="183">
        <f t="shared" si="13"/>
        <v>3.1572948174050965E-2</v>
      </c>
      <c r="AJ27" s="120">
        <f t="shared" si="14"/>
        <v>3.1572948174050965E-2</v>
      </c>
      <c r="AK27" s="119">
        <f t="shared" si="15"/>
        <v>3.1572948174050965E-2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7.0689875115353042E-3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7.0689875115353042E-3</v>
      </c>
      <c r="N28" s="227"/>
      <c r="O28" s="2"/>
      <c r="P28" s="22"/>
      <c r="V28" s="56"/>
      <c r="W28" s="110"/>
      <c r="X28" s="118"/>
      <c r="Y28" s="183">
        <f t="shared" si="9"/>
        <v>2.8275950046141217E-2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1.4137975023070608E-2</v>
      </c>
      <c r="AF28" s="122">
        <f t="shared" si="10"/>
        <v>0.5</v>
      </c>
      <c r="AG28" s="121">
        <f t="shared" si="11"/>
        <v>1.4137975023070608E-2</v>
      </c>
      <c r="AH28" s="123">
        <f t="shared" si="12"/>
        <v>1</v>
      </c>
      <c r="AI28" s="183">
        <f t="shared" si="13"/>
        <v>7.0689875115353042E-3</v>
      </c>
      <c r="AJ28" s="120">
        <f t="shared" si="14"/>
        <v>0</v>
      </c>
      <c r="AK28" s="119">
        <f t="shared" si="15"/>
        <v>1.4137975023070608E-2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0.2336168750975616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0.2336168750975616</v>
      </c>
      <c r="N29" s="227"/>
      <c r="P29" s="22"/>
      <c r="V29" s="56"/>
      <c r="W29" s="110"/>
      <c r="X29" s="118"/>
      <c r="Y29" s="183">
        <f t="shared" si="9"/>
        <v>0.9344675003902464</v>
      </c>
      <c r="Z29" s="156">
        <f>Poor!Z29</f>
        <v>0.25</v>
      </c>
      <c r="AA29" s="121">
        <f t="shared" si="16"/>
        <v>0.2336168750975616</v>
      </c>
      <c r="AB29" s="156">
        <f>Poor!AB29</f>
        <v>0.25</v>
      </c>
      <c r="AC29" s="121">
        <f t="shared" si="7"/>
        <v>0.2336168750975616</v>
      </c>
      <c r="AD29" s="156">
        <f>Poor!AD29</f>
        <v>0.25</v>
      </c>
      <c r="AE29" s="121">
        <f t="shared" si="8"/>
        <v>0.2336168750975616</v>
      </c>
      <c r="AF29" s="122">
        <f t="shared" si="10"/>
        <v>0.25</v>
      </c>
      <c r="AG29" s="121">
        <f t="shared" si="11"/>
        <v>0.2336168750975616</v>
      </c>
      <c r="AH29" s="123">
        <f t="shared" si="12"/>
        <v>1</v>
      </c>
      <c r="AI29" s="183">
        <f t="shared" si="13"/>
        <v>0.2336168750975616</v>
      </c>
      <c r="AJ29" s="120">
        <f t="shared" si="14"/>
        <v>0.2336168750975616</v>
      </c>
      <c r="AK29" s="119">
        <f t="shared" si="15"/>
        <v>0.2336168750975616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8.4695034676625998</v>
      </c>
      <c r="J30" s="229">
        <f>IF(I$32&lt;=1,I30,1-SUM(J6:J29))</f>
        <v>0.56730710786915084</v>
      </c>
      <c r="K30" s="22">
        <f t="shared" si="4"/>
        <v>0.610559792652553</v>
      </c>
      <c r="L30" s="22">
        <f>IF(L124=L119,0,IF(K30="",0,(L119-L124)/(B119-B124)*K30))</f>
        <v>0.27803103392472778</v>
      </c>
      <c r="M30" s="175">
        <f t="shared" si="6"/>
        <v>0.56730710786915084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2.2692284314766034</v>
      </c>
      <c r="Z30" s="122">
        <f>IF($Y30=0,0,AA30/($Y$30))</f>
        <v>0.16254812350493833</v>
      </c>
      <c r="AA30" s="187">
        <f>IF(AA79*4/$I$83+SUM(AA6:AA29)&lt;1,AA79*4/$I$83,1-SUM(AA6:AA29))</f>
        <v>0.3688588233405764</v>
      </c>
      <c r="AB30" s="122">
        <f>IF($Y30=0,0,AC30/($Y$30))</f>
        <v>0.30398538686605653</v>
      </c>
      <c r="AC30" s="187">
        <f>IF(AC79*4/$I$83+SUM(AC6:AC29)&lt;1,AC79*4/$I$83,1-SUM(AC6:AC29))</f>
        <v>0.68981228262986993</v>
      </c>
      <c r="AD30" s="122">
        <f>IF($Y30=0,0,AE30/($Y$30))</f>
        <v>0.2931519908785844</v>
      </c>
      <c r="AE30" s="187">
        <f>IF(AE79*4/$I$83+SUM(AE6:AE29)&lt;1,AE79*4/$I$83,1-SUM(AE6:AE29))</f>
        <v>0.66522883244565367</v>
      </c>
      <c r="AF30" s="122">
        <f>IF($Y30=0,0,AG30/($Y$30))</f>
        <v>0.25749833710467063</v>
      </c>
      <c r="AG30" s="187">
        <f>IF(AG79*4/$I$83+SUM(AG6:AG29)&lt;1,AG79*4/$I$83,1-SUM(AG6:AG29))</f>
        <v>0.58432254761586533</v>
      </c>
      <c r="AH30" s="123">
        <f t="shared" si="12"/>
        <v>1.01718383835425</v>
      </c>
      <c r="AI30" s="183">
        <f t="shared" si="13"/>
        <v>0.57705562150799139</v>
      </c>
      <c r="AJ30" s="120">
        <f t="shared" si="14"/>
        <v>0.52933555298522317</v>
      </c>
      <c r="AK30" s="119">
        <f t="shared" si="15"/>
        <v>0.6247756900307595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0.28812509396028685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8.8790235041616743</v>
      </c>
      <c r="J32" s="17"/>
      <c r="L32" s="22">
        <f>SUM(L6:L30)</f>
        <v>0.71187490603971315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3.9610059454446382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4.7319016717224077E-2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3068</v>
      </c>
      <c r="J37" s="38">
        <f>J91*I$83</f>
        <v>2393.5018638357947</v>
      </c>
      <c r="K37" s="40">
        <f t="shared" ref="K37:K52" si="28">(B37/B$65)</f>
        <v>3.3360911686994579E-2</v>
      </c>
      <c r="L37" s="22">
        <f t="shared" ref="L37:L52" si="29">(K37*H37)</f>
        <v>7.8731751581307199E-3</v>
      </c>
      <c r="M37" s="24">
        <f t="shared" ref="M37:M52" si="30">J37/B$65</f>
        <v>7.9849404302082885E-3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2393.5018638357947</v>
      </c>
      <c r="AH37" s="123">
        <f>SUM(Z37,AB37,AD37,AF37)</f>
        <v>1</v>
      </c>
      <c r="AI37" s="112">
        <f>SUM(AA37,AC37,AE37,AG37)</f>
        <v>2393.5018638357947</v>
      </c>
      <c r="AJ37" s="148">
        <f>(AA37+AC37)</f>
        <v>0</v>
      </c>
      <c r="AK37" s="147">
        <f>(AE37+AG37)</f>
        <v>2393.5018638357947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10325</v>
      </c>
      <c r="J39" s="38">
        <f t="shared" si="33"/>
        <v>8357.7137695210677</v>
      </c>
      <c r="K39" s="40">
        <f t="shared" si="28"/>
        <v>4.6705276361792412E-2</v>
      </c>
      <c r="L39" s="22">
        <f t="shared" si="29"/>
        <v>2.7556113053457523E-2</v>
      </c>
      <c r="M39" s="24">
        <f t="shared" si="30"/>
        <v>2.7882095097017091E-2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8357.7137695210677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8357.7137695210677</v>
      </c>
      <c r="AJ39" s="148">
        <f t="shared" si="36"/>
        <v>8357.7137695210677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2432.5699999999997</v>
      </c>
      <c r="J40" s="38">
        <f t="shared" si="33"/>
        <v>1770.4376629988051</v>
      </c>
      <c r="K40" s="40">
        <f t="shared" si="28"/>
        <v>9.8247884918199052E-3</v>
      </c>
      <c r="L40" s="22">
        <f t="shared" si="29"/>
        <v>5.7966252101737436E-3</v>
      </c>
      <c r="M40" s="24">
        <f t="shared" si="30"/>
        <v>5.9063414522632215E-3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1770.4376629988051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1770.4376629988051</v>
      </c>
      <c r="AJ40" s="148">
        <f t="shared" si="36"/>
        <v>1770.4376629988051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383.5</v>
      </c>
      <c r="J41" s="38">
        <f t="shared" si="33"/>
        <v>383.50000000000006</v>
      </c>
      <c r="K41" s="40">
        <f t="shared" si="28"/>
        <v>2.1684592596546478E-3</v>
      </c>
      <c r="L41" s="22">
        <f t="shared" si="29"/>
        <v>1.2793909631962422E-3</v>
      </c>
      <c r="M41" s="24">
        <f t="shared" si="30"/>
        <v>1.2793909631962424E-3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383.50000000000006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383.50000000000006</v>
      </c>
      <c r="AJ41" s="148">
        <f t="shared" si="36"/>
        <v>383.50000000000006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0.3</v>
      </c>
      <c r="F43" s="75">
        <f>Middle!F43</f>
        <v>1.4</v>
      </c>
      <c r="G43" s="22">
        <f t="shared" si="32"/>
        <v>1.65</v>
      </c>
      <c r="H43" s="24">
        <f t="shared" si="26"/>
        <v>0.42</v>
      </c>
      <c r="I43" s="39">
        <f t="shared" si="27"/>
        <v>0</v>
      </c>
      <c r="J43" s="38">
        <f t="shared" si="33"/>
        <v>6001.8901946814876</v>
      </c>
      <c r="K43" s="40">
        <f t="shared" si="28"/>
        <v>5.0041367530491876E-2</v>
      </c>
      <c r="L43" s="22">
        <f t="shared" si="29"/>
        <v>2.1017374362806589E-2</v>
      </c>
      <c r="M43" s="24">
        <f t="shared" si="30"/>
        <v>2.0022852873980784E-2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1500.4725486703719</v>
      </c>
      <c r="AB43" s="156">
        <f>Poor!AB43</f>
        <v>0.25</v>
      </c>
      <c r="AC43" s="147">
        <f t="shared" si="39"/>
        <v>1500.4725486703719</v>
      </c>
      <c r="AD43" s="156">
        <f>Poor!AD43</f>
        <v>0.25</v>
      </c>
      <c r="AE43" s="147">
        <f t="shared" si="40"/>
        <v>1500.4725486703719</v>
      </c>
      <c r="AF43" s="122">
        <f t="shared" si="31"/>
        <v>0.25</v>
      </c>
      <c r="AG43" s="147">
        <f t="shared" si="34"/>
        <v>1500.4725486703719</v>
      </c>
      <c r="AH43" s="123">
        <f t="shared" si="35"/>
        <v>1</v>
      </c>
      <c r="AI43" s="112">
        <f t="shared" si="35"/>
        <v>6001.8901946814876</v>
      </c>
      <c r="AJ43" s="148">
        <f t="shared" si="36"/>
        <v>3000.9450973407438</v>
      </c>
      <c r="AK43" s="147">
        <f t="shared" si="37"/>
        <v>3000.9450973407438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160.05040519150634</v>
      </c>
      <c r="K44" s="40">
        <f t="shared" si="28"/>
        <v>2.0016547012196751E-3</v>
      </c>
      <c r="L44" s="22">
        <f t="shared" si="29"/>
        <v>5.6046331634150895E-4</v>
      </c>
      <c r="M44" s="24">
        <f t="shared" si="30"/>
        <v>5.3394274330615418E-4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40.012601297876586</v>
      </c>
      <c r="AB44" s="156">
        <f>Poor!AB44</f>
        <v>0.25</v>
      </c>
      <c r="AC44" s="147">
        <f t="shared" si="39"/>
        <v>40.012601297876586</v>
      </c>
      <c r="AD44" s="156">
        <f>Poor!AD44</f>
        <v>0.25</v>
      </c>
      <c r="AE44" s="147">
        <f t="shared" si="40"/>
        <v>40.012601297876586</v>
      </c>
      <c r="AF44" s="122">
        <f t="shared" si="31"/>
        <v>0.25</v>
      </c>
      <c r="AG44" s="147">
        <f t="shared" si="34"/>
        <v>40.012601297876586</v>
      </c>
      <c r="AH44" s="123">
        <f t="shared" si="35"/>
        <v>1</v>
      </c>
      <c r="AI44" s="112">
        <f t="shared" si="35"/>
        <v>160.05040519150634</v>
      </c>
      <c r="AJ44" s="148">
        <f t="shared" si="36"/>
        <v>80.025202595753171</v>
      </c>
      <c r="AK44" s="147">
        <f t="shared" si="37"/>
        <v>80.025202595753171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365.4</v>
      </c>
      <c r="J45" s="38">
        <f t="shared" si="33"/>
        <v>172.00576039359646</v>
      </c>
      <c r="K45" s="40">
        <f t="shared" si="28"/>
        <v>1.9349328778456858E-3</v>
      </c>
      <c r="L45" s="22">
        <f t="shared" si="29"/>
        <v>5.4178120579679201E-4</v>
      </c>
      <c r="M45" s="24">
        <f t="shared" si="30"/>
        <v>5.7382689821451215E-4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43.001440098399115</v>
      </c>
      <c r="AB45" s="156">
        <f>Poor!AB45</f>
        <v>0.25</v>
      </c>
      <c r="AC45" s="147">
        <f t="shared" si="39"/>
        <v>43.001440098399115</v>
      </c>
      <c r="AD45" s="156">
        <f>Poor!AD45</f>
        <v>0.25</v>
      </c>
      <c r="AE45" s="147">
        <f t="shared" si="40"/>
        <v>43.001440098399115</v>
      </c>
      <c r="AF45" s="122">
        <f t="shared" si="31"/>
        <v>0.25</v>
      </c>
      <c r="AG45" s="147">
        <f t="shared" si="34"/>
        <v>43.001440098399115</v>
      </c>
      <c r="AH45" s="123">
        <f t="shared" si="35"/>
        <v>1</v>
      </c>
      <c r="AI45" s="112">
        <f t="shared" si="35"/>
        <v>172.00576039359646</v>
      </c>
      <c r="AJ45" s="148">
        <f t="shared" si="36"/>
        <v>86.00288019679823</v>
      </c>
      <c r="AK45" s="147">
        <f t="shared" si="37"/>
        <v>86.00288019679823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170.64986493616453</v>
      </c>
      <c r="K46" s="40">
        <f t="shared" si="28"/>
        <v>2.0016547012196751E-3</v>
      </c>
      <c r="L46" s="22">
        <f t="shared" si="29"/>
        <v>5.6046331634150895E-4</v>
      </c>
      <c r="M46" s="24">
        <f t="shared" si="30"/>
        <v>5.6930350735329388E-4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42.662466234041133</v>
      </c>
      <c r="AB46" s="156">
        <f>Poor!AB46</f>
        <v>0.25</v>
      </c>
      <c r="AC46" s="147">
        <f t="shared" si="39"/>
        <v>42.662466234041133</v>
      </c>
      <c r="AD46" s="156">
        <f>Poor!AD46</f>
        <v>0.25</v>
      </c>
      <c r="AE46" s="147">
        <f t="shared" si="40"/>
        <v>42.662466234041133</v>
      </c>
      <c r="AF46" s="122">
        <f t="shared" si="31"/>
        <v>0.25</v>
      </c>
      <c r="AG46" s="147">
        <f t="shared" si="34"/>
        <v>42.662466234041133</v>
      </c>
      <c r="AH46" s="123">
        <f t="shared" si="35"/>
        <v>1</v>
      </c>
      <c r="AI46" s="112">
        <f t="shared" si="35"/>
        <v>170.64986493616453</v>
      </c>
      <c r="AJ46" s="148">
        <f t="shared" si="36"/>
        <v>85.324932468082267</v>
      </c>
      <c r="AK46" s="147">
        <f t="shared" si="37"/>
        <v>85.324932468082267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314.99999999999994</v>
      </c>
      <c r="J47" s="38">
        <f t="shared" si="33"/>
        <v>254.98109805318506</v>
      </c>
      <c r="K47" s="40">
        <f t="shared" si="28"/>
        <v>3.0024820518295124E-3</v>
      </c>
      <c r="L47" s="22">
        <f t="shared" si="29"/>
        <v>8.4069497451226332E-4</v>
      </c>
      <c r="M47" s="24">
        <f t="shared" si="30"/>
        <v>8.5064018940052136E-4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63.745274513296266</v>
      </c>
      <c r="AB47" s="156">
        <f>Poor!AB47</f>
        <v>0.25</v>
      </c>
      <c r="AC47" s="147">
        <f t="shared" si="39"/>
        <v>63.745274513296266</v>
      </c>
      <c r="AD47" s="156">
        <f>Poor!AD47</f>
        <v>0.25</v>
      </c>
      <c r="AE47" s="147">
        <f t="shared" si="40"/>
        <v>63.745274513296266</v>
      </c>
      <c r="AF47" s="122">
        <f t="shared" si="31"/>
        <v>0.25</v>
      </c>
      <c r="AG47" s="147">
        <f t="shared" si="34"/>
        <v>63.745274513296266</v>
      </c>
      <c r="AH47" s="123">
        <f t="shared" si="35"/>
        <v>1</v>
      </c>
      <c r="AI47" s="112">
        <f t="shared" si="35"/>
        <v>254.98109805318506</v>
      </c>
      <c r="AJ47" s="148">
        <f t="shared" si="36"/>
        <v>127.49054902659253</v>
      </c>
      <c r="AK47" s="147">
        <f t="shared" si="37"/>
        <v>127.49054902659253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53.350135063835445</v>
      </c>
      <c r="K48" s="40">
        <f t="shared" si="28"/>
        <v>6.6721823373989161E-4</v>
      </c>
      <c r="L48" s="22">
        <f t="shared" si="29"/>
        <v>1.8682110544716962E-4</v>
      </c>
      <c r="M48" s="24">
        <f t="shared" si="30"/>
        <v>1.7798091443538473E-4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13.337533765958861</v>
      </c>
      <c r="AB48" s="156">
        <f>Poor!AB48</f>
        <v>0.25</v>
      </c>
      <c r="AC48" s="147">
        <f t="shared" si="39"/>
        <v>13.337533765958861</v>
      </c>
      <c r="AD48" s="156">
        <f>Poor!AD48</f>
        <v>0.25</v>
      </c>
      <c r="AE48" s="147">
        <f t="shared" si="40"/>
        <v>13.337533765958861</v>
      </c>
      <c r="AF48" s="122">
        <f t="shared" si="31"/>
        <v>0.25</v>
      </c>
      <c r="AG48" s="147">
        <f t="shared" si="34"/>
        <v>13.337533765958861</v>
      </c>
      <c r="AH48" s="123">
        <f t="shared" si="35"/>
        <v>1</v>
      </c>
      <c r="AI48" s="112">
        <f t="shared" si="35"/>
        <v>53.350135063835445</v>
      </c>
      <c r="AJ48" s="148">
        <f t="shared" si="36"/>
        <v>26.675067531917723</v>
      </c>
      <c r="AK48" s="147">
        <f t="shared" si="37"/>
        <v>26.675067531917723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132.04158428299274</v>
      </c>
      <c r="K49" s="40">
        <f t="shared" si="28"/>
        <v>1.6513651285062318E-3</v>
      </c>
      <c r="L49" s="22">
        <f t="shared" si="29"/>
        <v>4.6238223598174484E-4</v>
      </c>
      <c r="M49" s="24">
        <f t="shared" si="30"/>
        <v>4.4050276322757728E-4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33.010396070748186</v>
      </c>
      <c r="AB49" s="156">
        <f>Poor!AB49</f>
        <v>0.25</v>
      </c>
      <c r="AC49" s="147">
        <f t="shared" si="39"/>
        <v>33.010396070748186</v>
      </c>
      <c r="AD49" s="156">
        <f>Poor!AD49</f>
        <v>0.25</v>
      </c>
      <c r="AE49" s="147">
        <f t="shared" si="40"/>
        <v>33.010396070748186</v>
      </c>
      <c r="AF49" s="122">
        <f t="shared" si="31"/>
        <v>0.25</v>
      </c>
      <c r="AG49" s="147">
        <f t="shared" si="34"/>
        <v>33.010396070748186</v>
      </c>
      <c r="AH49" s="123">
        <f t="shared" si="35"/>
        <v>1</v>
      </c>
      <c r="AI49" s="112">
        <f t="shared" si="35"/>
        <v>132.04158428299274</v>
      </c>
      <c r="AJ49" s="148">
        <f t="shared" si="36"/>
        <v>66.020792141496372</v>
      </c>
      <c r="AK49" s="147">
        <f t="shared" si="37"/>
        <v>66.020792141496372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67.221170180432665</v>
      </c>
      <c r="K50" s="40">
        <f t="shared" si="28"/>
        <v>8.4069497451226343E-4</v>
      </c>
      <c r="L50" s="22">
        <f t="shared" si="29"/>
        <v>2.3539459286343374E-4</v>
      </c>
      <c r="M50" s="24">
        <f t="shared" si="30"/>
        <v>2.2425595218858479E-4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16.805292545108166</v>
      </c>
      <c r="AB50" s="156">
        <f>Poor!AB55</f>
        <v>0.25</v>
      </c>
      <c r="AC50" s="147">
        <f t="shared" si="39"/>
        <v>16.805292545108166</v>
      </c>
      <c r="AD50" s="156">
        <f>Poor!AD55</f>
        <v>0.25</v>
      </c>
      <c r="AE50" s="147">
        <f t="shared" si="40"/>
        <v>16.805292545108166</v>
      </c>
      <c r="AF50" s="122">
        <f t="shared" si="31"/>
        <v>0.25</v>
      </c>
      <c r="AG50" s="147">
        <f t="shared" si="34"/>
        <v>16.805292545108166</v>
      </c>
      <c r="AH50" s="123">
        <f t="shared" si="35"/>
        <v>1</v>
      </c>
      <c r="AI50" s="112">
        <f t="shared" si="35"/>
        <v>67.221170180432665</v>
      </c>
      <c r="AJ50" s="148">
        <f t="shared" si="36"/>
        <v>33.610585090216333</v>
      </c>
      <c r="AK50" s="147">
        <f t="shared" si="37"/>
        <v>33.610585090216333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80.025202595753171</v>
      </c>
      <c r="K51" s="40">
        <f t="shared" si="28"/>
        <v>1.0008273506098375E-3</v>
      </c>
      <c r="L51" s="22">
        <f t="shared" si="29"/>
        <v>2.8023165817075448E-4</v>
      </c>
      <c r="M51" s="24">
        <f t="shared" si="30"/>
        <v>2.6697137165307709E-4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20.006300648938293</v>
      </c>
      <c r="AB51" s="156">
        <f>Poor!AB56</f>
        <v>0.25</v>
      </c>
      <c r="AC51" s="147">
        <f t="shared" si="39"/>
        <v>20.006300648938293</v>
      </c>
      <c r="AD51" s="156">
        <f>Poor!AD56</f>
        <v>0.25</v>
      </c>
      <c r="AE51" s="147">
        <f t="shared" si="40"/>
        <v>20.006300648938293</v>
      </c>
      <c r="AF51" s="122">
        <f t="shared" si="31"/>
        <v>0.25</v>
      </c>
      <c r="AG51" s="147">
        <f t="shared" si="34"/>
        <v>20.006300648938293</v>
      </c>
      <c r="AH51" s="123">
        <f t="shared" si="35"/>
        <v>1</v>
      </c>
      <c r="AI51" s="112">
        <f t="shared" si="35"/>
        <v>80.025202595753171</v>
      </c>
      <c r="AJ51" s="148">
        <f t="shared" si="36"/>
        <v>40.012601297876586</v>
      </c>
      <c r="AK51" s="147">
        <f t="shared" si="37"/>
        <v>40.012601297876586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0</v>
      </c>
      <c r="J52" s="38">
        <f t="shared" si="33"/>
        <v>160.05040519150634</v>
      </c>
      <c r="K52" s="40">
        <f t="shared" si="28"/>
        <v>2.0016547012196751E-3</v>
      </c>
      <c r="L52" s="22">
        <f t="shared" si="29"/>
        <v>5.6046331634150895E-4</v>
      </c>
      <c r="M52" s="24">
        <f t="shared" si="30"/>
        <v>5.3394274330615418E-4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40.012601297876586</v>
      </c>
      <c r="AB52" s="156">
        <f>Poor!AB57</f>
        <v>0.25</v>
      </c>
      <c r="AC52" s="147">
        <f t="shared" si="39"/>
        <v>40.012601297876586</v>
      </c>
      <c r="AD52" s="156">
        <f>Poor!AD57</f>
        <v>0.25</v>
      </c>
      <c r="AE52" s="147">
        <f t="shared" si="40"/>
        <v>40.012601297876586</v>
      </c>
      <c r="AF52" s="122">
        <f t="shared" si="31"/>
        <v>0.25</v>
      </c>
      <c r="AG52" s="147">
        <f t="shared" si="34"/>
        <v>40.012601297876586</v>
      </c>
      <c r="AH52" s="123">
        <f t="shared" si="35"/>
        <v>1</v>
      </c>
      <c r="AI52" s="112">
        <f t="shared" si="35"/>
        <v>160.05040519150634</v>
      </c>
      <c r="AJ52" s="148">
        <f t="shared" si="36"/>
        <v>80.025202595753171</v>
      </c>
      <c r="AK52" s="147">
        <f t="shared" si="37"/>
        <v>80.025202595753171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1856.5847002214732</v>
      </c>
      <c r="K53" s="40">
        <f t="shared" ref="K53:K64" si="43">(B53/B$65)</f>
        <v>2.3219194534148228E-2</v>
      </c>
      <c r="L53" s="22">
        <f t="shared" ref="L53:L64" si="44">(K53*H53)</f>
        <v>6.5013744695615033E-3</v>
      </c>
      <c r="M53" s="24">
        <f t="shared" ref="M53:M64" si="45">J53/B$65</f>
        <v>6.1937358223513881E-3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0.2</v>
      </c>
      <c r="F54" s="75">
        <f>Middle!F54</f>
        <v>1.4</v>
      </c>
      <c r="G54" s="22">
        <f t="shared" si="32"/>
        <v>1.65</v>
      </c>
      <c r="H54" s="24">
        <f t="shared" si="41"/>
        <v>0.27999999999999997</v>
      </c>
      <c r="I54" s="39">
        <f t="shared" si="42"/>
        <v>0</v>
      </c>
      <c r="J54" s="38">
        <f t="shared" si="33"/>
        <v>160.05040519150634</v>
      </c>
      <c r="K54" s="40">
        <f t="shared" si="43"/>
        <v>2.0016547012196751E-3</v>
      </c>
      <c r="L54" s="22">
        <f t="shared" si="44"/>
        <v>5.6046331634150895E-4</v>
      </c>
      <c r="M54" s="24">
        <f t="shared" si="45"/>
        <v>5.3394274330615418E-4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65419.199999999997</v>
      </c>
      <c r="J58" s="38">
        <f t="shared" si="33"/>
        <v>65419.199999999997</v>
      </c>
      <c r="K58" s="40">
        <f t="shared" si="43"/>
        <v>0.30825482398782994</v>
      </c>
      <c r="L58" s="22">
        <f t="shared" si="44"/>
        <v>0.2182444153833836</v>
      </c>
      <c r="M58" s="24">
        <f t="shared" si="45"/>
        <v>0.2182444153833836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16354.8</v>
      </c>
      <c r="AB58" s="156">
        <f>Poor!AB58</f>
        <v>0.25</v>
      </c>
      <c r="AC58" s="147">
        <f t="shared" si="39"/>
        <v>16354.8</v>
      </c>
      <c r="AD58" s="156">
        <f>Poor!AD58</f>
        <v>0.25</v>
      </c>
      <c r="AE58" s="147">
        <f t="shared" si="40"/>
        <v>16354.8</v>
      </c>
      <c r="AF58" s="122">
        <f t="shared" si="31"/>
        <v>0.25</v>
      </c>
      <c r="AG58" s="147">
        <f t="shared" si="34"/>
        <v>16354.8</v>
      </c>
      <c r="AH58" s="123">
        <f t="shared" si="35"/>
        <v>1</v>
      </c>
      <c r="AI58" s="112">
        <f t="shared" si="35"/>
        <v>65419.199999999997</v>
      </c>
      <c r="AJ58" s="148">
        <f t="shared" si="36"/>
        <v>32709.599999999999</v>
      </c>
      <c r="AK58" s="147">
        <f t="shared" si="37"/>
        <v>32709.599999999999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229160.67</v>
      </c>
      <c r="J65" s="39">
        <f>SUM(J37:J64)</f>
        <v>234221.25422233911</v>
      </c>
      <c r="K65" s="40">
        <f>SUM(K37:K64)</f>
        <v>1</v>
      </c>
      <c r="L65" s="22">
        <f>SUM(L37:L64)</f>
        <v>0.78222200352291227</v>
      </c>
      <c r="M65" s="24">
        <f>SUM(M37:M64)</f>
        <v>0.78138345773285611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65336.517887662485</v>
      </c>
      <c r="AB65" s="137"/>
      <c r="AC65" s="153">
        <f>SUM(AC37:AC64)</f>
        <v>54515.116455142612</v>
      </c>
      <c r="AD65" s="137"/>
      <c r="AE65" s="153">
        <f>SUM(AE37:AE64)</f>
        <v>55134.616455142612</v>
      </c>
      <c r="AF65" s="137"/>
      <c r="AG65" s="153">
        <f>SUM(AG37:AG64)</f>
        <v>57218.368318978406</v>
      </c>
      <c r="AH65" s="137"/>
      <c r="AI65" s="153">
        <f>SUM(AI37:AI64)</f>
        <v>232204.61911692613</v>
      </c>
      <c r="AJ65" s="153">
        <f>SUM(AJ37:AJ64)</f>
        <v>119851.6343428051</v>
      </c>
      <c r="AK65" s="153">
        <f>SUM(AK37:AK64)</f>
        <v>112352.98477412103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209194.78529034974</v>
      </c>
      <c r="J74" s="51">
        <f>J128*I$83</f>
        <v>14012.354924642208</v>
      </c>
      <c r="K74" s="40">
        <f>B74/B$76</f>
        <v>3.0491238976837635E-2</v>
      </c>
      <c r="L74" s="22">
        <f>(L128*G$37*F$9/F$7)/B$130</f>
        <v>2.290994726585378E-2</v>
      </c>
      <c r="M74" s="24">
        <f>J74/B$76</f>
        <v>4.6746493516781236E-2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2277.6819988857724</v>
      </c>
      <c r="AB74" s="156"/>
      <c r="AC74" s="147">
        <f>AC30*$I$83/4</f>
        <v>4259.5511326718542</v>
      </c>
      <c r="AD74" s="156"/>
      <c r="AE74" s="147">
        <f>AE30*$I$83/4</f>
        <v>4107.7497430561998</v>
      </c>
      <c r="AF74" s="156"/>
      <c r="AG74" s="147">
        <f>AG30*$I$83/4</f>
        <v>3608.1580920158103</v>
      </c>
      <c r="AH74" s="155"/>
      <c r="AI74" s="147">
        <f>SUM(AA74,AC74,AE74,AG74)</f>
        <v>14253.140966629637</v>
      </c>
      <c r="AJ74" s="148">
        <f>(AA74+AC74)</f>
        <v>6537.2331315576266</v>
      </c>
      <c r="AK74" s="147">
        <f>(AE74+AG74)</f>
        <v>7715.9078350720101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97792.267921380015</v>
      </c>
      <c r="K75" s="40">
        <f>B75/B$76</f>
        <v>0.63228327833131914</v>
      </c>
      <c r="L75" s="22">
        <f>(L129*G$37*F$9/F$7)/B$130</f>
        <v>0.35091901342059056</v>
      </c>
      <c r="M75" s="24">
        <f>J75/B$76</f>
        <v>0.32624392137960717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58067.364711364142</v>
      </c>
      <c r="AB75" s="158"/>
      <c r="AC75" s="149">
        <f>AA75+AC65-SUM(AC70,AC74)</f>
        <v>103331.45885642232</v>
      </c>
      <c r="AD75" s="158"/>
      <c r="AE75" s="149">
        <f>AC75+AE65-SUM(AE70,AE74)</f>
        <v>149366.85439109616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197985.59344064622</v>
      </c>
      <c r="AJ75" s="151">
        <f>AJ76-SUM(AJ70,AJ74)</f>
        <v>103331.45885642234</v>
      </c>
      <c r="AK75" s="149">
        <f>AJ75+AK76-SUM(AK70,AK74)</f>
        <v>197985.59344064622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229160.67</v>
      </c>
      <c r="J76" s="51">
        <f>J130*I$83</f>
        <v>234221.25422233914</v>
      </c>
      <c r="K76" s="40">
        <f>SUM(K70:K75)</f>
        <v>0.85547163432882312</v>
      </c>
      <c r="L76" s="22">
        <f>SUM(L70:L75)</f>
        <v>0.61167853203092337</v>
      </c>
      <c r="M76" s="24">
        <f>SUM(M70:M75)</f>
        <v>0.61083998624086744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65336.517887662485</v>
      </c>
      <c r="AB76" s="137"/>
      <c r="AC76" s="153">
        <f>AC65</f>
        <v>54515.116455142612</v>
      </c>
      <c r="AD76" s="137"/>
      <c r="AE76" s="153">
        <f>AE65</f>
        <v>55134.616455142612</v>
      </c>
      <c r="AF76" s="137"/>
      <c r="AG76" s="153">
        <f>AG65</f>
        <v>57218.368318978406</v>
      </c>
      <c r="AH76" s="137"/>
      <c r="AI76" s="153">
        <f>SUM(AA76,AC76,AE76,AG76)</f>
        <v>232204.61911692613</v>
      </c>
      <c r="AJ76" s="154">
        <f>SUM(AA76,AC76)</f>
        <v>119851.6343428051</v>
      </c>
      <c r="AK76" s="154">
        <f>SUM(AE76,AG76)</f>
        <v>112352.98477412103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58067.364711364142</v>
      </c>
      <c r="AD78" s="112"/>
      <c r="AE78" s="112">
        <f>AC75</f>
        <v>103331.45885642232</v>
      </c>
      <c r="AF78" s="112"/>
      <c r="AG78" s="112">
        <f>AE75</f>
        <v>149366.85439109616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60345.046710249917</v>
      </c>
      <c r="AB79" s="112"/>
      <c r="AC79" s="112">
        <f>AA79-AA74+AC65-AC70</f>
        <v>107591.00998909418</v>
      </c>
      <c r="AD79" s="112"/>
      <c r="AE79" s="112">
        <f>AC79-AC74+AE65-AE70</f>
        <v>153474.60413415235</v>
      </c>
      <c r="AF79" s="112"/>
      <c r="AG79" s="112">
        <f>AE79-AE74+AG65-AG70</f>
        <v>201593.75153266199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0.14303030303030304</v>
      </c>
      <c r="I91" s="22">
        <f t="shared" ref="I91" si="52">(D91*H91)</f>
        <v>0.12421168435304938</v>
      </c>
      <c r="J91" s="24">
        <f>IF(I$32&lt;=1+I$131,I91,L91+J$33*(I91-L91))</f>
        <v>9.6903812910432555E-2</v>
      </c>
      <c r="K91" s="22">
        <f t="shared" ref="K91" si="53">(B91)</f>
        <v>0.66802242236809473</v>
      </c>
      <c r="L91" s="22">
        <f t="shared" ref="L91" si="54">(K91*H91)</f>
        <v>9.5547449502345672E-2</v>
      </c>
      <c r="M91" s="225">
        <f t="shared" si="50"/>
        <v>9.6903812910432555E-2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0.14303030303030304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0.3575757575757576</v>
      </c>
      <c r="I93" s="22">
        <f t="shared" si="59"/>
        <v>0.41802009157276232</v>
      </c>
      <c r="J93" s="24">
        <f t="shared" si="60"/>
        <v>0.33837213319846327</v>
      </c>
      <c r="K93" s="22">
        <f t="shared" si="61"/>
        <v>0.93523139131533262</v>
      </c>
      <c r="L93" s="22">
        <f t="shared" si="62"/>
        <v>0.33441607325820988</v>
      </c>
      <c r="M93" s="225">
        <f t="shared" si="63"/>
        <v>0.33837213319846327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0.3575757575757576</v>
      </c>
      <c r="I94" s="22">
        <f t="shared" si="59"/>
        <v>9.8485533574542788E-2</v>
      </c>
      <c r="J94" s="24">
        <f t="shared" si="60"/>
        <v>7.1678306441707293E-2</v>
      </c>
      <c r="K94" s="22">
        <f t="shared" si="61"/>
        <v>0.19673260338740389</v>
      </c>
      <c r="L94" s="22">
        <f t="shared" si="62"/>
        <v>7.0346809696102006E-2</v>
      </c>
      <c r="M94" s="225">
        <f t="shared" si="63"/>
        <v>7.1678306441707293E-2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0.3575757575757576</v>
      </c>
      <c r="I95" s="22">
        <f t="shared" si="59"/>
        <v>1.5526460544131173E-2</v>
      </c>
      <c r="J95" s="24">
        <f t="shared" si="60"/>
        <v>1.5526460544131173E-2</v>
      </c>
      <c r="K95" s="22">
        <f t="shared" si="61"/>
        <v>4.3421457453926157E-2</v>
      </c>
      <c r="L95" s="22">
        <f t="shared" si="62"/>
        <v>1.5526460544131173E-2</v>
      </c>
      <c r="M95" s="225">
        <f t="shared" si="63"/>
        <v>1.5526460544131173E-2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0.25454545454545457</v>
      </c>
      <c r="I97" s="22">
        <f t="shared" si="59"/>
        <v>0</v>
      </c>
      <c r="J97" s="24">
        <f t="shared" si="60"/>
        <v>0.2429937713114208</v>
      </c>
      <c r="K97" s="22">
        <f t="shared" si="61"/>
        <v>1.002033633552142</v>
      </c>
      <c r="L97" s="22">
        <f t="shared" si="62"/>
        <v>0.25506310672236343</v>
      </c>
      <c r="M97" s="225">
        <f t="shared" si="63"/>
        <v>0.2429937713114208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6.4798339016378876E-3</v>
      </c>
      <c r="K98" s="22">
        <f t="shared" si="61"/>
        <v>4.0081345342085684E-2</v>
      </c>
      <c r="L98" s="22">
        <f t="shared" si="62"/>
        <v>6.8016828459296907E-3</v>
      </c>
      <c r="M98" s="225">
        <f t="shared" si="63"/>
        <v>6.4798339016378876E-3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0.16969696969696968</v>
      </c>
      <c r="I99" s="22">
        <f t="shared" si="59"/>
        <v>1.4793660189897076E-2</v>
      </c>
      <c r="J99" s="24">
        <f t="shared" si="60"/>
        <v>6.9638608920846298E-3</v>
      </c>
      <c r="K99" s="22">
        <f t="shared" si="61"/>
        <v>3.8745300497349491E-2</v>
      </c>
      <c r="L99" s="22">
        <f t="shared" si="62"/>
        <v>6.5749600843987011E-3</v>
      </c>
      <c r="M99" s="225">
        <f t="shared" si="63"/>
        <v>6.9638608920846298E-3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0.16969696969696968</v>
      </c>
      <c r="I100" s="22">
        <f t="shared" si="59"/>
        <v>9.0689104612395877E-3</v>
      </c>
      <c r="J100" s="24">
        <f t="shared" si="60"/>
        <v>6.9089658273602918E-3</v>
      </c>
      <c r="K100" s="22">
        <f t="shared" si="61"/>
        <v>4.0081345342085684E-2</v>
      </c>
      <c r="L100" s="22">
        <f t="shared" si="62"/>
        <v>6.8016828459296907E-3</v>
      </c>
      <c r="M100" s="225">
        <f t="shared" si="63"/>
        <v>6.9089658273602918E-3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0.16969696969696968</v>
      </c>
      <c r="I101" s="22">
        <f t="shared" si="59"/>
        <v>1.2753155336118172E-2</v>
      </c>
      <c r="J101" s="24">
        <f t="shared" si="60"/>
        <v>1.0323217623003962E-2</v>
      </c>
      <c r="K101" s="22">
        <f t="shared" si="61"/>
        <v>6.0122018013128525E-2</v>
      </c>
      <c r="L101" s="22">
        <f t="shared" si="62"/>
        <v>1.0202524268894536E-2</v>
      </c>
      <c r="M101" s="225">
        <f t="shared" si="63"/>
        <v>1.0323217623003962E-2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2.1599446338792959E-3</v>
      </c>
      <c r="K102" s="22">
        <f t="shared" si="61"/>
        <v>1.3360448447361895E-2</v>
      </c>
      <c r="L102" s="22">
        <f t="shared" si="62"/>
        <v>2.2672276153098969E-3</v>
      </c>
      <c r="M102" s="225">
        <f t="shared" si="63"/>
        <v>2.1599446338792959E-3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5.3458629688512577E-3</v>
      </c>
      <c r="K103" s="22">
        <f t="shared" si="61"/>
        <v>3.3067109907220692E-2</v>
      </c>
      <c r="L103" s="22">
        <f t="shared" si="62"/>
        <v>5.6113883478919957E-3</v>
      </c>
      <c r="M103" s="225">
        <f t="shared" si="63"/>
        <v>5.3458629688512577E-3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2.721530238687913E-3</v>
      </c>
      <c r="K104" s="22">
        <f t="shared" si="61"/>
        <v>1.6834165043675988E-2</v>
      </c>
      <c r="L104" s="22">
        <f t="shared" si="62"/>
        <v>2.8567067952904703E-3</v>
      </c>
      <c r="M104" s="225">
        <f t="shared" si="63"/>
        <v>2.721530238687913E-3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3.2399169508189438E-3</v>
      </c>
      <c r="K105" s="22">
        <f t="shared" si="61"/>
        <v>2.0040672671042842E-2</v>
      </c>
      <c r="L105" s="22">
        <f t="shared" si="62"/>
        <v>3.4008414229648454E-3</v>
      </c>
      <c r="M105" s="225">
        <f t="shared" si="63"/>
        <v>3.2399169508189438E-3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0.16969696969696968</v>
      </c>
      <c r="I106" s="22">
        <f t="shared" si="59"/>
        <v>0</v>
      </c>
      <c r="J106" s="24">
        <f t="shared" si="60"/>
        <v>6.4798339016378876E-3</v>
      </c>
      <c r="K106" s="22">
        <f t="shared" si="61"/>
        <v>4.0081345342085684E-2</v>
      </c>
      <c r="L106" s="22">
        <f t="shared" si="62"/>
        <v>6.8016828459296907E-3</v>
      </c>
      <c r="M106" s="225">
        <f t="shared" si="63"/>
        <v>6.4798339016378876E-3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7.5166073258999488E-2</v>
      </c>
      <c r="K107" s="22">
        <f t="shared" si="61"/>
        <v>0.4649436059681939</v>
      </c>
      <c r="L107" s="22">
        <f t="shared" si="62"/>
        <v>7.8899521012784413E-2</v>
      </c>
      <c r="M107" s="225">
        <f t="shared" si="63"/>
        <v>7.5166073258999488E-2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0.16969696969696968</v>
      </c>
      <c r="I108" s="22">
        <f t="shared" si="59"/>
        <v>0</v>
      </c>
      <c r="J108" s="24">
        <f t="shared" si="60"/>
        <v>6.4798339016378876E-3</v>
      </c>
      <c r="K108" s="22">
        <f t="shared" si="61"/>
        <v>4.0081345342085684E-2</v>
      </c>
      <c r="L108" s="22">
        <f t="shared" si="62"/>
        <v>6.8016828459296907E-3</v>
      </c>
      <c r="M108" s="225">
        <f t="shared" si="63"/>
        <v>6.4798339016378876E-3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0.42909090909090908</v>
      </c>
      <c r="I112" s="22">
        <f t="shared" si="59"/>
        <v>2.6485753002050219</v>
      </c>
      <c r="J112" s="24">
        <f t="shared" si="60"/>
        <v>2.6485753002050219</v>
      </c>
      <c r="K112" s="22">
        <f t="shared" si="61"/>
        <v>6.1725271826811952</v>
      </c>
      <c r="L112" s="22">
        <f t="shared" si="62"/>
        <v>2.6485753002050219</v>
      </c>
      <c r="M112" s="225">
        <f t="shared" si="63"/>
        <v>2.6485753002050219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9.2778464172663995</v>
      </c>
      <c r="J119" s="24">
        <f>SUM(J91:J118)</f>
        <v>9.482730279739414</v>
      </c>
      <c r="K119" s="22">
        <f>SUM(K91:K118)</f>
        <v>20.024105714968115</v>
      </c>
      <c r="L119" s="22">
        <f>SUM(L91:L118)</f>
        <v>9.4929067218890637</v>
      </c>
      <c r="M119" s="57">
        <f t="shared" si="50"/>
        <v>9.482730279739414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8.4695034676625998</v>
      </c>
      <c r="J128" s="226">
        <f>(J30)</f>
        <v>0.56730710786915084</v>
      </c>
      <c r="K128" s="22">
        <f>(B128)</f>
        <v>0.610559792652553</v>
      </c>
      <c r="L128" s="22">
        <f>IF(L124=L119,0,(L119-L124)/(B119-B124)*K128)</f>
        <v>0.27803103392472778</v>
      </c>
      <c r="M128" s="57">
        <f t="shared" si="90"/>
        <v>0.56730710786915084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3.9592380427703029</v>
      </c>
      <c r="K129" s="29">
        <f>(B129)</f>
        <v>12.66090720711294</v>
      </c>
      <c r="L129" s="60">
        <f>IF(SUM(L124:L128)&gt;L130,0,L130-SUM(L124:L128))</f>
        <v>4.2586905588643758</v>
      </c>
      <c r="M129" s="57">
        <f t="shared" si="90"/>
        <v>3.9592380427703029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9.2778464172663995</v>
      </c>
      <c r="J130" s="226">
        <f>(J119)</f>
        <v>9.482730279739414</v>
      </c>
      <c r="K130" s="22">
        <f>(B130)</f>
        <v>20.024105714968115</v>
      </c>
      <c r="L130" s="22">
        <f>(L119)</f>
        <v>9.4929067218890637</v>
      </c>
      <c r="M130" s="57">
        <f t="shared" si="90"/>
        <v>9.482730279739414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773.38701570747901</v>
      </c>
      <c r="G72" s="109">
        <f>Poor!T7</f>
        <v>913.35307590166337</v>
      </c>
      <c r="H72" s="109">
        <f>Middle!T7</f>
        <v>1805.3310480209268</v>
      </c>
      <c r="I72" s="109">
        <f>Rich!T7</f>
        <v>4232.3049169649985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20.530120841590008</v>
      </c>
      <c r="G73" s="109">
        <f>Poor!T8</f>
        <v>70</v>
      </c>
      <c r="H73" s="109">
        <f>Middle!T8</f>
        <v>435.95999999999992</v>
      </c>
      <c r="I73" s="109">
        <f>Rich!T8</f>
        <v>11586.126157479301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226.31668459132607</v>
      </c>
      <c r="G74" s="109">
        <f>Poor!T9</f>
        <v>447.48203688567145</v>
      </c>
      <c r="H74" s="109">
        <f>Middle!T9</f>
        <v>480.08031157750247</v>
      </c>
      <c r="I74" s="109">
        <f>Rich!T9</f>
        <v>721.05116360834904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1769.9999999999995</v>
      </c>
      <c r="I75" s="109">
        <f>Rich!T10</f>
        <v>2991.8773297947432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554.6</v>
      </c>
      <c r="G76" s="109">
        <f>Poor!T11</f>
        <v>1840.5050000000003</v>
      </c>
      <c r="H76" s="109">
        <f>Middle!T11</f>
        <v>6301.2000000000007</v>
      </c>
      <c r="I76" s="109">
        <f>Rich!T11</f>
        <v>14688.314290649841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25541.766113170444</v>
      </c>
      <c r="D78" s="109">
        <f>Middle!R13</f>
        <v>48608.336911454768</v>
      </c>
      <c r="E78" s="109">
        <f>Rich!R13</f>
        <v>0</v>
      </c>
      <c r="F78" s="109">
        <f>V.Poor!T13</f>
        <v>5156.1070544960912</v>
      </c>
      <c r="G78" s="109">
        <f>Poor!T13</f>
        <v>9852.4856435968759</v>
      </c>
      <c r="H78" s="109">
        <f>Middle!T13</f>
        <v>18581.372747575155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174655.97499374344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81774</v>
      </c>
    </row>
    <row r="80" spans="1:9">
      <c r="A80" t="str">
        <f>V.Poor!Q15</f>
        <v>Labour - public works</v>
      </c>
      <c r="B80" s="109">
        <f>V.Poor!R15</f>
        <v>18871.918336986302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14726.4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30848.328050842993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19583.999999999996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12702.252726817702</v>
      </c>
      <c r="E82" s="109">
        <f>Rich!R17</f>
        <v>267654.61102937302</v>
      </c>
      <c r="F82" s="109">
        <f>V.Poor!T17</f>
        <v>0</v>
      </c>
      <c r="G82" s="109">
        <f>Poor!T17</f>
        <v>0</v>
      </c>
      <c r="H82" s="109">
        <f>Middle!T17</f>
        <v>7929.6</v>
      </c>
      <c r="I82" s="109">
        <f>Rich!T17</f>
        <v>167088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42824.737764699697</v>
      </c>
      <c r="C85" s="109">
        <f>Poor!R20</f>
        <v>42824.737764699683</v>
      </c>
      <c r="D85" s="109">
        <f>Middle!R20</f>
        <v>12883.713480057955</v>
      </c>
      <c r="E85" s="109">
        <f>Rich!R20</f>
        <v>16104.641850072447</v>
      </c>
      <c r="F85" s="109">
        <f>V.Poor!T20</f>
        <v>33417.600000000006</v>
      </c>
      <c r="G85" s="109">
        <f>Poor!T20</f>
        <v>33417.600000000006</v>
      </c>
      <c r="H85" s="109">
        <f>Middle!T20</f>
        <v>10053.599999999999</v>
      </c>
      <c r="I85" s="109">
        <f>Rich!T20</f>
        <v>12567</v>
      </c>
    </row>
    <row r="86" spans="1:9">
      <c r="A86" t="str">
        <f>V.Poor!Q21</f>
        <v>Cash transfer - gifts</v>
      </c>
      <c r="B86" s="109">
        <f>V.Poor!R21</f>
        <v>1512.1729436687742</v>
      </c>
      <c r="C86" s="109">
        <f>Poor!R21</f>
        <v>0</v>
      </c>
      <c r="D86" s="109">
        <f>Middle!R21</f>
        <v>1512.172943668774</v>
      </c>
      <c r="E86" s="109">
        <f>Rich!R21</f>
        <v>2835.3242693789521</v>
      </c>
      <c r="F86" s="109">
        <f>V.Poor!T21</f>
        <v>1110.0000000000002</v>
      </c>
      <c r="G86" s="109">
        <f>Poor!T21</f>
        <v>0</v>
      </c>
      <c r="H86" s="109">
        <f>Middle!T21</f>
        <v>1110.0000000000002</v>
      </c>
      <c r="I86" s="109">
        <f>Rich!T21</f>
        <v>2081.2500000000005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60028.057942827698</v>
      </c>
      <c r="G88" s="109">
        <f>Poor!T23</f>
        <v>50584.542823575423</v>
      </c>
      <c r="H88" s="109">
        <f>Middle!T23</f>
        <v>71726.705077347404</v>
      </c>
      <c r="I88" s="109">
        <f>Rich!T23</f>
        <v>297729.92385849723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11846.947693386115</v>
      </c>
      <c r="G99" s="237">
        <f t="shared" si="0"/>
        <v>21290.46281263839</v>
      </c>
      <c r="H99" s="237">
        <f t="shared" si="0"/>
        <v>148.30055886640912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52769.347693386109</v>
      </c>
      <c r="G100" s="237">
        <f t="shared" si="0"/>
        <v>62212.862812638385</v>
      </c>
      <c r="H100" s="237">
        <f t="shared" si="0"/>
        <v>41070.700558866403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25541.766113170444</v>
      </c>
      <c r="D9" s="203">
        <f>Income!D78</f>
        <v>48608.336911454768</v>
      </c>
      <c r="E9" s="203">
        <f>Income!E78</f>
        <v>0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25541.766113170444</v>
      </c>
      <c r="AP9" s="204">
        <f t="shared" si="7"/>
        <v>25541.766113170444</v>
      </c>
      <c r="AQ9" s="204">
        <f t="shared" si="7"/>
        <v>25541.766113170444</v>
      </c>
      <c r="AR9" s="204">
        <f t="shared" si="7"/>
        <v>25541.766113170444</v>
      </c>
      <c r="AS9" s="204">
        <f t="shared" si="7"/>
        <v>25541.766113170444</v>
      </c>
      <c r="AT9" s="204">
        <f t="shared" si="7"/>
        <v>25541.766113170444</v>
      </c>
      <c r="AU9" s="204">
        <f t="shared" si="7"/>
        <v>25541.766113170444</v>
      </c>
      <c r="AV9" s="204">
        <f t="shared" si="7"/>
        <v>25541.766113170444</v>
      </c>
      <c r="AW9" s="204">
        <f t="shared" si="7"/>
        <v>25541.766113170444</v>
      </c>
      <c r="AX9" s="204">
        <f t="shared" si="1"/>
        <v>25541.766113170444</v>
      </c>
      <c r="AY9" s="204">
        <f t="shared" si="1"/>
        <v>25541.766113170444</v>
      </c>
      <c r="AZ9" s="204">
        <f t="shared" si="1"/>
        <v>25541.766113170444</v>
      </c>
      <c r="BA9" s="204">
        <f t="shared" si="1"/>
        <v>25541.766113170444</v>
      </c>
      <c r="BB9" s="204">
        <f t="shared" si="1"/>
        <v>25541.766113170444</v>
      </c>
      <c r="BC9" s="204">
        <f t="shared" si="1"/>
        <v>25541.766113170444</v>
      </c>
      <c r="BD9" s="204">
        <f t="shared" si="1"/>
        <v>25541.766113170444</v>
      </c>
      <c r="BE9" s="204">
        <f t="shared" si="1"/>
        <v>25541.766113170444</v>
      </c>
      <c r="BF9" s="204">
        <f t="shared" si="1"/>
        <v>25541.766113170444</v>
      </c>
      <c r="BG9" s="204">
        <f t="shared" si="1"/>
        <v>25541.766113170444</v>
      </c>
      <c r="BH9" s="204">
        <f t="shared" si="1"/>
        <v>25541.766113170444</v>
      </c>
      <c r="BI9" s="204">
        <f t="shared" si="1"/>
        <v>25541.766113170444</v>
      </c>
      <c r="BJ9" s="204">
        <f t="shared" si="1"/>
        <v>25541.766113170444</v>
      </c>
      <c r="BK9" s="204">
        <f t="shared" si="1"/>
        <v>25541.766113170444</v>
      </c>
      <c r="BL9" s="204">
        <f t="shared" si="1"/>
        <v>25541.766113170444</v>
      </c>
      <c r="BM9" s="204">
        <f t="shared" si="1"/>
        <v>25541.766113170444</v>
      </c>
      <c r="BN9" s="204">
        <f t="shared" si="1"/>
        <v>25541.766113170444</v>
      </c>
      <c r="BO9" s="204">
        <f t="shared" si="1"/>
        <v>25541.766113170444</v>
      </c>
      <c r="BP9" s="204">
        <f t="shared" si="1"/>
        <v>25541.766113170444</v>
      </c>
      <c r="BQ9" s="204">
        <f t="shared" si="1"/>
        <v>25541.766113170444</v>
      </c>
      <c r="BR9" s="204">
        <f t="shared" si="1"/>
        <v>25541.766113170444</v>
      </c>
      <c r="BS9" s="204">
        <f t="shared" si="1"/>
        <v>25541.766113170444</v>
      </c>
      <c r="BT9" s="204">
        <f t="shared" si="1"/>
        <v>25541.766113170444</v>
      </c>
      <c r="BU9" s="204">
        <f t="shared" si="1"/>
        <v>25541.766113170444</v>
      </c>
      <c r="BV9" s="204">
        <f t="shared" si="1"/>
        <v>25541.766113170444</v>
      </c>
      <c r="BW9" s="204">
        <f t="shared" si="1"/>
        <v>25541.766113170444</v>
      </c>
      <c r="BX9" s="204">
        <f t="shared" si="1"/>
        <v>48608.336911454768</v>
      </c>
      <c r="BY9" s="204">
        <f t="shared" si="1"/>
        <v>48608.336911454768</v>
      </c>
      <c r="BZ9" s="204">
        <f t="shared" si="1"/>
        <v>48608.336911454768</v>
      </c>
      <c r="CA9" s="204">
        <f t="shared" si="2"/>
        <v>48608.336911454768</v>
      </c>
      <c r="CB9" s="204">
        <f t="shared" si="2"/>
        <v>48608.336911454768</v>
      </c>
      <c r="CC9" s="204">
        <f t="shared" si="2"/>
        <v>48608.336911454768</v>
      </c>
      <c r="CD9" s="204">
        <f t="shared" si="2"/>
        <v>48608.336911454768</v>
      </c>
      <c r="CE9" s="204">
        <f t="shared" si="2"/>
        <v>48608.336911454768</v>
      </c>
      <c r="CF9" s="204">
        <f t="shared" si="2"/>
        <v>48608.336911454768</v>
      </c>
      <c r="CG9" s="204">
        <f t="shared" si="2"/>
        <v>48608.336911454768</v>
      </c>
      <c r="CH9" s="204">
        <f t="shared" si="2"/>
        <v>48608.336911454768</v>
      </c>
      <c r="CI9" s="204">
        <f t="shared" si="2"/>
        <v>48608.336911454768</v>
      </c>
      <c r="CJ9" s="204">
        <f t="shared" si="2"/>
        <v>48608.336911454768</v>
      </c>
      <c r="CK9" s="204">
        <f t="shared" si="2"/>
        <v>48608.336911454768</v>
      </c>
      <c r="CL9" s="204">
        <f t="shared" si="2"/>
        <v>48608.336911454768</v>
      </c>
      <c r="CM9" s="204">
        <f t="shared" si="2"/>
        <v>48608.336911454768</v>
      </c>
      <c r="CN9" s="204">
        <f t="shared" si="2"/>
        <v>48608.336911454768</v>
      </c>
      <c r="CO9" s="204">
        <f t="shared" si="2"/>
        <v>48608.336911454768</v>
      </c>
      <c r="CP9" s="204">
        <f t="shared" si="2"/>
        <v>48608.336911454768</v>
      </c>
      <c r="CQ9" s="204">
        <f t="shared" si="2"/>
        <v>48608.336911454768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174655.97499374344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174655.97499374344</v>
      </c>
      <c r="CS10" s="204">
        <f t="shared" si="3"/>
        <v>174655.97499374344</v>
      </c>
      <c r="CT10" s="204">
        <f t="shared" si="3"/>
        <v>174655.97499374344</v>
      </c>
      <c r="CU10" s="204">
        <f t="shared" si="3"/>
        <v>174655.97499374344</v>
      </c>
      <c r="CV10" s="204">
        <f t="shared" si="3"/>
        <v>174655.97499374344</v>
      </c>
      <c r="CW10" s="204">
        <f t="shared" si="3"/>
        <v>174655.97499374344</v>
      </c>
      <c r="CX10" s="204">
        <f t="shared" si="3"/>
        <v>174655.97499374344</v>
      </c>
      <c r="CY10" s="204">
        <f t="shared" si="3"/>
        <v>174655.97499374344</v>
      </c>
      <c r="CZ10" s="204">
        <f t="shared" si="3"/>
        <v>174655.97499374344</v>
      </c>
      <c r="DA10" s="204">
        <f t="shared" si="3"/>
        <v>174655.97499374344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30848.328050842993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30848.328050842993</v>
      </c>
      <c r="BY11" s="204">
        <f t="shared" si="8"/>
        <v>30848.328050842993</v>
      </c>
      <c r="BZ11" s="204">
        <f t="shared" si="8"/>
        <v>30848.328050842993</v>
      </c>
      <c r="CA11" s="204">
        <f t="shared" si="2"/>
        <v>30848.328050842993</v>
      </c>
      <c r="CB11" s="204">
        <f t="shared" si="2"/>
        <v>30848.328050842993</v>
      </c>
      <c r="CC11" s="204">
        <f t="shared" si="2"/>
        <v>30848.328050842993</v>
      </c>
      <c r="CD11" s="204">
        <f t="shared" si="2"/>
        <v>30848.328050842993</v>
      </c>
      <c r="CE11" s="204">
        <f t="shared" si="2"/>
        <v>30848.328050842993</v>
      </c>
      <c r="CF11" s="204">
        <f t="shared" si="2"/>
        <v>30848.328050842993</v>
      </c>
      <c r="CG11" s="204">
        <f t="shared" si="2"/>
        <v>30848.328050842993</v>
      </c>
      <c r="CH11" s="204">
        <f t="shared" si="2"/>
        <v>30848.328050842993</v>
      </c>
      <c r="CI11" s="204">
        <f t="shared" si="2"/>
        <v>30848.328050842993</v>
      </c>
      <c r="CJ11" s="204">
        <f t="shared" si="2"/>
        <v>30848.328050842993</v>
      </c>
      <c r="CK11" s="204">
        <f t="shared" si="2"/>
        <v>30848.328050842993</v>
      </c>
      <c r="CL11" s="204">
        <f t="shared" si="2"/>
        <v>30848.328050842993</v>
      </c>
      <c r="CM11" s="204">
        <f t="shared" si="2"/>
        <v>30848.328050842993</v>
      </c>
      <c r="CN11" s="204">
        <f t="shared" si="2"/>
        <v>30848.328050842993</v>
      </c>
      <c r="CO11" s="204">
        <f t="shared" si="2"/>
        <v>30848.328050842993</v>
      </c>
      <c r="CP11" s="204">
        <f t="shared" si="2"/>
        <v>30848.328050842993</v>
      </c>
      <c r="CQ11" s="204">
        <f t="shared" si="2"/>
        <v>30848.328050842993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12702.252726817702</v>
      </c>
      <c r="E12" s="203">
        <f>Income!E82</f>
        <v>267654.61102937302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12702.252726817702</v>
      </c>
      <c r="BY12" s="204">
        <f t="shared" si="8"/>
        <v>12702.252726817702</v>
      </c>
      <c r="BZ12" s="204">
        <f t="shared" si="8"/>
        <v>12702.252726817702</v>
      </c>
      <c r="CA12" s="204">
        <f t="shared" si="2"/>
        <v>12702.252726817702</v>
      </c>
      <c r="CB12" s="204">
        <f t="shared" si="2"/>
        <v>12702.252726817702</v>
      </c>
      <c r="CC12" s="204">
        <f t="shared" si="2"/>
        <v>12702.252726817702</v>
      </c>
      <c r="CD12" s="204">
        <f t="shared" si="2"/>
        <v>12702.252726817702</v>
      </c>
      <c r="CE12" s="204">
        <f t="shared" si="2"/>
        <v>12702.252726817702</v>
      </c>
      <c r="CF12" s="204">
        <f t="shared" si="2"/>
        <v>12702.252726817702</v>
      </c>
      <c r="CG12" s="204">
        <f t="shared" si="2"/>
        <v>12702.252726817702</v>
      </c>
      <c r="CH12" s="204">
        <f t="shared" si="2"/>
        <v>12702.252726817702</v>
      </c>
      <c r="CI12" s="204">
        <f t="shared" si="2"/>
        <v>12702.252726817702</v>
      </c>
      <c r="CJ12" s="204">
        <f t="shared" si="2"/>
        <v>12702.252726817702</v>
      </c>
      <c r="CK12" s="204">
        <f t="shared" si="2"/>
        <v>12702.252726817702</v>
      </c>
      <c r="CL12" s="204">
        <f t="shared" si="2"/>
        <v>12702.252726817702</v>
      </c>
      <c r="CM12" s="204">
        <f t="shared" si="2"/>
        <v>12702.252726817702</v>
      </c>
      <c r="CN12" s="204">
        <f t="shared" si="2"/>
        <v>12702.252726817702</v>
      </c>
      <c r="CO12" s="204">
        <f t="shared" si="2"/>
        <v>12702.252726817702</v>
      </c>
      <c r="CP12" s="204">
        <f t="shared" si="2"/>
        <v>12702.252726817702</v>
      </c>
      <c r="CQ12" s="204">
        <f t="shared" si="2"/>
        <v>12702.252726817702</v>
      </c>
      <c r="CR12" s="204">
        <f t="shared" si="2"/>
        <v>267654.61102937302</v>
      </c>
      <c r="CS12" s="204">
        <f t="shared" si="3"/>
        <v>267654.61102937302</v>
      </c>
      <c r="CT12" s="204">
        <f t="shared" si="3"/>
        <v>267654.61102937302</v>
      </c>
      <c r="CU12" s="204">
        <f t="shared" si="3"/>
        <v>267654.61102937302</v>
      </c>
      <c r="CV12" s="204">
        <f t="shared" si="3"/>
        <v>267654.61102937302</v>
      </c>
      <c r="CW12" s="204">
        <f t="shared" si="3"/>
        <v>267654.61102937302</v>
      </c>
      <c r="CX12" s="204">
        <f t="shared" si="3"/>
        <v>267654.61102937302</v>
      </c>
      <c r="CY12" s="204">
        <f t="shared" si="3"/>
        <v>267654.61102937302</v>
      </c>
      <c r="CZ12" s="204">
        <f t="shared" si="3"/>
        <v>267654.61102937302</v>
      </c>
      <c r="DA12" s="204">
        <f t="shared" si="3"/>
        <v>267654.61102937302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42824.737764699697</v>
      </c>
      <c r="C14" s="203">
        <f>Income!C85</f>
        <v>42824.737764699683</v>
      </c>
      <c r="D14" s="203">
        <f>Income!D85</f>
        <v>12883.713480057955</v>
      </c>
      <c r="E14" s="203">
        <f>Income!E85</f>
        <v>16104.641850072447</v>
      </c>
      <c r="F14" s="204">
        <f t="shared" si="4"/>
        <v>42824.737764699697</v>
      </c>
      <c r="G14" s="204">
        <f t="shared" si="4"/>
        <v>42824.737764699697</v>
      </c>
      <c r="H14" s="204">
        <f t="shared" si="4"/>
        <v>42824.737764699697</v>
      </c>
      <c r="I14" s="204">
        <f t="shared" si="4"/>
        <v>42824.737764699697</v>
      </c>
      <c r="J14" s="204">
        <f t="shared" si="4"/>
        <v>42824.737764699697</v>
      </c>
      <c r="K14" s="204">
        <f t="shared" si="4"/>
        <v>42824.737764699697</v>
      </c>
      <c r="L14" s="204">
        <f t="shared" si="4"/>
        <v>42824.737764699697</v>
      </c>
      <c r="M14" s="204">
        <f t="shared" si="4"/>
        <v>42824.737764699697</v>
      </c>
      <c r="N14" s="204">
        <f t="shared" si="4"/>
        <v>42824.737764699697</v>
      </c>
      <c r="O14" s="204">
        <f t="shared" si="4"/>
        <v>42824.737764699697</v>
      </c>
      <c r="P14" s="204">
        <f t="shared" si="4"/>
        <v>42824.737764699697</v>
      </c>
      <c r="Q14" s="204">
        <f t="shared" si="4"/>
        <v>42824.737764699697</v>
      </c>
      <c r="R14" s="204">
        <f t="shared" si="4"/>
        <v>42824.737764699697</v>
      </c>
      <c r="S14" s="204">
        <f t="shared" si="4"/>
        <v>42824.737764699697</v>
      </c>
      <c r="T14" s="204">
        <f t="shared" si="4"/>
        <v>42824.737764699697</v>
      </c>
      <c r="U14" s="204">
        <f t="shared" si="4"/>
        <v>42824.737764699697</v>
      </c>
      <c r="V14" s="204">
        <f t="shared" si="6"/>
        <v>42824.737764699697</v>
      </c>
      <c r="W14" s="204">
        <f t="shared" si="6"/>
        <v>42824.737764699697</v>
      </c>
      <c r="X14" s="204">
        <f t="shared" si="6"/>
        <v>42824.737764699697</v>
      </c>
      <c r="Y14" s="204">
        <f t="shared" si="6"/>
        <v>42824.737764699697</v>
      </c>
      <c r="Z14" s="204">
        <f t="shared" si="6"/>
        <v>42824.737764699697</v>
      </c>
      <c r="AA14" s="204">
        <f t="shared" si="6"/>
        <v>42824.737764699697</v>
      </c>
      <c r="AB14" s="204">
        <f t="shared" si="6"/>
        <v>42824.737764699697</v>
      </c>
      <c r="AC14" s="204">
        <f t="shared" si="6"/>
        <v>42824.737764699697</v>
      </c>
      <c r="AD14" s="204">
        <f t="shared" si="6"/>
        <v>42824.737764699697</v>
      </c>
      <c r="AE14" s="204">
        <f t="shared" si="6"/>
        <v>42824.737764699697</v>
      </c>
      <c r="AF14" s="204">
        <f t="shared" si="6"/>
        <v>42824.737764699697</v>
      </c>
      <c r="AG14" s="204">
        <f t="shared" si="6"/>
        <v>42824.737764699697</v>
      </c>
      <c r="AH14" s="204">
        <f t="shared" si="6"/>
        <v>42824.737764699697</v>
      </c>
      <c r="AI14" s="204">
        <f t="shared" si="6"/>
        <v>42824.737764699697</v>
      </c>
      <c r="AJ14" s="204">
        <f t="shared" si="6"/>
        <v>42824.737764699697</v>
      </c>
      <c r="AK14" s="204">
        <f t="shared" si="6"/>
        <v>42824.737764699697</v>
      </c>
      <c r="AL14" s="204">
        <f t="shared" si="7"/>
        <v>42824.737764699697</v>
      </c>
      <c r="AM14" s="204">
        <f t="shared" si="7"/>
        <v>42824.737764699697</v>
      </c>
      <c r="AN14" s="204">
        <f t="shared" si="7"/>
        <v>42824.737764699697</v>
      </c>
      <c r="AO14" s="204">
        <f t="shared" si="7"/>
        <v>42824.737764699683</v>
      </c>
      <c r="AP14" s="204">
        <f t="shared" si="7"/>
        <v>42824.737764699683</v>
      </c>
      <c r="AQ14" s="204">
        <f t="shared" si="7"/>
        <v>42824.737764699683</v>
      </c>
      <c r="AR14" s="204">
        <f t="shared" si="7"/>
        <v>42824.737764699683</v>
      </c>
      <c r="AS14" s="204">
        <f t="shared" si="7"/>
        <v>42824.737764699683</v>
      </c>
      <c r="AT14" s="204">
        <f t="shared" si="7"/>
        <v>42824.737764699683</v>
      </c>
      <c r="AU14" s="204">
        <f t="shared" si="7"/>
        <v>42824.737764699683</v>
      </c>
      <c r="AV14" s="204">
        <f t="shared" si="7"/>
        <v>42824.737764699683</v>
      </c>
      <c r="AW14" s="204">
        <f t="shared" si="7"/>
        <v>42824.737764699683</v>
      </c>
      <c r="AX14" s="204">
        <f t="shared" si="7"/>
        <v>42824.737764699683</v>
      </c>
      <c r="AY14" s="204">
        <f t="shared" si="7"/>
        <v>42824.737764699683</v>
      </c>
      <c r="AZ14" s="204">
        <f t="shared" si="7"/>
        <v>42824.737764699683</v>
      </c>
      <c r="BA14" s="204">
        <f t="shared" si="7"/>
        <v>42824.737764699683</v>
      </c>
      <c r="BB14" s="204">
        <f t="shared" si="8"/>
        <v>42824.737764699683</v>
      </c>
      <c r="BC14" s="204">
        <f t="shared" si="8"/>
        <v>42824.737764699683</v>
      </c>
      <c r="BD14" s="204">
        <f t="shared" si="8"/>
        <v>42824.737764699683</v>
      </c>
      <c r="BE14" s="204">
        <f t="shared" si="8"/>
        <v>42824.737764699683</v>
      </c>
      <c r="BF14" s="204">
        <f t="shared" si="8"/>
        <v>42824.737764699683</v>
      </c>
      <c r="BG14" s="204">
        <f t="shared" si="8"/>
        <v>42824.737764699683</v>
      </c>
      <c r="BH14" s="204">
        <f t="shared" si="8"/>
        <v>42824.737764699683</v>
      </c>
      <c r="BI14" s="204">
        <f t="shared" si="8"/>
        <v>42824.737764699683</v>
      </c>
      <c r="BJ14" s="204">
        <f t="shared" si="8"/>
        <v>42824.737764699683</v>
      </c>
      <c r="BK14" s="204">
        <f t="shared" si="8"/>
        <v>42824.737764699683</v>
      </c>
      <c r="BL14" s="204">
        <f t="shared" si="8"/>
        <v>42824.737764699683</v>
      </c>
      <c r="BM14" s="204">
        <f t="shared" si="8"/>
        <v>42824.737764699683</v>
      </c>
      <c r="BN14" s="204">
        <f t="shared" si="8"/>
        <v>42824.737764699683</v>
      </c>
      <c r="BO14" s="204">
        <f t="shared" si="8"/>
        <v>42824.737764699683</v>
      </c>
      <c r="BP14" s="204">
        <f t="shared" si="8"/>
        <v>42824.737764699683</v>
      </c>
      <c r="BQ14" s="204">
        <f t="shared" si="8"/>
        <v>42824.737764699683</v>
      </c>
      <c r="BR14" s="204">
        <f t="shared" si="8"/>
        <v>42824.737764699683</v>
      </c>
      <c r="BS14" s="204">
        <f t="shared" si="8"/>
        <v>42824.737764699683</v>
      </c>
      <c r="BT14" s="204">
        <f t="shared" si="8"/>
        <v>42824.737764699683</v>
      </c>
      <c r="BU14" s="204">
        <f t="shared" si="8"/>
        <v>42824.737764699683</v>
      </c>
      <c r="BV14" s="204">
        <f t="shared" si="8"/>
        <v>42824.737764699683</v>
      </c>
      <c r="BW14" s="204">
        <f t="shared" si="8"/>
        <v>42824.737764699683</v>
      </c>
      <c r="BX14" s="204">
        <f t="shared" si="8"/>
        <v>12883.713480057955</v>
      </c>
      <c r="BY14" s="204">
        <f t="shared" si="8"/>
        <v>12883.713480057955</v>
      </c>
      <c r="BZ14" s="204">
        <f t="shared" si="8"/>
        <v>12883.713480057955</v>
      </c>
      <c r="CA14" s="204">
        <f t="shared" si="2"/>
        <v>12883.713480057955</v>
      </c>
      <c r="CB14" s="204">
        <f t="shared" si="2"/>
        <v>12883.713480057955</v>
      </c>
      <c r="CC14" s="204">
        <f t="shared" si="2"/>
        <v>12883.713480057955</v>
      </c>
      <c r="CD14" s="204">
        <f t="shared" si="2"/>
        <v>12883.713480057955</v>
      </c>
      <c r="CE14" s="204">
        <f t="shared" si="2"/>
        <v>12883.713480057955</v>
      </c>
      <c r="CF14" s="204">
        <f t="shared" si="2"/>
        <v>12883.713480057955</v>
      </c>
      <c r="CG14" s="204">
        <f t="shared" si="2"/>
        <v>12883.713480057955</v>
      </c>
      <c r="CH14" s="204">
        <f t="shared" si="2"/>
        <v>12883.713480057955</v>
      </c>
      <c r="CI14" s="204">
        <f t="shared" si="2"/>
        <v>12883.713480057955</v>
      </c>
      <c r="CJ14" s="204">
        <f t="shared" si="2"/>
        <v>12883.713480057955</v>
      </c>
      <c r="CK14" s="204">
        <f t="shared" si="2"/>
        <v>12883.713480057955</v>
      </c>
      <c r="CL14" s="204">
        <f t="shared" si="2"/>
        <v>12883.713480057955</v>
      </c>
      <c r="CM14" s="204">
        <f t="shared" si="2"/>
        <v>12883.713480057955</v>
      </c>
      <c r="CN14" s="204">
        <f t="shared" si="2"/>
        <v>12883.713480057955</v>
      </c>
      <c r="CO14" s="204">
        <f t="shared" si="2"/>
        <v>12883.713480057955</v>
      </c>
      <c r="CP14" s="204">
        <f t="shared" si="2"/>
        <v>12883.713480057955</v>
      </c>
      <c r="CQ14" s="204">
        <f t="shared" si="2"/>
        <v>12883.713480057955</v>
      </c>
      <c r="CR14" s="204">
        <f t="shared" si="2"/>
        <v>16104.641850072447</v>
      </c>
      <c r="CS14" s="204">
        <f t="shared" si="3"/>
        <v>16104.641850072447</v>
      </c>
      <c r="CT14" s="204">
        <f t="shared" si="3"/>
        <v>16104.641850072447</v>
      </c>
      <c r="CU14" s="204">
        <f t="shared" si="3"/>
        <v>16104.641850072447</v>
      </c>
      <c r="CV14" s="204">
        <f t="shared" si="3"/>
        <v>16104.641850072447</v>
      </c>
      <c r="CW14" s="204">
        <f t="shared" si="3"/>
        <v>16104.641850072447</v>
      </c>
      <c r="CX14" s="204">
        <f t="shared" si="3"/>
        <v>16104.641850072447</v>
      </c>
      <c r="CY14" s="204">
        <f t="shared" si="3"/>
        <v>16104.641850072447</v>
      </c>
      <c r="CZ14" s="204">
        <f t="shared" si="3"/>
        <v>16104.641850072447</v>
      </c>
      <c r="DA14" s="204">
        <f t="shared" si="3"/>
        <v>16104.641850072447</v>
      </c>
      <c r="DB14" s="204"/>
    </row>
    <row r="15" spans="1:106">
      <c r="A15" s="201" t="str">
        <f>Income!A86</f>
        <v>Cash transfer - gifts</v>
      </c>
      <c r="B15" s="203">
        <f>Income!B86</f>
        <v>1512.1729436687742</v>
      </c>
      <c r="C15" s="203">
        <f>Income!C86</f>
        <v>0</v>
      </c>
      <c r="D15" s="203">
        <f>Income!D86</f>
        <v>1512.172943668774</v>
      </c>
      <c r="E15" s="203">
        <f>Income!E86</f>
        <v>2835.3242693789521</v>
      </c>
      <c r="F15" s="204">
        <f t="shared" si="4"/>
        <v>1512.1729436687742</v>
      </c>
      <c r="G15" s="204">
        <f t="shared" si="4"/>
        <v>1512.1729436687742</v>
      </c>
      <c r="H15" s="204">
        <f t="shared" si="4"/>
        <v>1512.1729436687742</v>
      </c>
      <c r="I15" s="204">
        <f t="shared" si="4"/>
        <v>1512.1729436687742</v>
      </c>
      <c r="J15" s="204">
        <f t="shared" si="4"/>
        <v>1512.1729436687742</v>
      </c>
      <c r="K15" s="204">
        <f t="shared" si="4"/>
        <v>1512.1729436687742</v>
      </c>
      <c r="L15" s="204">
        <f t="shared" si="4"/>
        <v>1512.1729436687742</v>
      </c>
      <c r="M15" s="204">
        <f t="shared" si="4"/>
        <v>1512.1729436687742</v>
      </c>
      <c r="N15" s="204">
        <f t="shared" si="4"/>
        <v>1512.1729436687742</v>
      </c>
      <c r="O15" s="204">
        <f t="shared" si="4"/>
        <v>1512.1729436687742</v>
      </c>
      <c r="P15" s="204">
        <f t="shared" si="4"/>
        <v>1512.1729436687742</v>
      </c>
      <c r="Q15" s="204">
        <f t="shared" si="4"/>
        <v>1512.1729436687742</v>
      </c>
      <c r="R15" s="204">
        <f t="shared" si="4"/>
        <v>1512.1729436687742</v>
      </c>
      <c r="S15" s="204">
        <f t="shared" si="4"/>
        <v>1512.1729436687742</v>
      </c>
      <c r="T15" s="204">
        <f t="shared" si="4"/>
        <v>1512.1729436687742</v>
      </c>
      <c r="U15" s="204">
        <f t="shared" si="4"/>
        <v>1512.1729436687742</v>
      </c>
      <c r="V15" s="204">
        <f t="shared" si="6"/>
        <v>1512.1729436687742</v>
      </c>
      <c r="W15" s="204">
        <f t="shared" si="6"/>
        <v>1512.1729436687742</v>
      </c>
      <c r="X15" s="204">
        <f t="shared" si="6"/>
        <v>1512.1729436687742</v>
      </c>
      <c r="Y15" s="204">
        <f t="shared" si="6"/>
        <v>1512.1729436687742</v>
      </c>
      <c r="Z15" s="204">
        <f t="shared" si="6"/>
        <v>1512.1729436687742</v>
      </c>
      <c r="AA15" s="204">
        <f t="shared" si="6"/>
        <v>1512.1729436687742</v>
      </c>
      <c r="AB15" s="204">
        <f t="shared" si="6"/>
        <v>1512.1729436687742</v>
      </c>
      <c r="AC15" s="204">
        <f t="shared" si="6"/>
        <v>1512.1729436687742</v>
      </c>
      <c r="AD15" s="204">
        <f t="shared" si="6"/>
        <v>1512.1729436687742</v>
      </c>
      <c r="AE15" s="204">
        <f t="shared" si="6"/>
        <v>1512.1729436687742</v>
      </c>
      <c r="AF15" s="204">
        <f t="shared" si="6"/>
        <v>1512.1729436687742</v>
      </c>
      <c r="AG15" s="204">
        <f t="shared" si="6"/>
        <v>1512.1729436687742</v>
      </c>
      <c r="AH15" s="204">
        <f t="shared" si="6"/>
        <v>1512.1729436687742</v>
      </c>
      <c r="AI15" s="204">
        <f t="shared" si="6"/>
        <v>1512.1729436687742</v>
      </c>
      <c r="AJ15" s="204">
        <f t="shared" si="6"/>
        <v>1512.1729436687742</v>
      </c>
      <c r="AK15" s="204">
        <f t="shared" si="6"/>
        <v>1512.1729436687742</v>
      </c>
      <c r="AL15" s="204">
        <f t="shared" si="7"/>
        <v>1512.1729436687742</v>
      </c>
      <c r="AM15" s="204">
        <f t="shared" si="7"/>
        <v>1512.1729436687742</v>
      </c>
      <c r="AN15" s="204">
        <f t="shared" si="7"/>
        <v>1512.1729436687742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1512.172943668774</v>
      </c>
      <c r="BY15" s="204">
        <f t="shared" si="8"/>
        <v>1512.172943668774</v>
      </c>
      <c r="BZ15" s="204">
        <f t="shared" si="8"/>
        <v>1512.172943668774</v>
      </c>
      <c r="CA15" s="204">
        <f t="shared" si="2"/>
        <v>1512.172943668774</v>
      </c>
      <c r="CB15" s="204">
        <f t="shared" si="2"/>
        <v>1512.172943668774</v>
      </c>
      <c r="CC15" s="204">
        <f t="shared" si="2"/>
        <v>1512.172943668774</v>
      </c>
      <c r="CD15" s="204">
        <f t="shared" ref="CC15:CR18" si="9">IF(CD$2&lt;=($B$2+$C$2+$D$2),IF(CD$2&lt;=($B$2+$C$2),IF(CD$2&lt;=$B$2,$B15,$C15),$D15),$E15)</f>
        <v>1512.172943668774</v>
      </c>
      <c r="CE15" s="204">
        <f t="shared" si="9"/>
        <v>1512.172943668774</v>
      </c>
      <c r="CF15" s="204">
        <f t="shared" si="9"/>
        <v>1512.172943668774</v>
      </c>
      <c r="CG15" s="204">
        <f t="shared" si="9"/>
        <v>1512.172943668774</v>
      </c>
      <c r="CH15" s="204">
        <f t="shared" si="9"/>
        <v>1512.172943668774</v>
      </c>
      <c r="CI15" s="204">
        <f t="shared" si="9"/>
        <v>1512.172943668774</v>
      </c>
      <c r="CJ15" s="204">
        <f t="shared" si="9"/>
        <v>1512.172943668774</v>
      </c>
      <c r="CK15" s="204">
        <f t="shared" si="9"/>
        <v>1512.172943668774</v>
      </c>
      <c r="CL15" s="204">
        <f t="shared" si="9"/>
        <v>1512.172943668774</v>
      </c>
      <c r="CM15" s="204">
        <f t="shared" si="9"/>
        <v>1512.172943668774</v>
      </c>
      <c r="CN15" s="204">
        <f t="shared" si="9"/>
        <v>1512.172943668774</v>
      </c>
      <c r="CO15" s="204">
        <f t="shared" si="9"/>
        <v>1512.172943668774</v>
      </c>
      <c r="CP15" s="204">
        <f t="shared" si="9"/>
        <v>1512.172943668774</v>
      </c>
      <c r="CQ15" s="204">
        <f t="shared" si="9"/>
        <v>1512.172943668774</v>
      </c>
      <c r="CR15" s="204">
        <f t="shared" si="9"/>
        <v>2835.3242693789521</v>
      </c>
      <c r="CS15" s="204">
        <f t="shared" si="3"/>
        <v>2835.3242693789521</v>
      </c>
      <c r="CT15" s="204">
        <f t="shared" si="3"/>
        <v>2835.3242693789521</v>
      </c>
      <c r="CU15" s="204">
        <f t="shared" si="3"/>
        <v>2835.3242693789521</v>
      </c>
      <c r="CV15" s="204">
        <f t="shared" si="3"/>
        <v>2835.3242693789521</v>
      </c>
      <c r="CW15" s="204">
        <f t="shared" si="3"/>
        <v>2835.3242693789521</v>
      </c>
      <c r="CX15" s="204">
        <f t="shared" si="3"/>
        <v>2835.3242693789521</v>
      </c>
      <c r="CY15" s="204">
        <f t="shared" si="3"/>
        <v>2835.3242693789521</v>
      </c>
      <c r="CZ15" s="204">
        <f t="shared" si="3"/>
        <v>2835.3242693789521</v>
      </c>
      <c r="DA15" s="204">
        <f t="shared" si="3"/>
        <v>2835.3242693789521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25541.766113170444</v>
      </c>
      <c r="D31" s="203">
        <f>Income!D78</f>
        <v>48608.336911454768</v>
      </c>
      <c r="E31" s="203">
        <f>Income!E78</f>
        <v>0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12607.62794592209</v>
      </c>
      <c r="Y31" s="210">
        <f t="shared" si="17"/>
        <v>12982.530501494506</v>
      </c>
      <c r="Z31" s="210">
        <f t="shared" si="18"/>
        <v>13357.433057066923</v>
      </c>
      <c r="AA31" s="210">
        <f t="shared" si="18"/>
        <v>13732.335612639339</v>
      </c>
      <c r="AB31" s="210">
        <f t="shared" si="18"/>
        <v>14107.238168211754</v>
      </c>
      <c r="AC31" s="210">
        <f t="shared" si="18"/>
        <v>14482.14072378417</v>
      </c>
      <c r="AD31" s="210">
        <f t="shared" si="18"/>
        <v>14857.043279356587</v>
      </c>
      <c r="AE31" s="210">
        <f t="shared" si="18"/>
        <v>15231.945834929003</v>
      </c>
      <c r="AF31" s="210">
        <f t="shared" si="18"/>
        <v>15606.848390501418</v>
      </c>
      <c r="AG31" s="210">
        <f t="shared" si="18"/>
        <v>15981.750946073835</v>
      </c>
      <c r="AH31" s="210">
        <f t="shared" si="18"/>
        <v>16356.653501646251</v>
      </c>
      <c r="AI31" s="210">
        <f t="shared" si="18"/>
        <v>16731.556057218666</v>
      </c>
      <c r="AJ31" s="210">
        <f t="shared" si="19"/>
        <v>17106.458612791081</v>
      </c>
      <c r="AK31" s="210">
        <f t="shared" si="19"/>
        <v>17481.361168363499</v>
      </c>
      <c r="AL31" s="210">
        <f t="shared" si="19"/>
        <v>17856.263723935914</v>
      </c>
      <c r="AM31" s="210">
        <f t="shared" si="19"/>
        <v>18231.166279508332</v>
      </c>
      <c r="AN31" s="210">
        <f t="shared" si="19"/>
        <v>18606.068835080747</v>
      </c>
      <c r="AO31" s="210">
        <f t="shared" si="19"/>
        <v>18980.971390653162</v>
      </c>
      <c r="AP31" s="210">
        <f t="shared" si="19"/>
        <v>19355.87394622558</v>
      </c>
      <c r="AQ31" s="210">
        <f t="shared" si="19"/>
        <v>19730.776501797995</v>
      </c>
      <c r="AR31" s="210">
        <f t="shared" si="19"/>
        <v>20105.679057370413</v>
      </c>
      <c r="AS31" s="210">
        <f t="shared" si="19"/>
        <v>20480.581612942828</v>
      </c>
      <c r="AT31" s="210">
        <f t="shared" si="20"/>
        <v>20855.484168515242</v>
      </c>
      <c r="AU31" s="210">
        <f t="shared" si="20"/>
        <v>21230.386724087657</v>
      </c>
      <c r="AV31" s="210">
        <f t="shared" si="20"/>
        <v>21605.289279660075</v>
      </c>
      <c r="AW31" s="210">
        <f t="shared" si="20"/>
        <v>21980.191835232494</v>
      </c>
      <c r="AX31" s="210">
        <f t="shared" si="20"/>
        <v>22355.094390804908</v>
      </c>
      <c r="AY31" s="210">
        <f t="shared" si="20"/>
        <v>22729.996946377323</v>
      </c>
      <c r="AZ31" s="210">
        <f t="shared" si="20"/>
        <v>23104.899501949738</v>
      </c>
      <c r="BA31" s="210">
        <f t="shared" si="20"/>
        <v>23479.802057522156</v>
      </c>
      <c r="BB31" s="210">
        <f t="shared" si="20"/>
        <v>23854.704613094575</v>
      </c>
      <c r="BC31" s="210">
        <f t="shared" si="20"/>
        <v>24229.607168666989</v>
      </c>
      <c r="BD31" s="210">
        <f t="shared" si="21"/>
        <v>24604.509724239404</v>
      </c>
      <c r="BE31" s="210">
        <f t="shared" si="21"/>
        <v>24979.412279811819</v>
      </c>
      <c r="BF31" s="210">
        <f t="shared" si="21"/>
        <v>25354.314835384233</v>
      </c>
      <c r="BG31" s="210">
        <f t="shared" si="21"/>
        <v>25961.158309502887</v>
      </c>
      <c r="BH31" s="210">
        <f t="shared" si="21"/>
        <v>26799.942702167773</v>
      </c>
      <c r="BI31" s="210">
        <f t="shared" si="21"/>
        <v>27638.727094832655</v>
      </c>
      <c r="BJ31" s="210">
        <f t="shared" si="21"/>
        <v>28477.511487497541</v>
      </c>
      <c r="BK31" s="210">
        <f t="shared" si="21"/>
        <v>29316.295880162426</v>
      </c>
      <c r="BL31" s="210">
        <f t="shared" si="21"/>
        <v>30155.080272827308</v>
      </c>
      <c r="BM31" s="210">
        <f t="shared" si="21"/>
        <v>30993.864665492194</v>
      </c>
      <c r="BN31" s="210">
        <f t="shared" si="22"/>
        <v>31832.649058157076</v>
      </c>
      <c r="BO31" s="210">
        <f t="shared" si="22"/>
        <v>32671.433450821962</v>
      </c>
      <c r="BP31" s="210">
        <f t="shared" si="22"/>
        <v>33510.217843486847</v>
      </c>
      <c r="BQ31" s="210">
        <f t="shared" si="22"/>
        <v>34349.002236151733</v>
      </c>
      <c r="BR31" s="210">
        <f t="shared" si="22"/>
        <v>35187.786628816619</v>
      </c>
      <c r="BS31" s="210">
        <f t="shared" si="22"/>
        <v>36026.571021481504</v>
      </c>
      <c r="BT31" s="210">
        <f t="shared" si="22"/>
        <v>36865.355414146383</v>
      </c>
      <c r="BU31" s="210">
        <f t="shared" si="22"/>
        <v>37704.139806811268</v>
      </c>
      <c r="BV31" s="210">
        <f t="shared" si="22"/>
        <v>38542.924199476154</v>
      </c>
      <c r="BW31" s="210">
        <f t="shared" si="22"/>
        <v>39381.70859214104</v>
      </c>
      <c r="BX31" s="210">
        <f t="shared" si="23"/>
        <v>40220.492984805926</v>
      </c>
      <c r="BY31" s="210">
        <f t="shared" si="23"/>
        <v>41059.277377470804</v>
      </c>
      <c r="BZ31" s="210">
        <f t="shared" si="23"/>
        <v>41898.06177013569</v>
      </c>
      <c r="CA31" s="210">
        <f t="shared" si="23"/>
        <v>42736.846162800575</v>
      </c>
      <c r="CB31" s="210">
        <f t="shared" si="23"/>
        <v>43575.630555465461</v>
      </c>
      <c r="CC31" s="210">
        <f t="shared" si="23"/>
        <v>44414.414948130347</v>
      </c>
      <c r="CD31" s="210">
        <f t="shared" si="23"/>
        <v>45253.199340795232</v>
      </c>
      <c r="CE31" s="210">
        <f t="shared" si="23"/>
        <v>46091.983733460118</v>
      </c>
      <c r="CF31" s="210">
        <f t="shared" si="23"/>
        <v>46930.768126124996</v>
      </c>
      <c r="CG31" s="210">
        <f t="shared" si="23"/>
        <v>47769.552518789882</v>
      </c>
      <c r="CH31" s="210">
        <f t="shared" si="24"/>
        <v>48608.336911454768</v>
      </c>
      <c r="CI31" s="210">
        <f t="shared" si="24"/>
        <v>45367.781117357787</v>
      </c>
      <c r="CJ31" s="210">
        <f t="shared" si="24"/>
        <v>42127.225323260798</v>
      </c>
      <c r="CK31" s="210">
        <f t="shared" si="24"/>
        <v>38886.669529163817</v>
      </c>
      <c r="CL31" s="210">
        <f t="shared" si="24"/>
        <v>35646.113735066829</v>
      </c>
      <c r="CM31" s="210">
        <f t="shared" si="24"/>
        <v>32405.557940969848</v>
      </c>
      <c r="CN31" s="210">
        <f t="shared" si="24"/>
        <v>29165.002146872859</v>
      </c>
      <c r="CO31" s="210">
        <f t="shared" si="24"/>
        <v>25924.446352775878</v>
      </c>
      <c r="CP31" s="210">
        <f t="shared" si="24"/>
        <v>22683.890558678893</v>
      </c>
      <c r="CQ31" s="210">
        <f t="shared" si="24"/>
        <v>19443.334764581905</v>
      </c>
      <c r="CR31" s="210">
        <f t="shared" si="25"/>
        <v>16202.778970484924</v>
      </c>
      <c r="CS31" s="210">
        <f t="shared" si="25"/>
        <v>12962.223176387939</v>
      </c>
      <c r="CT31" s="210">
        <f t="shared" si="25"/>
        <v>9721.6673822909506</v>
      </c>
      <c r="CU31" s="210">
        <f t="shared" si="25"/>
        <v>6481.1115881939695</v>
      </c>
      <c r="CV31" s="210">
        <f t="shared" si="25"/>
        <v>3240.5557940969884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174655.97499374344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11643.731666249563</v>
      </c>
      <c r="CJ32" s="210">
        <f t="shared" si="24"/>
        <v>23287.463332499126</v>
      </c>
      <c r="CK32" s="210">
        <f t="shared" si="24"/>
        <v>34931.194998748688</v>
      </c>
      <c r="CL32" s="210">
        <f t="shared" si="24"/>
        <v>46574.926664998253</v>
      </c>
      <c r="CM32" s="210">
        <f t="shared" si="24"/>
        <v>58218.658331247818</v>
      </c>
      <c r="CN32" s="210">
        <f t="shared" si="24"/>
        <v>69862.389997497376</v>
      </c>
      <c r="CO32" s="210">
        <f t="shared" si="24"/>
        <v>81506.121663746933</v>
      </c>
      <c r="CP32" s="210">
        <f t="shared" si="24"/>
        <v>93149.853329996506</v>
      </c>
      <c r="CQ32" s="210">
        <f t="shared" si="24"/>
        <v>104793.58499624606</v>
      </c>
      <c r="CR32" s="210">
        <f t="shared" si="25"/>
        <v>116437.31666249564</v>
      </c>
      <c r="CS32" s="210">
        <f t="shared" si="25"/>
        <v>128081.04832874519</v>
      </c>
      <c r="CT32" s="210">
        <f t="shared" si="25"/>
        <v>139724.77999499475</v>
      </c>
      <c r="CU32" s="210">
        <f t="shared" si="25"/>
        <v>151368.51166124429</v>
      </c>
      <c r="CV32" s="210">
        <f t="shared" si="25"/>
        <v>163012.24332749387</v>
      </c>
      <c r="CW32" s="210">
        <f t="shared" si="25"/>
        <v>174655.97499374344</v>
      </c>
      <c r="CX32" s="210">
        <f t="shared" si="25"/>
        <v>174655.97499374344</v>
      </c>
      <c r="CY32" s="210">
        <f t="shared" si="25"/>
        <v>174655.97499374344</v>
      </c>
      <c r="CZ32" s="210">
        <f t="shared" si="25"/>
        <v>174655.97499374344</v>
      </c>
      <c r="DA32" s="210">
        <f t="shared" si="25"/>
        <v>174655.97499374344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30848.328050842993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560.87869183350892</v>
      </c>
      <c r="BH33" s="210">
        <f t="shared" si="21"/>
        <v>1682.6360755005269</v>
      </c>
      <c r="BI33" s="210">
        <f t="shared" si="21"/>
        <v>2804.3934591675447</v>
      </c>
      <c r="BJ33" s="210">
        <f t="shared" si="21"/>
        <v>3926.1508428345624</v>
      </c>
      <c r="BK33" s="210">
        <f t="shared" si="21"/>
        <v>5047.9082265015804</v>
      </c>
      <c r="BL33" s="210">
        <f t="shared" si="21"/>
        <v>6169.6656101685976</v>
      </c>
      <c r="BM33" s="210">
        <f t="shared" si="21"/>
        <v>7291.4229938356166</v>
      </c>
      <c r="BN33" s="210">
        <f t="shared" si="22"/>
        <v>8413.1803775026347</v>
      </c>
      <c r="BO33" s="210">
        <f t="shared" si="22"/>
        <v>9534.9377611696527</v>
      </c>
      <c r="BP33" s="210">
        <f t="shared" si="22"/>
        <v>10656.695144836671</v>
      </c>
      <c r="BQ33" s="210">
        <f t="shared" si="22"/>
        <v>11778.452528503687</v>
      </c>
      <c r="BR33" s="210">
        <f t="shared" si="22"/>
        <v>12900.209912170707</v>
      </c>
      <c r="BS33" s="210">
        <f t="shared" si="22"/>
        <v>14021.967295837723</v>
      </c>
      <c r="BT33" s="210">
        <f t="shared" si="22"/>
        <v>15143.724679504741</v>
      </c>
      <c r="BU33" s="210">
        <f t="shared" si="22"/>
        <v>16265.482063171761</v>
      </c>
      <c r="BV33" s="210">
        <f t="shared" si="22"/>
        <v>17387.239446838779</v>
      </c>
      <c r="BW33" s="210">
        <f t="shared" si="22"/>
        <v>18508.996830505796</v>
      </c>
      <c r="BX33" s="210">
        <f t="shared" si="23"/>
        <v>19630.754214172815</v>
      </c>
      <c r="BY33" s="210">
        <f t="shared" si="23"/>
        <v>20752.511597839832</v>
      </c>
      <c r="BZ33" s="210">
        <f t="shared" si="23"/>
        <v>21874.268981506848</v>
      </c>
      <c r="CA33" s="210">
        <f t="shared" si="23"/>
        <v>22996.026365173868</v>
      </c>
      <c r="CB33" s="210">
        <f t="shared" si="23"/>
        <v>24117.783748840884</v>
      </c>
      <c r="CC33" s="210">
        <f t="shared" si="23"/>
        <v>25239.541132507904</v>
      </c>
      <c r="CD33" s="210">
        <f t="shared" si="23"/>
        <v>26361.298516174924</v>
      </c>
      <c r="CE33" s="210">
        <f t="shared" si="23"/>
        <v>27483.05589984194</v>
      </c>
      <c r="CF33" s="210">
        <f t="shared" si="23"/>
        <v>28604.813283508956</v>
      </c>
      <c r="CG33" s="210">
        <f t="shared" si="23"/>
        <v>29726.570667175973</v>
      </c>
      <c r="CH33" s="210">
        <f t="shared" si="24"/>
        <v>30848.328050842993</v>
      </c>
      <c r="CI33" s="210">
        <f t="shared" si="24"/>
        <v>28791.77284745346</v>
      </c>
      <c r="CJ33" s="210">
        <f t="shared" si="24"/>
        <v>26735.217644063927</v>
      </c>
      <c r="CK33" s="210">
        <f t="shared" si="24"/>
        <v>24678.662440674394</v>
      </c>
      <c r="CL33" s="210">
        <f t="shared" si="24"/>
        <v>22622.107237284861</v>
      </c>
      <c r="CM33" s="210">
        <f t="shared" si="24"/>
        <v>20565.552033895328</v>
      </c>
      <c r="CN33" s="210">
        <f t="shared" si="24"/>
        <v>18508.996830505796</v>
      </c>
      <c r="CO33" s="210">
        <f t="shared" si="24"/>
        <v>16452.441627116263</v>
      </c>
      <c r="CP33" s="210">
        <f t="shared" si="24"/>
        <v>14395.88642372673</v>
      </c>
      <c r="CQ33" s="210">
        <f t="shared" si="24"/>
        <v>12339.331220337197</v>
      </c>
      <c r="CR33" s="210">
        <f t="shared" si="25"/>
        <v>10282.776016947664</v>
      </c>
      <c r="CS33" s="210">
        <f t="shared" si="25"/>
        <v>8226.2208135581313</v>
      </c>
      <c r="CT33" s="210">
        <f t="shared" si="25"/>
        <v>6169.6656101685985</v>
      </c>
      <c r="CU33" s="210">
        <f t="shared" si="25"/>
        <v>4113.1104067790657</v>
      </c>
      <c r="CV33" s="210">
        <f t="shared" si="25"/>
        <v>2056.5552033895328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12702.252726817702</v>
      </c>
      <c r="E34" s="203">
        <f>Income!E82</f>
        <v>267654.61102937302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230.95004957850367</v>
      </c>
      <c r="BH34" s="210">
        <f t="shared" si="21"/>
        <v>692.85014873551108</v>
      </c>
      <c r="BI34" s="210">
        <f t="shared" si="21"/>
        <v>1154.7502478925182</v>
      </c>
      <c r="BJ34" s="210">
        <f t="shared" si="21"/>
        <v>1616.6503470495256</v>
      </c>
      <c r="BK34" s="210">
        <f t="shared" si="21"/>
        <v>2078.5504462065333</v>
      </c>
      <c r="BL34" s="210">
        <f t="shared" si="21"/>
        <v>2540.4505453635402</v>
      </c>
      <c r="BM34" s="210">
        <f t="shared" si="21"/>
        <v>3002.350644520548</v>
      </c>
      <c r="BN34" s="210">
        <f t="shared" si="22"/>
        <v>3464.250743677555</v>
      </c>
      <c r="BO34" s="210">
        <f t="shared" si="22"/>
        <v>3926.1508428345624</v>
      </c>
      <c r="BP34" s="210">
        <f t="shared" si="22"/>
        <v>4388.0509419915697</v>
      </c>
      <c r="BQ34" s="210">
        <f t="shared" si="22"/>
        <v>4849.9510411485771</v>
      </c>
      <c r="BR34" s="210">
        <f t="shared" si="22"/>
        <v>5311.8511403055836</v>
      </c>
      <c r="BS34" s="210">
        <f t="shared" si="22"/>
        <v>5773.7512394625919</v>
      </c>
      <c r="BT34" s="210">
        <f t="shared" si="22"/>
        <v>6235.6513386195993</v>
      </c>
      <c r="BU34" s="210">
        <f t="shared" si="22"/>
        <v>6697.5514377766067</v>
      </c>
      <c r="BV34" s="210">
        <f t="shared" si="22"/>
        <v>7159.4515369336141</v>
      </c>
      <c r="BW34" s="210">
        <f t="shared" si="22"/>
        <v>7621.3516360906206</v>
      </c>
      <c r="BX34" s="210">
        <f t="shared" si="23"/>
        <v>8083.2517352476279</v>
      </c>
      <c r="BY34" s="210">
        <f t="shared" si="23"/>
        <v>8545.1518344046362</v>
      </c>
      <c r="BZ34" s="210">
        <f t="shared" si="23"/>
        <v>9007.0519335616427</v>
      </c>
      <c r="CA34" s="210">
        <f t="shared" si="23"/>
        <v>9468.952032718651</v>
      </c>
      <c r="CB34" s="210">
        <f t="shared" si="23"/>
        <v>9930.8521318756575</v>
      </c>
      <c r="CC34" s="210">
        <f t="shared" si="23"/>
        <v>10392.752231032666</v>
      </c>
      <c r="CD34" s="210">
        <f t="shared" si="23"/>
        <v>10854.652330189672</v>
      </c>
      <c r="CE34" s="210">
        <f t="shared" si="23"/>
        <v>11316.552429346679</v>
      </c>
      <c r="CF34" s="210">
        <f t="shared" si="23"/>
        <v>11778.452528503687</v>
      </c>
      <c r="CG34" s="210">
        <f t="shared" si="23"/>
        <v>12240.352627660694</v>
      </c>
      <c r="CH34" s="210">
        <f t="shared" si="24"/>
        <v>12702.252726817702</v>
      </c>
      <c r="CI34" s="210">
        <f t="shared" si="24"/>
        <v>29699.076613654724</v>
      </c>
      <c r="CJ34" s="210">
        <f t="shared" si="24"/>
        <v>46695.900500491742</v>
      </c>
      <c r="CK34" s="210">
        <f t="shared" si="24"/>
        <v>63692.724387328766</v>
      </c>
      <c r="CL34" s="210">
        <f t="shared" si="24"/>
        <v>80689.548274165791</v>
      </c>
      <c r="CM34" s="210">
        <f t="shared" si="24"/>
        <v>97686.372161002815</v>
      </c>
      <c r="CN34" s="210">
        <f t="shared" si="24"/>
        <v>114683.19604783984</v>
      </c>
      <c r="CO34" s="210">
        <f t="shared" si="24"/>
        <v>131680.01993467685</v>
      </c>
      <c r="CP34" s="210">
        <f t="shared" si="24"/>
        <v>148676.84382151387</v>
      </c>
      <c r="CQ34" s="210">
        <f t="shared" si="24"/>
        <v>165673.6677083509</v>
      </c>
      <c r="CR34" s="210">
        <f t="shared" si="25"/>
        <v>182670.49159518792</v>
      </c>
      <c r="CS34" s="210">
        <f t="shared" si="25"/>
        <v>199667.31548202492</v>
      </c>
      <c r="CT34" s="210">
        <f t="shared" si="25"/>
        <v>216664.13936886197</v>
      </c>
      <c r="CU34" s="210">
        <f t="shared" si="25"/>
        <v>233660.96325569897</v>
      </c>
      <c r="CV34" s="210">
        <f t="shared" si="25"/>
        <v>250657.78714253599</v>
      </c>
      <c r="CW34" s="210">
        <f t="shared" si="25"/>
        <v>267654.61102937302</v>
      </c>
      <c r="CX34" s="210">
        <f t="shared" si="25"/>
        <v>267654.61102937302</v>
      </c>
      <c r="CY34" s="210">
        <f t="shared" si="25"/>
        <v>267654.61102937302</v>
      </c>
      <c r="CZ34" s="210">
        <f t="shared" si="25"/>
        <v>267654.61102937302</v>
      </c>
      <c r="DA34" s="210">
        <f t="shared" si="25"/>
        <v>267654.61102937302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42824.737764699697</v>
      </c>
      <c r="C36" s="203">
        <f>Income!C85</f>
        <v>42824.737764699683</v>
      </c>
      <c r="D36" s="203">
        <f>Income!D85</f>
        <v>12883.713480057955</v>
      </c>
      <c r="E36" s="203">
        <f>Income!E85</f>
        <v>16104.641850072447</v>
      </c>
      <c r="F36" s="210">
        <f t="shared" si="16"/>
        <v>42824.737764699697</v>
      </c>
      <c r="G36" s="210">
        <f t="shared" si="16"/>
        <v>42824.737764699697</v>
      </c>
      <c r="H36" s="210">
        <f t="shared" si="16"/>
        <v>42824.737764699697</v>
      </c>
      <c r="I36" s="210">
        <f t="shared" si="16"/>
        <v>42824.737764699697</v>
      </c>
      <c r="J36" s="210">
        <f t="shared" si="16"/>
        <v>42824.737764699697</v>
      </c>
      <c r="K36" s="210">
        <f t="shared" si="16"/>
        <v>42824.737764699697</v>
      </c>
      <c r="L36" s="210">
        <f t="shared" si="16"/>
        <v>42824.737764699697</v>
      </c>
      <c r="M36" s="210">
        <f t="shared" si="16"/>
        <v>42824.737764699697</v>
      </c>
      <c r="N36" s="210">
        <f t="shared" si="16"/>
        <v>42824.737764699697</v>
      </c>
      <c r="O36" s="210">
        <f t="shared" si="16"/>
        <v>42824.737764699697</v>
      </c>
      <c r="P36" s="210">
        <f t="shared" si="16"/>
        <v>42824.737764699697</v>
      </c>
      <c r="Q36" s="210">
        <f t="shared" si="16"/>
        <v>42824.737764699697</v>
      </c>
      <c r="R36" s="210">
        <f t="shared" si="16"/>
        <v>42824.737764699697</v>
      </c>
      <c r="S36" s="210">
        <f t="shared" si="16"/>
        <v>42824.737764699697</v>
      </c>
      <c r="T36" s="210">
        <f t="shared" si="16"/>
        <v>42824.737764699697</v>
      </c>
      <c r="U36" s="210">
        <f t="shared" si="16"/>
        <v>42824.737764699697</v>
      </c>
      <c r="V36" s="210">
        <f t="shared" si="17"/>
        <v>42824.737764699697</v>
      </c>
      <c r="W36" s="210">
        <f t="shared" si="17"/>
        <v>42824.737764699697</v>
      </c>
      <c r="X36" s="210">
        <f t="shared" si="17"/>
        <v>42824.737764699697</v>
      </c>
      <c r="Y36" s="210">
        <f t="shared" si="17"/>
        <v>42824.737764699697</v>
      </c>
      <c r="Z36" s="210">
        <f t="shared" si="17"/>
        <v>42824.737764699697</v>
      </c>
      <c r="AA36" s="210">
        <f t="shared" si="17"/>
        <v>42824.737764699697</v>
      </c>
      <c r="AB36" s="210">
        <f t="shared" si="17"/>
        <v>42824.737764699697</v>
      </c>
      <c r="AC36" s="210">
        <f t="shared" si="17"/>
        <v>42824.737764699697</v>
      </c>
      <c r="AD36" s="210">
        <f t="shared" si="17"/>
        <v>42824.737764699697</v>
      </c>
      <c r="AE36" s="210">
        <f t="shared" si="17"/>
        <v>42824.737764699697</v>
      </c>
      <c r="AF36" s="210">
        <f t="shared" si="18"/>
        <v>42824.737764699697</v>
      </c>
      <c r="AG36" s="210">
        <f t="shared" si="18"/>
        <v>42824.73776469969</v>
      </c>
      <c r="AH36" s="210">
        <f t="shared" si="18"/>
        <v>42824.73776469969</v>
      </c>
      <c r="AI36" s="210">
        <f t="shared" si="18"/>
        <v>42824.73776469969</v>
      </c>
      <c r="AJ36" s="210">
        <f t="shared" si="18"/>
        <v>42824.73776469969</v>
      </c>
      <c r="AK36" s="210">
        <f t="shared" si="18"/>
        <v>42824.73776469969</v>
      </c>
      <c r="AL36" s="210">
        <f t="shared" si="18"/>
        <v>42824.73776469969</v>
      </c>
      <c r="AM36" s="210">
        <f t="shared" si="18"/>
        <v>42824.73776469969</v>
      </c>
      <c r="AN36" s="210">
        <f t="shared" si="18"/>
        <v>42824.73776469969</v>
      </c>
      <c r="AO36" s="210">
        <f t="shared" si="18"/>
        <v>42824.73776469969</v>
      </c>
      <c r="AP36" s="210">
        <f t="shared" si="19"/>
        <v>42824.73776469969</v>
      </c>
      <c r="AQ36" s="210">
        <f t="shared" si="19"/>
        <v>42824.73776469969</v>
      </c>
      <c r="AR36" s="210">
        <f t="shared" si="19"/>
        <v>42824.73776469969</v>
      </c>
      <c r="AS36" s="210">
        <f t="shared" si="19"/>
        <v>42824.73776469969</v>
      </c>
      <c r="AT36" s="210">
        <f t="shared" si="19"/>
        <v>42824.73776469969</v>
      </c>
      <c r="AU36" s="210">
        <f t="shared" si="19"/>
        <v>42824.73776469969</v>
      </c>
      <c r="AV36" s="210">
        <f t="shared" si="19"/>
        <v>42824.73776469969</v>
      </c>
      <c r="AW36" s="210">
        <f t="shared" si="19"/>
        <v>42824.73776469969</v>
      </c>
      <c r="AX36" s="210">
        <f t="shared" si="19"/>
        <v>42824.737764699683</v>
      </c>
      <c r="AY36" s="210">
        <f t="shared" si="19"/>
        <v>42824.737764699683</v>
      </c>
      <c r="AZ36" s="210">
        <f t="shared" si="20"/>
        <v>42824.737764699683</v>
      </c>
      <c r="BA36" s="210">
        <f t="shared" si="20"/>
        <v>42824.737764699683</v>
      </c>
      <c r="BB36" s="210">
        <f t="shared" si="20"/>
        <v>42824.737764699683</v>
      </c>
      <c r="BC36" s="210">
        <f t="shared" si="20"/>
        <v>42824.737764699683</v>
      </c>
      <c r="BD36" s="210">
        <f t="shared" si="20"/>
        <v>42824.737764699683</v>
      </c>
      <c r="BE36" s="210">
        <f t="shared" si="20"/>
        <v>42824.737764699683</v>
      </c>
      <c r="BF36" s="210">
        <f t="shared" si="20"/>
        <v>42824.737764699683</v>
      </c>
      <c r="BG36" s="210">
        <f t="shared" si="20"/>
        <v>42280.355504978921</v>
      </c>
      <c r="BH36" s="210">
        <f t="shared" si="20"/>
        <v>41191.590985537405</v>
      </c>
      <c r="BI36" s="210">
        <f t="shared" si="20"/>
        <v>40102.826466095888</v>
      </c>
      <c r="BJ36" s="210">
        <f t="shared" si="21"/>
        <v>39014.061946654372</v>
      </c>
      <c r="BK36" s="210">
        <f t="shared" si="21"/>
        <v>37925.297427212856</v>
      </c>
      <c r="BL36" s="210">
        <f t="shared" si="21"/>
        <v>36836.53290777134</v>
      </c>
      <c r="BM36" s="210">
        <f t="shared" si="21"/>
        <v>35747.768388329816</v>
      </c>
      <c r="BN36" s="210">
        <f t="shared" si="21"/>
        <v>34659.0038688883</v>
      </c>
      <c r="BO36" s="210">
        <f t="shared" si="21"/>
        <v>33570.239349446783</v>
      </c>
      <c r="BP36" s="210">
        <f t="shared" si="21"/>
        <v>32481.474830005267</v>
      </c>
      <c r="BQ36" s="210">
        <f t="shared" si="21"/>
        <v>31392.710310563751</v>
      </c>
      <c r="BR36" s="210">
        <f t="shared" si="21"/>
        <v>30303.945791122234</v>
      </c>
      <c r="BS36" s="210">
        <f t="shared" si="21"/>
        <v>29215.181271680714</v>
      </c>
      <c r="BT36" s="210">
        <f t="shared" si="22"/>
        <v>28126.416752239198</v>
      </c>
      <c r="BU36" s="210">
        <f t="shared" si="22"/>
        <v>27037.652232797678</v>
      </c>
      <c r="BV36" s="210">
        <f t="shared" si="22"/>
        <v>25948.887713356162</v>
      </c>
      <c r="BW36" s="210">
        <f t="shared" si="22"/>
        <v>24860.123193914646</v>
      </c>
      <c r="BX36" s="210">
        <f t="shared" si="22"/>
        <v>23771.358674473129</v>
      </c>
      <c r="BY36" s="210">
        <f t="shared" si="22"/>
        <v>22682.594155031609</v>
      </c>
      <c r="BZ36" s="210">
        <f t="shared" si="22"/>
        <v>21593.829635590093</v>
      </c>
      <c r="CA36" s="210">
        <f t="shared" si="22"/>
        <v>20505.065116148577</v>
      </c>
      <c r="CB36" s="210">
        <f t="shared" si="22"/>
        <v>19416.300596707057</v>
      </c>
      <c r="CC36" s="210">
        <f t="shared" si="22"/>
        <v>18327.53607726554</v>
      </c>
      <c r="CD36" s="210">
        <f t="shared" si="23"/>
        <v>17238.771557824024</v>
      </c>
      <c r="CE36" s="210">
        <f t="shared" si="23"/>
        <v>16150.007038382508</v>
      </c>
      <c r="CF36" s="210">
        <f t="shared" si="23"/>
        <v>15061.242518940988</v>
      </c>
      <c r="CG36" s="210">
        <f t="shared" si="23"/>
        <v>13972.477999499471</v>
      </c>
      <c r="CH36" s="210">
        <f t="shared" si="23"/>
        <v>12883.713480057955</v>
      </c>
      <c r="CI36" s="210">
        <f t="shared" si="23"/>
        <v>13098.442038058922</v>
      </c>
      <c r="CJ36" s="210">
        <f t="shared" si="23"/>
        <v>13313.170596059887</v>
      </c>
      <c r="CK36" s="210">
        <f t="shared" si="23"/>
        <v>13527.899154060853</v>
      </c>
      <c r="CL36" s="210">
        <f t="shared" si="23"/>
        <v>13742.62771206182</v>
      </c>
      <c r="CM36" s="210">
        <f t="shared" si="23"/>
        <v>13957.356270062786</v>
      </c>
      <c r="CN36" s="210">
        <f t="shared" si="24"/>
        <v>14172.084828063751</v>
      </c>
      <c r="CO36" s="210">
        <f t="shared" si="24"/>
        <v>14386.813386064718</v>
      </c>
      <c r="CP36" s="210">
        <f t="shared" si="24"/>
        <v>14601.541944065684</v>
      </c>
      <c r="CQ36" s="210">
        <f t="shared" si="24"/>
        <v>14816.270502066651</v>
      </c>
      <c r="CR36" s="210">
        <f t="shared" si="24"/>
        <v>15030.999060067616</v>
      </c>
      <c r="CS36" s="210">
        <f t="shared" si="24"/>
        <v>15245.727618068582</v>
      </c>
      <c r="CT36" s="210">
        <f t="shared" si="24"/>
        <v>15460.456176069549</v>
      </c>
      <c r="CU36" s="210">
        <f t="shared" si="24"/>
        <v>15675.184734070514</v>
      </c>
      <c r="CV36" s="210">
        <f t="shared" si="24"/>
        <v>15889.91329207148</v>
      </c>
      <c r="CW36" s="210">
        <f t="shared" si="24"/>
        <v>16104.641850072447</v>
      </c>
      <c r="CX36" s="210">
        <f t="shared" si="25"/>
        <v>16104.641850072447</v>
      </c>
      <c r="CY36" s="210">
        <f t="shared" si="25"/>
        <v>16104.641850072447</v>
      </c>
      <c r="CZ36" s="210">
        <f t="shared" si="25"/>
        <v>16104.641850072447</v>
      </c>
      <c r="DA36" s="210">
        <f t="shared" si="25"/>
        <v>16104.641850072447</v>
      </c>
    </row>
    <row r="37" spans="1:105">
      <c r="A37" s="201" t="str">
        <f>Income!A86</f>
        <v>Cash transfer - gifts</v>
      </c>
      <c r="B37" s="203">
        <f>Income!B86</f>
        <v>1512.1729436687742</v>
      </c>
      <c r="C37" s="203">
        <f>Income!C86</f>
        <v>0</v>
      </c>
      <c r="D37" s="203">
        <f>Income!D86</f>
        <v>1512.172943668774</v>
      </c>
      <c r="E37" s="203">
        <f>Income!E86</f>
        <v>2835.3242693789521</v>
      </c>
      <c r="F37" s="210">
        <f t="shared" si="16"/>
        <v>1512.1729436687742</v>
      </c>
      <c r="G37" s="210">
        <f t="shared" si="16"/>
        <v>1512.1729436687742</v>
      </c>
      <c r="H37" s="210">
        <f t="shared" si="16"/>
        <v>1512.1729436687742</v>
      </c>
      <c r="I37" s="210">
        <f t="shared" si="16"/>
        <v>1512.1729436687742</v>
      </c>
      <c r="J37" s="210">
        <f t="shared" si="16"/>
        <v>1512.1729436687742</v>
      </c>
      <c r="K37" s="210">
        <f t="shared" si="16"/>
        <v>1512.1729436687742</v>
      </c>
      <c r="L37" s="210">
        <f t="shared" si="16"/>
        <v>1512.1729436687742</v>
      </c>
      <c r="M37" s="210">
        <f t="shared" si="16"/>
        <v>1512.1729436687742</v>
      </c>
      <c r="N37" s="210">
        <f t="shared" si="16"/>
        <v>1512.1729436687742</v>
      </c>
      <c r="O37" s="210">
        <f t="shared" si="16"/>
        <v>1512.1729436687742</v>
      </c>
      <c r="P37" s="210">
        <f t="shared" si="17"/>
        <v>1512.1729436687742</v>
      </c>
      <c r="Q37" s="210">
        <f t="shared" si="17"/>
        <v>1512.1729436687742</v>
      </c>
      <c r="R37" s="210">
        <f t="shared" si="17"/>
        <v>1512.1729436687742</v>
      </c>
      <c r="S37" s="210">
        <f t="shared" si="17"/>
        <v>1512.1729436687742</v>
      </c>
      <c r="T37" s="210">
        <f t="shared" si="17"/>
        <v>1512.1729436687742</v>
      </c>
      <c r="U37" s="210">
        <f t="shared" si="17"/>
        <v>1512.1729436687742</v>
      </c>
      <c r="V37" s="210">
        <f t="shared" si="17"/>
        <v>1512.1729436687742</v>
      </c>
      <c r="W37" s="210">
        <f t="shared" si="17"/>
        <v>1512.1729436687742</v>
      </c>
      <c r="X37" s="210">
        <f t="shared" si="17"/>
        <v>1490.5704730449345</v>
      </c>
      <c r="Y37" s="210">
        <f t="shared" si="17"/>
        <v>1447.3655317972552</v>
      </c>
      <c r="Z37" s="210">
        <f t="shared" si="18"/>
        <v>1404.160590549576</v>
      </c>
      <c r="AA37" s="210">
        <f t="shared" si="18"/>
        <v>1360.9556493018968</v>
      </c>
      <c r="AB37" s="210">
        <f t="shared" si="18"/>
        <v>1317.7507080542175</v>
      </c>
      <c r="AC37" s="210">
        <f t="shared" si="18"/>
        <v>1274.5457668065383</v>
      </c>
      <c r="AD37" s="210">
        <f t="shared" si="18"/>
        <v>1231.340825558859</v>
      </c>
      <c r="AE37" s="210">
        <f t="shared" si="18"/>
        <v>1188.1358843111798</v>
      </c>
      <c r="AF37" s="210">
        <f t="shared" si="18"/>
        <v>1144.9309430635005</v>
      </c>
      <c r="AG37" s="210">
        <f t="shared" si="18"/>
        <v>1101.7260018158213</v>
      </c>
      <c r="AH37" s="210">
        <f t="shared" si="18"/>
        <v>1058.521060568142</v>
      </c>
      <c r="AI37" s="210">
        <f t="shared" si="18"/>
        <v>1015.3161193204626</v>
      </c>
      <c r="AJ37" s="210">
        <f t="shared" si="19"/>
        <v>972.11117807278345</v>
      </c>
      <c r="AK37" s="210">
        <f t="shared" si="19"/>
        <v>928.9062368251042</v>
      </c>
      <c r="AL37" s="210">
        <f t="shared" si="19"/>
        <v>885.70129557742496</v>
      </c>
      <c r="AM37" s="210">
        <f t="shared" si="19"/>
        <v>842.4963543297456</v>
      </c>
      <c r="AN37" s="210">
        <f t="shared" si="19"/>
        <v>799.29141308206636</v>
      </c>
      <c r="AO37" s="210">
        <f t="shared" si="19"/>
        <v>756.08647183438711</v>
      </c>
      <c r="AP37" s="210">
        <f t="shared" si="19"/>
        <v>712.88153058670787</v>
      </c>
      <c r="AQ37" s="210">
        <f t="shared" si="19"/>
        <v>669.67658933902851</v>
      </c>
      <c r="AR37" s="210">
        <f t="shared" si="19"/>
        <v>626.47164809134938</v>
      </c>
      <c r="AS37" s="210">
        <f t="shared" si="19"/>
        <v>583.26670684367014</v>
      </c>
      <c r="AT37" s="210">
        <f t="shared" si="20"/>
        <v>540.06176559599066</v>
      </c>
      <c r="AU37" s="210">
        <f t="shared" si="20"/>
        <v>496.85682434831142</v>
      </c>
      <c r="AV37" s="210">
        <f t="shared" si="20"/>
        <v>453.6518831006324</v>
      </c>
      <c r="AW37" s="210">
        <f t="shared" si="20"/>
        <v>410.44694185295316</v>
      </c>
      <c r="AX37" s="210">
        <f t="shared" si="20"/>
        <v>367.24200060527392</v>
      </c>
      <c r="AY37" s="210">
        <f t="shared" si="20"/>
        <v>324.03705935759444</v>
      </c>
      <c r="AZ37" s="210">
        <f t="shared" si="20"/>
        <v>280.8321181099152</v>
      </c>
      <c r="BA37" s="210">
        <f t="shared" si="20"/>
        <v>237.62717686223596</v>
      </c>
      <c r="BB37" s="210">
        <f t="shared" si="20"/>
        <v>194.42223561455671</v>
      </c>
      <c r="BC37" s="210">
        <f t="shared" si="20"/>
        <v>151.21729436687747</v>
      </c>
      <c r="BD37" s="210">
        <f t="shared" si="21"/>
        <v>108.01235311919822</v>
      </c>
      <c r="BE37" s="210">
        <f t="shared" si="21"/>
        <v>64.80741187151898</v>
      </c>
      <c r="BF37" s="210">
        <f t="shared" si="21"/>
        <v>21.602470623839508</v>
      </c>
      <c r="BG37" s="210">
        <f t="shared" si="21"/>
        <v>27.494053521250436</v>
      </c>
      <c r="BH37" s="210">
        <f t="shared" si="21"/>
        <v>82.482160563751307</v>
      </c>
      <c r="BI37" s="210">
        <f t="shared" si="21"/>
        <v>137.47026760625218</v>
      </c>
      <c r="BJ37" s="210">
        <f t="shared" si="21"/>
        <v>192.45837464875305</v>
      </c>
      <c r="BK37" s="210">
        <f t="shared" si="21"/>
        <v>247.44648169125395</v>
      </c>
      <c r="BL37" s="210">
        <f t="shared" si="21"/>
        <v>302.43458873375482</v>
      </c>
      <c r="BM37" s="210">
        <f t="shared" si="21"/>
        <v>357.42269577625569</v>
      </c>
      <c r="BN37" s="210">
        <f t="shared" si="22"/>
        <v>412.41080281875651</v>
      </c>
      <c r="BO37" s="210">
        <f t="shared" si="22"/>
        <v>467.39890986125744</v>
      </c>
      <c r="BP37" s="210">
        <f t="shared" si="22"/>
        <v>522.38701690375831</v>
      </c>
      <c r="BQ37" s="210">
        <f t="shared" si="22"/>
        <v>577.37512394625912</v>
      </c>
      <c r="BR37" s="210">
        <f t="shared" si="22"/>
        <v>632.36323098876005</v>
      </c>
      <c r="BS37" s="210">
        <f t="shared" si="22"/>
        <v>687.35133803126098</v>
      </c>
      <c r="BT37" s="210">
        <f t="shared" si="22"/>
        <v>742.33944507376168</v>
      </c>
      <c r="BU37" s="210">
        <f t="shared" si="22"/>
        <v>797.32755211626261</v>
      </c>
      <c r="BV37" s="210">
        <f t="shared" si="22"/>
        <v>852.31565915876354</v>
      </c>
      <c r="BW37" s="210">
        <f t="shared" si="22"/>
        <v>907.30376620126447</v>
      </c>
      <c r="BX37" s="210">
        <f t="shared" si="23"/>
        <v>962.29187324376528</v>
      </c>
      <c r="BY37" s="210">
        <f t="shared" si="23"/>
        <v>1017.2799802862662</v>
      </c>
      <c r="BZ37" s="210">
        <f t="shared" si="23"/>
        <v>1072.268087328767</v>
      </c>
      <c r="CA37" s="210">
        <f t="shared" si="23"/>
        <v>1127.2561943712678</v>
      </c>
      <c r="CB37" s="210">
        <f t="shared" si="23"/>
        <v>1182.2443014137687</v>
      </c>
      <c r="CC37" s="210">
        <f t="shared" si="23"/>
        <v>1237.2324084562697</v>
      </c>
      <c r="CD37" s="210">
        <f t="shared" si="23"/>
        <v>1292.2205154987705</v>
      </c>
      <c r="CE37" s="210">
        <f t="shared" si="23"/>
        <v>1347.2086225412716</v>
      </c>
      <c r="CF37" s="210">
        <f t="shared" si="23"/>
        <v>1402.1967295837724</v>
      </c>
      <c r="CG37" s="210">
        <f t="shared" si="23"/>
        <v>1457.1848366262732</v>
      </c>
      <c r="CH37" s="210">
        <f t="shared" si="24"/>
        <v>1512.172943668774</v>
      </c>
      <c r="CI37" s="210">
        <f t="shared" si="24"/>
        <v>1600.3830320494526</v>
      </c>
      <c r="CJ37" s="210">
        <f t="shared" si="24"/>
        <v>1688.593120430131</v>
      </c>
      <c r="CK37" s="210">
        <f t="shared" si="24"/>
        <v>1776.8032088108096</v>
      </c>
      <c r="CL37" s="210">
        <f t="shared" si="24"/>
        <v>1865.0132971914882</v>
      </c>
      <c r="CM37" s="210">
        <f t="shared" si="24"/>
        <v>1953.2233855721665</v>
      </c>
      <c r="CN37" s="210">
        <f t="shared" si="24"/>
        <v>2041.4334739528454</v>
      </c>
      <c r="CO37" s="210">
        <f t="shared" si="24"/>
        <v>2129.6435623335237</v>
      </c>
      <c r="CP37" s="210">
        <f t="shared" si="24"/>
        <v>2217.8536507142026</v>
      </c>
      <c r="CQ37" s="210">
        <f t="shared" si="24"/>
        <v>2306.0637390948809</v>
      </c>
      <c r="CR37" s="210">
        <f t="shared" si="25"/>
        <v>2394.2738274755593</v>
      </c>
      <c r="CS37" s="210">
        <f t="shared" si="25"/>
        <v>2482.4839158562381</v>
      </c>
      <c r="CT37" s="210">
        <f t="shared" si="25"/>
        <v>2570.6940042369165</v>
      </c>
      <c r="CU37" s="210">
        <f t="shared" si="25"/>
        <v>2658.9040926175949</v>
      </c>
      <c r="CV37" s="210">
        <f t="shared" si="25"/>
        <v>2747.1141809982737</v>
      </c>
      <c r="CW37" s="210">
        <f t="shared" si="25"/>
        <v>2835.3242693789521</v>
      </c>
      <c r="CX37" s="210">
        <f t="shared" si="25"/>
        <v>2835.3242693789521</v>
      </c>
      <c r="CY37" s="210">
        <f t="shared" si="25"/>
        <v>2835.3242693789521</v>
      </c>
      <c r="CZ37" s="210">
        <f t="shared" si="25"/>
        <v>2835.3242693789521</v>
      </c>
      <c r="DA37" s="210">
        <f t="shared" si="25"/>
        <v>2835.3242693789521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66766.146641182684</v>
      </c>
      <c r="G38" s="204">
        <f t="shared" si="26"/>
        <v>66766.146641182684</v>
      </c>
      <c r="H38" s="204">
        <f t="shared" si="26"/>
        <v>66766.146641182684</v>
      </c>
      <c r="I38" s="204">
        <f t="shared" si="26"/>
        <v>66766.146641182684</v>
      </c>
      <c r="J38" s="204">
        <f t="shared" si="26"/>
        <v>66766.146641182684</v>
      </c>
      <c r="K38" s="204">
        <f t="shared" si="26"/>
        <v>66766.146641182684</v>
      </c>
      <c r="L38" s="204">
        <f t="shared" si="26"/>
        <v>66766.146641182684</v>
      </c>
      <c r="M38" s="204">
        <f t="shared" si="26"/>
        <v>66766.146641182684</v>
      </c>
      <c r="N38" s="204">
        <f t="shared" si="26"/>
        <v>66766.146641182684</v>
      </c>
      <c r="O38" s="204">
        <f t="shared" si="26"/>
        <v>66766.146641182684</v>
      </c>
      <c r="P38" s="204">
        <f t="shared" si="26"/>
        <v>66766.146641182684</v>
      </c>
      <c r="Q38" s="204">
        <f t="shared" si="26"/>
        <v>66766.146641182684</v>
      </c>
      <c r="R38" s="204">
        <f t="shared" si="26"/>
        <v>66766.146641182684</v>
      </c>
      <c r="S38" s="204">
        <f t="shared" si="26"/>
        <v>66766.146641182684</v>
      </c>
      <c r="T38" s="204">
        <f t="shared" si="26"/>
        <v>66766.146641182684</v>
      </c>
      <c r="U38" s="204">
        <f t="shared" si="26"/>
        <v>66766.146641182684</v>
      </c>
      <c r="V38" s="204">
        <f t="shared" si="26"/>
        <v>66766.146641182684</v>
      </c>
      <c r="W38" s="204">
        <f t="shared" si="26"/>
        <v>66766.146641182684</v>
      </c>
      <c r="X38" s="204">
        <f t="shared" si="26"/>
        <v>67055.469526203015</v>
      </c>
      <c r="Y38" s="204">
        <f t="shared" si="26"/>
        <v>67634.115296243661</v>
      </c>
      <c r="Z38" s="204">
        <f t="shared" si="26"/>
        <v>68212.761066284322</v>
      </c>
      <c r="AA38" s="204">
        <f t="shared" si="26"/>
        <v>68791.406836324968</v>
      </c>
      <c r="AB38" s="204">
        <f t="shared" si="26"/>
        <v>69370.052606365614</v>
      </c>
      <c r="AC38" s="204">
        <f t="shared" si="26"/>
        <v>69948.698376406261</v>
      </c>
      <c r="AD38" s="204">
        <f t="shared" si="26"/>
        <v>70527.344146446922</v>
      </c>
      <c r="AE38" s="204">
        <f t="shared" si="26"/>
        <v>71105.989916487582</v>
      </c>
      <c r="AF38" s="204">
        <f t="shared" si="26"/>
        <v>71684.635686528229</v>
      </c>
      <c r="AG38" s="204">
        <f t="shared" si="26"/>
        <v>72263.281456568875</v>
      </c>
      <c r="AH38" s="204">
        <f t="shared" si="26"/>
        <v>72841.927226609521</v>
      </c>
      <c r="AI38" s="204">
        <f t="shared" si="26"/>
        <v>73420.572996650182</v>
      </c>
      <c r="AJ38" s="204">
        <f t="shared" si="26"/>
        <v>73999.218766690828</v>
      </c>
      <c r="AK38" s="204">
        <f t="shared" si="26"/>
        <v>74577.864536731475</v>
      </c>
      <c r="AL38" s="204">
        <f t="shared" ref="AL38:BQ38" si="27">SUM(AL25:AL37)</f>
        <v>75156.510306772136</v>
      </c>
      <c r="AM38" s="204">
        <f t="shared" si="27"/>
        <v>75735.156076812797</v>
      </c>
      <c r="AN38" s="204">
        <f t="shared" si="27"/>
        <v>76313.801846853443</v>
      </c>
      <c r="AO38" s="204">
        <f t="shared" si="27"/>
        <v>76892.447616894075</v>
      </c>
      <c r="AP38" s="204">
        <f t="shared" si="27"/>
        <v>77471.093386934735</v>
      </c>
      <c r="AQ38" s="204">
        <f t="shared" si="27"/>
        <v>78049.739156975396</v>
      </c>
      <c r="AR38" s="204">
        <f t="shared" si="27"/>
        <v>78628.384927016057</v>
      </c>
      <c r="AS38" s="204">
        <f t="shared" si="27"/>
        <v>79207.030697056704</v>
      </c>
      <c r="AT38" s="204">
        <f t="shared" si="27"/>
        <v>79785.67646709735</v>
      </c>
      <c r="AU38" s="204">
        <f t="shared" si="27"/>
        <v>80364.322237138011</v>
      </c>
      <c r="AV38" s="204">
        <f t="shared" si="27"/>
        <v>80942.968007178657</v>
      </c>
      <c r="AW38" s="204">
        <f t="shared" si="27"/>
        <v>81521.613777219318</v>
      </c>
      <c r="AX38" s="204">
        <f t="shared" si="27"/>
        <v>82100.25954725995</v>
      </c>
      <c r="AY38" s="204">
        <f t="shared" si="27"/>
        <v>82678.90531730061</v>
      </c>
      <c r="AZ38" s="204">
        <f t="shared" si="27"/>
        <v>83257.551087341257</v>
      </c>
      <c r="BA38" s="204">
        <f t="shared" si="27"/>
        <v>83836.196857381918</v>
      </c>
      <c r="BB38" s="204">
        <f t="shared" si="27"/>
        <v>84414.842627422579</v>
      </c>
      <c r="BC38" s="204">
        <f t="shared" si="27"/>
        <v>84993.488397463225</v>
      </c>
      <c r="BD38" s="204">
        <f t="shared" si="27"/>
        <v>85572.134167503871</v>
      </c>
      <c r="BE38" s="204">
        <f t="shared" si="27"/>
        <v>86150.779937544517</v>
      </c>
      <c r="BF38" s="204">
        <f t="shared" si="27"/>
        <v>86729.425707585164</v>
      </c>
      <c r="BG38" s="204">
        <f t="shared" si="27"/>
        <v>88572.246662438964</v>
      </c>
      <c r="BH38" s="204">
        <f t="shared" si="27"/>
        <v>91679.242802105859</v>
      </c>
      <c r="BI38" s="204">
        <f t="shared" si="27"/>
        <v>94786.238941772754</v>
      </c>
      <c r="BJ38" s="204">
        <f t="shared" si="27"/>
        <v>97893.235081439649</v>
      </c>
      <c r="BK38" s="204">
        <f t="shared" si="27"/>
        <v>101000.23122110656</v>
      </c>
      <c r="BL38" s="204">
        <f t="shared" si="27"/>
        <v>104107.22736077345</v>
      </c>
      <c r="BM38" s="204">
        <f t="shared" si="27"/>
        <v>107214.22350044035</v>
      </c>
      <c r="BN38" s="204">
        <f t="shared" si="27"/>
        <v>110321.21964010726</v>
      </c>
      <c r="BO38" s="204">
        <f t="shared" si="27"/>
        <v>113428.21577977415</v>
      </c>
      <c r="BP38" s="204">
        <f t="shared" si="27"/>
        <v>116535.21191944106</v>
      </c>
      <c r="BQ38" s="204">
        <f t="shared" si="27"/>
        <v>119642.20805910796</v>
      </c>
      <c r="BR38" s="204">
        <f t="shared" ref="BR38:CW38" si="28">SUM(BR25:BR37)</f>
        <v>122749.20419877488</v>
      </c>
      <c r="BS38" s="204">
        <f t="shared" si="28"/>
        <v>125856.20033844176</v>
      </c>
      <c r="BT38" s="204">
        <f t="shared" si="28"/>
        <v>128963.19647810867</v>
      </c>
      <c r="BU38" s="204">
        <f t="shared" si="28"/>
        <v>132070.19261777555</v>
      </c>
      <c r="BV38" s="204">
        <f t="shared" si="28"/>
        <v>135177.18875744246</v>
      </c>
      <c r="BW38" s="204">
        <f t="shared" si="28"/>
        <v>138284.18489710934</v>
      </c>
      <c r="BX38" s="204">
        <f t="shared" si="28"/>
        <v>141391.18103677625</v>
      </c>
      <c r="BY38" s="204">
        <f t="shared" si="28"/>
        <v>144498.17717644316</v>
      </c>
      <c r="BZ38" s="204">
        <f t="shared" si="28"/>
        <v>147605.17331611004</v>
      </c>
      <c r="CA38" s="204">
        <f t="shared" si="28"/>
        <v>150712.16945577695</v>
      </c>
      <c r="CB38" s="204">
        <f t="shared" si="28"/>
        <v>153819.16559544386</v>
      </c>
      <c r="CC38" s="204">
        <f t="shared" si="28"/>
        <v>156926.16173511077</v>
      </c>
      <c r="CD38" s="204">
        <f t="shared" si="28"/>
        <v>160033.15787477768</v>
      </c>
      <c r="CE38" s="204">
        <f t="shared" si="28"/>
        <v>163140.15401444456</v>
      </c>
      <c r="CF38" s="204">
        <f t="shared" si="28"/>
        <v>166247.1501541115</v>
      </c>
      <c r="CG38" s="204">
        <f t="shared" si="28"/>
        <v>169354.14629377841</v>
      </c>
      <c r="CH38" s="204">
        <f t="shared" si="28"/>
        <v>172461.14243344526</v>
      </c>
      <c r="CI38" s="204">
        <f t="shared" si="28"/>
        <v>200043.29951513256</v>
      </c>
      <c r="CJ38" s="204">
        <f t="shared" si="28"/>
        <v>227625.45659681986</v>
      </c>
      <c r="CK38" s="204">
        <f t="shared" si="28"/>
        <v>255207.61367850716</v>
      </c>
      <c r="CL38" s="204">
        <f t="shared" si="28"/>
        <v>282789.7707601944</v>
      </c>
      <c r="CM38" s="204">
        <f t="shared" si="28"/>
        <v>310371.92784188181</v>
      </c>
      <c r="CN38" s="204">
        <f t="shared" si="28"/>
        <v>337954.08492356905</v>
      </c>
      <c r="CO38" s="204">
        <f t="shared" si="28"/>
        <v>365536.24200525635</v>
      </c>
      <c r="CP38" s="204">
        <f t="shared" si="28"/>
        <v>393118.39908694365</v>
      </c>
      <c r="CQ38" s="204">
        <f t="shared" si="28"/>
        <v>420700.55616863095</v>
      </c>
      <c r="CR38" s="204">
        <f t="shared" si="28"/>
        <v>448282.71325031831</v>
      </c>
      <c r="CS38" s="204">
        <f t="shared" si="28"/>
        <v>475864.87033200555</v>
      </c>
      <c r="CT38" s="204">
        <f t="shared" si="28"/>
        <v>503447.02741369291</v>
      </c>
      <c r="CU38" s="204">
        <f t="shared" si="28"/>
        <v>531029.18449538003</v>
      </c>
      <c r="CV38" s="204">
        <f t="shared" si="28"/>
        <v>558611.34157706751</v>
      </c>
      <c r="CW38" s="204">
        <f t="shared" si="28"/>
        <v>586193.49865875475</v>
      </c>
      <c r="CX38" s="204">
        <f>SUM(CX25:CX37)</f>
        <v>586193.49865875475</v>
      </c>
      <c r="CY38" s="204">
        <f>SUM(CY25:CY37)</f>
        <v>586193.49865875475</v>
      </c>
      <c r="CZ38" s="204">
        <f>SUM(CZ25:CZ37)</f>
        <v>586193.49865875475</v>
      </c>
      <c r="DA38" s="204">
        <f>SUM(DA25:DA37)</f>
        <v>586193.49865875475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374.90255557241608</v>
      </c>
      <c r="Y48" s="210">
        <f t="shared" si="54"/>
        <v>374.90255557241608</v>
      </c>
      <c r="Z48" s="210">
        <f t="shared" si="54"/>
        <v>374.90255557241608</v>
      </c>
      <c r="AA48" s="210">
        <f t="shared" si="54"/>
        <v>374.90255557241608</v>
      </c>
      <c r="AB48" s="210">
        <f t="shared" si="54"/>
        <v>374.90255557241608</v>
      </c>
      <c r="AC48" s="210">
        <f t="shared" si="54"/>
        <v>374.90255557241608</v>
      </c>
      <c r="AD48" s="210">
        <f t="shared" si="54"/>
        <v>374.90255557241608</v>
      </c>
      <c r="AE48" s="210">
        <f t="shared" si="54"/>
        <v>374.90255557241608</v>
      </c>
      <c r="AF48" s="210">
        <f t="shared" si="54"/>
        <v>374.90255557241608</v>
      </c>
      <c r="AG48" s="210">
        <f t="shared" si="54"/>
        <v>374.90255557241608</v>
      </c>
      <c r="AH48" s="210">
        <f t="shared" si="54"/>
        <v>374.90255557241608</v>
      </c>
      <c r="AI48" s="210">
        <f t="shared" si="54"/>
        <v>374.90255557241608</v>
      </c>
      <c r="AJ48" s="210">
        <f t="shared" si="54"/>
        <v>374.90255557241608</v>
      </c>
      <c r="AK48" s="210">
        <f t="shared" si="54"/>
        <v>374.90255557241608</v>
      </c>
      <c r="AL48" s="210">
        <f t="shared" ref="AL48:BQ48" si="55">IF(AL$22&lt;=$E$24,IF(AL$22&lt;=$D$24,IF(AL$22&lt;=$C$24,IF(AL$22&lt;=$B$24,$B114,($C31-$B31)/($C$24-$B$24)),($D31-$C31)/($D$24-$C$24)),($E31-$D31)/($E$24-$D$24)),$F114)</f>
        <v>374.90255557241608</v>
      </c>
      <c r="AM48" s="210">
        <f t="shared" si="55"/>
        <v>374.90255557241608</v>
      </c>
      <c r="AN48" s="210">
        <f t="shared" si="55"/>
        <v>374.90255557241608</v>
      </c>
      <c r="AO48" s="210">
        <f t="shared" si="55"/>
        <v>374.90255557241608</v>
      </c>
      <c r="AP48" s="210">
        <f t="shared" si="55"/>
        <v>374.90255557241608</v>
      </c>
      <c r="AQ48" s="210">
        <f t="shared" si="55"/>
        <v>374.90255557241608</v>
      </c>
      <c r="AR48" s="210">
        <f t="shared" si="55"/>
        <v>374.90255557241608</v>
      </c>
      <c r="AS48" s="210">
        <f t="shared" si="55"/>
        <v>374.90255557241608</v>
      </c>
      <c r="AT48" s="210">
        <f t="shared" si="55"/>
        <v>374.90255557241608</v>
      </c>
      <c r="AU48" s="210">
        <f t="shared" si="55"/>
        <v>374.90255557241608</v>
      </c>
      <c r="AV48" s="210">
        <f t="shared" si="55"/>
        <v>374.90255557241608</v>
      </c>
      <c r="AW48" s="210">
        <f t="shared" si="55"/>
        <v>374.90255557241608</v>
      </c>
      <c r="AX48" s="210">
        <f t="shared" si="55"/>
        <v>374.90255557241608</v>
      </c>
      <c r="AY48" s="210">
        <f t="shared" si="55"/>
        <v>374.90255557241608</v>
      </c>
      <c r="AZ48" s="210">
        <f t="shared" si="55"/>
        <v>374.90255557241608</v>
      </c>
      <c r="BA48" s="210">
        <f t="shared" si="55"/>
        <v>374.90255557241608</v>
      </c>
      <c r="BB48" s="210">
        <f t="shared" si="55"/>
        <v>374.90255557241608</v>
      </c>
      <c r="BC48" s="210">
        <f t="shared" si="55"/>
        <v>374.90255557241608</v>
      </c>
      <c r="BD48" s="210">
        <f t="shared" si="55"/>
        <v>374.90255557241608</v>
      </c>
      <c r="BE48" s="210">
        <f t="shared" si="55"/>
        <v>374.90255557241608</v>
      </c>
      <c r="BF48" s="210">
        <f t="shared" si="55"/>
        <v>374.90255557241608</v>
      </c>
      <c r="BG48" s="210">
        <f t="shared" si="55"/>
        <v>838.78439266488454</v>
      </c>
      <c r="BH48" s="210">
        <f t="shared" si="55"/>
        <v>838.78439266488454</v>
      </c>
      <c r="BI48" s="210">
        <f t="shared" si="55"/>
        <v>838.78439266488454</v>
      </c>
      <c r="BJ48" s="210">
        <f t="shared" si="55"/>
        <v>838.78439266488454</v>
      </c>
      <c r="BK48" s="210">
        <f t="shared" si="55"/>
        <v>838.78439266488454</v>
      </c>
      <c r="BL48" s="210">
        <f t="shared" si="55"/>
        <v>838.78439266488454</v>
      </c>
      <c r="BM48" s="210">
        <f t="shared" si="55"/>
        <v>838.78439266488454</v>
      </c>
      <c r="BN48" s="210">
        <f t="shared" si="55"/>
        <v>838.78439266488454</v>
      </c>
      <c r="BO48" s="210">
        <f t="shared" si="55"/>
        <v>838.78439266488454</v>
      </c>
      <c r="BP48" s="210">
        <f t="shared" si="55"/>
        <v>838.78439266488454</v>
      </c>
      <c r="BQ48" s="210">
        <f t="shared" si="55"/>
        <v>838.78439266488454</v>
      </c>
      <c r="BR48" s="210">
        <f t="shared" ref="BR48:DA48" si="56">IF(BR$22&lt;=$E$24,IF(BR$22&lt;=$D$24,IF(BR$22&lt;=$C$24,IF(BR$22&lt;=$B$24,$B114,($C31-$B31)/($C$24-$B$24)),($D31-$C31)/($D$24-$C$24)),($E31-$D31)/($E$24-$D$24)),$F114)</f>
        <v>838.78439266488454</v>
      </c>
      <c r="BS48" s="210">
        <f t="shared" si="56"/>
        <v>838.78439266488454</v>
      </c>
      <c r="BT48" s="210">
        <f t="shared" si="56"/>
        <v>838.78439266488454</v>
      </c>
      <c r="BU48" s="210">
        <f t="shared" si="56"/>
        <v>838.78439266488454</v>
      </c>
      <c r="BV48" s="210">
        <f t="shared" si="56"/>
        <v>838.78439266488454</v>
      </c>
      <c r="BW48" s="210">
        <f t="shared" si="56"/>
        <v>838.78439266488454</v>
      </c>
      <c r="BX48" s="210">
        <f t="shared" si="56"/>
        <v>838.78439266488454</v>
      </c>
      <c r="BY48" s="210">
        <f t="shared" si="56"/>
        <v>838.78439266488454</v>
      </c>
      <c r="BZ48" s="210">
        <f t="shared" si="56"/>
        <v>838.78439266488454</v>
      </c>
      <c r="CA48" s="210">
        <f t="shared" si="56"/>
        <v>838.78439266488454</v>
      </c>
      <c r="CB48" s="210">
        <f t="shared" si="56"/>
        <v>838.78439266488454</v>
      </c>
      <c r="CC48" s="210">
        <f t="shared" si="56"/>
        <v>838.78439266488454</v>
      </c>
      <c r="CD48" s="210">
        <f t="shared" si="56"/>
        <v>838.78439266488454</v>
      </c>
      <c r="CE48" s="210">
        <f t="shared" si="56"/>
        <v>838.78439266488454</v>
      </c>
      <c r="CF48" s="210">
        <f t="shared" si="56"/>
        <v>838.78439266488454</v>
      </c>
      <c r="CG48" s="210">
        <f t="shared" si="56"/>
        <v>838.78439266488454</v>
      </c>
      <c r="CH48" s="210">
        <f t="shared" si="56"/>
        <v>838.78439266488454</v>
      </c>
      <c r="CI48" s="210">
        <f t="shared" si="56"/>
        <v>-3240.5557940969843</v>
      </c>
      <c r="CJ48" s="210">
        <f t="shared" si="56"/>
        <v>-3240.5557940969843</v>
      </c>
      <c r="CK48" s="210">
        <f t="shared" si="56"/>
        <v>-3240.5557940969843</v>
      </c>
      <c r="CL48" s="210">
        <f t="shared" si="56"/>
        <v>-3240.5557940969843</v>
      </c>
      <c r="CM48" s="210">
        <f t="shared" si="56"/>
        <v>-3240.5557940969843</v>
      </c>
      <c r="CN48" s="210">
        <f t="shared" si="56"/>
        <v>-3240.5557940969843</v>
      </c>
      <c r="CO48" s="210">
        <f t="shared" si="56"/>
        <v>-3240.5557940969843</v>
      </c>
      <c r="CP48" s="210">
        <f t="shared" si="56"/>
        <v>-3240.5557940969843</v>
      </c>
      <c r="CQ48" s="210">
        <f t="shared" si="56"/>
        <v>-3240.5557940969843</v>
      </c>
      <c r="CR48" s="210">
        <f t="shared" si="56"/>
        <v>-3240.5557940969843</v>
      </c>
      <c r="CS48" s="210">
        <f t="shared" si="56"/>
        <v>-3240.5557940969843</v>
      </c>
      <c r="CT48" s="210">
        <f t="shared" si="56"/>
        <v>-3240.5557940969843</v>
      </c>
      <c r="CU48" s="210">
        <f t="shared" si="56"/>
        <v>-3240.5557940969843</v>
      </c>
      <c r="CV48" s="210">
        <f t="shared" si="56"/>
        <v>-3240.5557940969843</v>
      </c>
      <c r="CW48" s="210">
        <f t="shared" si="56"/>
        <v>-3240.5557940969843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11643.731666249563</v>
      </c>
      <c r="CJ49" s="210">
        <f t="shared" si="59"/>
        <v>11643.731666249563</v>
      </c>
      <c r="CK49" s="210">
        <f t="shared" si="59"/>
        <v>11643.731666249563</v>
      </c>
      <c r="CL49" s="210">
        <f t="shared" si="59"/>
        <v>11643.731666249563</v>
      </c>
      <c r="CM49" s="210">
        <f t="shared" si="59"/>
        <v>11643.731666249563</v>
      </c>
      <c r="CN49" s="210">
        <f t="shared" si="59"/>
        <v>11643.731666249563</v>
      </c>
      <c r="CO49" s="210">
        <f t="shared" si="59"/>
        <v>11643.731666249563</v>
      </c>
      <c r="CP49" s="210">
        <f t="shared" si="59"/>
        <v>11643.731666249563</v>
      </c>
      <c r="CQ49" s="210">
        <f t="shared" si="59"/>
        <v>11643.731666249563</v>
      </c>
      <c r="CR49" s="210">
        <f t="shared" si="59"/>
        <v>11643.731666249563</v>
      </c>
      <c r="CS49" s="210">
        <f t="shared" si="59"/>
        <v>11643.731666249563</v>
      </c>
      <c r="CT49" s="210">
        <f t="shared" si="59"/>
        <v>11643.731666249563</v>
      </c>
      <c r="CU49" s="210">
        <f t="shared" si="59"/>
        <v>11643.731666249563</v>
      </c>
      <c r="CV49" s="210">
        <f t="shared" si="59"/>
        <v>11643.731666249563</v>
      </c>
      <c r="CW49" s="210">
        <f t="shared" si="59"/>
        <v>11643.731666249563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1121.7573836670178</v>
      </c>
      <c r="BH50" s="210">
        <f t="shared" si="61"/>
        <v>1121.7573836670178</v>
      </c>
      <c r="BI50" s="210">
        <f t="shared" si="61"/>
        <v>1121.7573836670178</v>
      </c>
      <c r="BJ50" s="210">
        <f t="shared" si="61"/>
        <v>1121.7573836670178</v>
      </c>
      <c r="BK50" s="210">
        <f t="shared" si="61"/>
        <v>1121.7573836670178</v>
      </c>
      <c r="BL50" s="210">
        <f t="shared" si="61"/>
        <v>1121.7573836670178</v>
      </c>
      <c r="BM50" s="210">
        <f t="shared" si="61"/>
        <v>1121.7573836670178</v>
      </c>
      <c r="BN50" s="210">
        <f t="shared" si="61"/>
        <v>1121.7573836670178</v>
      </c>
      <c r="BO50" s="210">
        <f t="shared" si="61"/>
        <v>1121.7573836670178</v>
      </c>
      <c r="BP50" s="210">
        <f t="shared" si="61"/>
        <v>1121.7573836670178</v>
      </c>
      <c r="BQ50" s="210">
        <f t="shared" si="61"/>
        <v>1121.7573836670178</v>
      </c>
      <c r="BR50" s="210">
        <f t="shared" ref="BR50:DA50" si="62">IF(BR$22&lt;=$E$24,IF(BR$22&lt;=$D$24,IF(BR$22&lt;=$C$24,IF(BR$22&lt;=$B$24,$B116,($C33-$B33)/($C$24-$B$24)),($D33-$C33)/($D$24-$C$24)),($E33-$D33)/($E$24-$D$24)),$F116)</f>
        <v>1121.7573836670178</v>
      </c>
      <c r="BS50" s="210">
        <f t="shared" si="62"/>
        <v>1121.7573836670178</v>
      </c>
      <c r="BT50" s="210">
        <f t="shared" si="62"/>
        <v>1121.7573836670178</v>
      </c>
      <c r="BU50" s="210">
        <f t="shared" si="62"/>
        <v>1121.7573836670178</v>
      </c>
      <c r="BV50" s="210">
        <f t="shared" si="62"/>
        <v>1121.7573836670178</v>
      </c>
      <c r="BW50" s="210">
        <f t="shared" si="62"/>
        <v>1121.7573836670178</v>
      </c>
      <c r="BX50" s="210">
        <f t="shared" si="62"/>
        <v>1121.7573836670178</v>
      </c>
      <c r="BY50" s="210">
        <f t="shared" si="62"/>
        <v>1121.7573836670178</v>
      </c>
      <c r="BZ50" s="210">
        <f t="shared" si="62"/>
        <v>1121.7573836670178</v>
      </c>
      <c r="CA50" s="210">
        <f t="shared" si="62"/>
        <v>1121.7573836670178</v>
      </c>
      <c r="CB50" s="210">
        <f t="shared" si="62"/>
        <v>1121.7573836670178</v>
      </c>
      <c r="CC50" s="210">
        <f t="shared" si="62"/>
        <v>1121.7573836670178</v>
      </c>
      <c r="CD50" s="210">
        <f t="shared" si="62"/>
        <v>1121.7573836670178</v>
      </c>
      <c r="CE50" s="210">
        <f t="shared" si="62"/>
        <v>1121.7573836670178</v>
      </c>
      <c r="CF50" s="210">
        <f t="shared" si="62"/>
        <v>1121.7573836670178</v>
      </c>
      <c r="CG50" s="210">
        <f t="shared" si="62"/>
        <v>1121.7573836670178</v>
      </c>
      <c r="CH50" s="210">
        <f t="shared" si="62"/>
        <v>1121.7573836670178</v>
      </c>
      <c r="CI50" s="210">
        <f t="shared" si="62"/>
        <v>-2056.5552033895328</v>
      </c>
      <c r="CJ50" s="210">
        <f t="shared" si="62"/>
        <v>-2056.5552033895328</v>
      </c>
      <c r="CK50" s="210">
        <f t="shared" si="62"/>
        <v>-2056.5552033895328</v>
      </c>
      <c r="CL50" s="210">
        <f t="shared" si="62"/>
        <v>-2056.5552033895328</v>
      </c>
      <c r="CM50" s="210">
        <f t="shared" si="62"/>
        <v>-2056.5552033895328</v>
      </c>
      <c r="CN50" s="210">
        <f t="shared" si="62"/>
        <v>-2056.5552033895328</v>
      </c>
      <c r="CO50" s="210">
        <f t="shared" si="62"/>
        <v>-2056.5552033895328</v>
      </c>
      <c r="CP50" s="210">
        <f t="shared" si="62"/>
        <v>-2056.5552033895328</v>
      </c>
      <c r="CQ50" s="210">
        <f t="shared" si="62"/>
        <v>-2056.5552033895328</v>
      </c>
      <c r="CR50" s="210">
        <f t="shared" si="62"/>
        <v>-2056.5552033895328</v>
      </c>
      <c r="CS50" s="210">
        <f t="shared" si="62"/>
        <v>-2056.5552033895328</v>
      </c>
      <c r="CT50" s="210">
        <f t="shared" si="62"/>
        <v>-2056.5552033895328</v>
      </c>
      <c r="CU50" s="210">
        <f t="shared" si="62"/>
        <v>-2056.5552033895328</v>
      </c>
      <c r="CV50" s="210">
        <f t="shared" si="62"/>
        <v>-2056.5552033895328</v>
      </c>
      <c r="CW50" s="210">
        <f t="shared" si="62"/>
        <v>-2056.5552033895328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461.90009915700733</v>
      </c>
      <c r="BH51" s="210">
        <f t="shared" si="64"/>
        <v>461.90009915700733</v>
      </c>
      <c r="BI51" s="210">
        <f t="shared" si="64"/>
        <v>461.90009915700733</v>
      </c>
      <c r="BJ51" s="210">
        <f t="shared" si="64"/>
        <v>461.90009915700733</v>
      </c>
      <c r="BK51" s="210">
        <f t="shared" si="64"/>
        <v>461.90009915700733</v>
      </c>
      <c r="BL51" s="210">
        <f t="shared" si="64"/>
        <v>461.90009915700733</v>
      </c>
      <c r="BM51" s="210">
        <f t="shared" si="64"/>
        <v>461.90009915700733</v>
      </c>
      <c r="BN51" s="210">
        <f t="shared" si="64"/>
        <v>461.90009915700733</v>
      </c>
      <c r="BO51" s="210">
        <f t="shared" si="64"/>
        <v>461.90009915700733</v>
      </c>
      <c r="BP51" s="210">
        <f t="shared" si="64"/>
        <v>461.90009915700733</v>
      </c>
      <c r="BQ51" s="210">
        <f t="shared" si="64"/>
        <v>461.90009915700733</v>
      </c>
      <c r="BR51" s="210">
        <f t="shared" ref="BR51:DA51" si="65">IF(BR$22&lt;=$E$24,IF(BR$22&lt;=$D$24,IF(BR$22&lt;=$C$24,IF(BR$22&lt;=$B$24,$B117,($C34-$B34)/($C$24-$B$24)),($D34-$C34)/($D$24-$C$24)),($E34-$D34)/($E$24-$D$24)),$F117)</f>
        <v>461.90009915700733</v>
      </c>
      <c r="BS51" s="210">
        <f t="shared" si="65"/>
        <v>461.90009915700733</v>
      </c>
      <c r="BT51" s="210">
        <f t="shared" si="65"/>
        <v>461.90009915700733</v>
      </c>
      <c r="BU51" s="210">
        <f t="shared" si="65"/>
        <v>461.90009915700733</v>
      </c>
      <c r="BV51" s="210">
        <f t="shared" si="65"/>
        <v>461.90009915700733</v>
      </c>
      <c r="BW51" s="210">
        <f t="shared" si="65"/>
        <v>461.90009915700733</v>
      </c>
      <c r="BX51" s="210">
        <f t="shared" si="65"/>
        <v>461.90009915700733</v>
      </c>
      <c r="BY51" s="210">
        <f t="shared" si="65"/>
        <v>461.90009915700733</v>
      </c>
      <c r="BZ51" s="210">
        <f t="shared" si="65"/>
        <v>461.90009915700733</v>
      </c>
      <c r="CA51" s="210">
        <f t="shared" si="65"/>
        <v>461.90009915700733</v>
      </c>
      <c r="CB51" s="210">
        <f t="shared" si="65"/>
        <v>461.90009915700733</v>
      </c>
      <c r="CC51" s="210">
        <f t="shared" si="65"/>
        <v>461.90009915700733</v>
      </c>
      <c r="CD51" s="210">
        <f t="shared" si="65"/>
        <v>461.90009915700733</v>
      </c>
      <c r="CE51" s="210">
        <f t="shared" si="65"/>
        <v>461.90009915700733</v>
      </c>
      <c r="CF51" s="210">
        <f t="shared" si="65"/>
        <v>461.90009915700733</v>
      </c>
      <c r="CG51" s="210">
        <f t="shared" si="65"/>
        <v>461.90009915700733</v>
      </c>
      <c r="CH51" s="210">
        <f t="shared" si="65"/>
        <v>461.90009915700733</v>
      </c>
      <c r="CI51" s="210">
        <f t="shared" si="65"/>
        <v>16996.823886837021</v>
      </c>
      <c r="CJ51" s="210">
        <f t="shared" si="65"/>
        <v>16996.823886837021</v>
      </c>
      <c r="CK51" s="210">
        <f t="shared" si="65"/>
        <v>16996.823886837021</v>
      </c>
      <c r="CL51" s="210">
        <f t="shared" si="65"/>
        <v>16996.823886837021</v>
      </c>
      <c r="CM51" s="210">
        <f t="shared" si="65"/>
        <v>16996.823886837021</v>
      </c>
      <c r="CN51" s="210">
        <f t="shared" si="65"/>
        <v>16996.823886837021</v>
      </c>
      <c r="CO51" s="210">
        <f t="shared" si="65"/>
        <v>16996.823886837021</v>
      </c>
      <c r="CP51" s="210">
        <f t="shared" si="65"/>
        <v>16996.823886837021</v>
      </c>
      <c r="CQ51" s="210">
        <f t="shared" si="65"/>
        <v>16996.823886837021</v>
      </c>
      <c r="CR51" s="210">
        <f t="shared" si="65"/>
        <v>16996.823886837021</v>
      </c>
      <c r="CS51" s="210">
        <f t="shared" si="65"/>
        <v>16996.823886837021</v>
      </c>
      <c r="CT51" s="210">
        <f t="shared" si="65"/>
        <v>16996.823886837021</v>
      </c>
      <c r="CU51" s="210">
        <f t="shared" si="65"/>
        <v>16996.823886837021</v>
      </c>
      <c r="CV51" s="210">
        <f t="shared" si="65"/>
        <v>16996.823886837021</v>
      </c>
      <c r="CW51" s="210">
        <f t="shared" si="65"/>
        <v>16996.823886837021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-4.1576900652476718E-13</v>
      </c>
      <c r="Y53" s="210">
        <f t="shared" si="69"/>
        <v>-4.1576900652476718E-13</v>
      </c>
      <c r="Z53" s="210">
        <f t="shared" si="69"/>
        <v>-4.1576900652476718E-13</v>
      </c>
      <c r="AA53" s="210">
        <f t="shared" si="69"/>
        <v>-4.1576900652476718E-13</v>
      </c>
      <c r="AB53" s="210">
        <f t="shared" si="69"/>
        <v>-4.1576900652476718E-13</v>
      </c>
      <c r="AC53" s="210">
        <f t="shared" si="69"/>
        <v>-4.1576900652476718E-13</v>
      </c>
      <c r="AD53" s="210">
        <f t="shared" si="69"/>
        <v>-4.1576900652476718E-13</v>
      </c>
      <c r="AE53" s="210">
        <f t="shared" si="69"/>
        <v>-4.1576900652476718E-13</v>
      </c>
      <c r="AF53" s="210">
        <f t="shared" si="69"/>
        <v>-4.1576900652476718E-13</v>
      </c>
      <c r="AG53" s="210">
        <f t="shared" si="69"/>
        <v>-4.1576900652476718E-13</v>
      </c>
      <c r="AH53" s="210">
        <f t="shared" si="69"/>
        <v>-4.1576900652476718E-13</v>
      </c>
      <c r="AI53" s="210">
        <f t="shared" si="69"/>
        <v>-4.1576900652476718E-13</v>
      </c>
      <c r="AJ53" s="210">
        <f t="shared" si="69"/>
        <v>-4.1576900652476718E-13</v>
      </c>
      <c r="AK53" s="210">
        <f t="shared" si="69"/>
        <v>-4.1576900652476718E-13</v>
      </c>
      <c r="AL53" s="210">
        <f t="shared" ref="AL53:BQ53" si="70">IF(AL$22&lt;=$E$24,IF(AL$22&lt;=$D$24,IF(AL$22&lt;=$C$24,IF(AL$22&lt;=$B$24,$B119,($C36-$B36)/($C$24-$B$24)),($D36-$C36)/($D$24-$C$24)),($E36-$D36)/($E$24-$D$24)),$F119)</f>
        <v>-4.1576900652476718E-13</v>
      </c>
      <c r="AM53" s="210">
        <f t="shared" si="70"/>
        <v>-4.1576900652476718E-13</v>
      </c>
      <c r="AN53" s="210">
        <f t="shared" si="70"/>
        <v>-4.1576900652476718E-13</v>
      </c>
      <c r="AO53" s="210">
        <f t="shared" si="70"/>
        <v>-4.1576900652476718E-13</v>
      </c>
      <c r="AP53" s="210">
        <f t="shared" si="70"/>
        <v>-4.1576900652476718E-13</v>
      </c>
      <c r="AQ53" s="210">
        <f t="shared" si="70"/>
        <v>-4.1576900652476718E-13</v>
      </c>
      <c r="AR53" s="210">
        <f t="shared" si="70"/>
        <v>-4.1576900652476718E-13</v>
      </c>
      <c r="AS53" s="210">
        <f t="shared" si="70"/>
        <v>-4.1576900652476718E-13</v>
      </c>
      <c r="AT53" s="210">
        <f t="shared" si="70"/>
        <v>-4.1576900652476718E-13</v>
      </c>
      <c r="AU53" s="210">
        <f t="shared" si="70"/>
        <v>-4.1576900652476718E-13</v>
      </c>
      <c r="AV53" s="210">
        <f t="shared" si="70"/>
        <v>-4.1576900652476718E-13</v>
      </c>
      <c r="AW53" s="210">
        <f t="shared" si="70"/>
        <v>-4.1576900652476718E-13</v>
      </c>
      <c r="AX53" s="210">
        <f t="shared" si="70"/>
        <v>-4.1576900652476718E-13</v>
      </c>
      <c r="AY53" s="210">
        <f t="shared" si="70"/>
        <v>-4.1576900652476718E-13</v>
      </c>
      <c r="AZ53" s="210">
        <f t="shared" si="70"/>
        <v>-4.1576900652476718E-13</v>
      </c>
      <c r="BA53" s="210">
        <f t="shared" si="70"/>
        <v>-4.1576900652476718E-13</v>
      </c>
      <c r="BB53" s="210">
        <f t="shared" si="70"/>
        <v>-4.1576900652476718E-13</v>
      </c>
      <c r="BC53" s="210">
        <f t="shared" si="70"/>
        <v>-4.1576900652476718E-13</v>
      </c>
      <c r="BD53" s="210">
        <f t="shared" si="70"/>
        <v>-4.1576900652476718E-13</v>
      </c>
      <c r="BE53" s="210">
        <f t="shared" si="70"/>
        <v>-4.1576900652476718E-13</v>
      </c>
      <c r="BF53" s="210">
        <f t="shared" si="70"/>
        <v>-4.1576900652476718E-13</v>
      </c>
      <c r="BG53" s="210">
        <f t="shared" si="70"/>
        <v>-1088.7645194415175</v>
      </c>
      <c r="BH53" s="210">
        <f t="shared" si="70"/>
        <v>-1088.7645194415175</v>
      </c>
      <c r="BI53" s="210">
        <f t="shared" si="70"/>
        <v>-1088.7645194415175</v>
      </c>
      <c r="BJ53" s="210">
        <f t="shared" si="70"/>
        <v>-1088.7645194415175</v>
      </c>
      <c r="BK53" s="210">
        <f t="shared" si="70"/>
        <v>-1088.7645194415175</v>
      </c>
      <c r="BL53" s="210">
        <f t="shared" si="70"/>
        <v>-1088.7645194415175</v>
      </c>
      <c r="BM53" s="210">
        <f t="shared" si="70"/>
        <v>-1088.7645194415175</v>
      </c>
      <c r="BN53" s="210">
        <f t="shared" si="70"/>
        <v>-1088.7645194415175</v>
      </c>
      <c r="BO53" s="210">
        <f t="shared" si="70"/>
        <v>-1088.7645194415175</v>
      </c>
      <c r="BP53" s="210">
        <f t="shared" si="70"/>
        <v>-1088.7645194415175</v>
      </c>
      <c r="BQ53" s="210">
        <f t="shared" si="70"/>
        <v>-1088.7645194415175</v>
      </c>
      <c r="BR53" s="210">
        <f t="shared" ref="BR53:DA53" si="71">IF(BR$22&lt;=$E$24,IF(BR$22&lt;=$D$24,IF(BR$22&lt;=$C$24,IF(BR$22&lt;=$B$24,$B119,($C36-$B36)/($C$24-$B$24)),($D36-$C36)/($D$24-$C$24)),($E36-$D36)/($E$24-$D$24)),$F119)</f>
        <v>-1088.7645194415175</v>
      </c>
      <c r="BS53" s="210">
        <f t="shared" si="71"/>
        <v>-1088.7645194415175</v>
      </c>
      <c r="BT53" s="210">
        <f t="shared" si="71"/>
        <v>-1088.7645194415175</v>
      </c>
      <c r="BU53" s="210">
        <f t="shared" si="71"/>
        <v>-1088.7645194415175</v>
      </c>
      <c r="BV53" s="210">
        <f t="shared" si="71"/>
        <v>-1088.7645194415175</v>
      </c>
      <c r="BW53" s="210">
        <f t="shared" si="71"/>
        <v>-1088.7645194415175</v>
      </c>
      <c r="BX53" s="210">
        <f t="shared" si="71"/>
        <v>-1088.7645194415175</v>
      </c>
      <c r="BY53" s="210">
        <f t="shared" si="71"/>
        <v>-1088.7645194415175</v>
      </c>
      <c r="BZ53" s="210">
        <f t="shared" si="71"/>
        <v>-1088.7645194415175</v>
      </c>
      <c r="CA53" s="210">
        <f t="shared" si="71"/>
        <v>-1088.7645194415175</v>
      </c>
      <c r="CB53" s="210">
        <f t="shared" si="71"/>
        <v>-1088.7645194415175</v>
      </c>
      <c r="CC53" s="210">
        <f t="shared" si="71"/>
        <v>-1088.7645194415175</v>
      </c>
      <c r="CD53" s="210">
        <f t="shared" si="71"/>
        <v>-1088.7645194415175</v>
      </c>
      <c r="CE53" s="210">
        <f t="shared" si="71"/>
        <v>-1088.7645194415175</v>
      </c>
      <c r="CF53" s="210">
        <f t="shared" si="71"/>
        <v>-1088.7645194415175</v>
      </c>
      <c r="CG53" s="210">
        <f t="shared" si="71"/>
        <v>-1088.7645194415175</v>
      </c>
      <c r="CH53" s="210">
        <f t="shared" si="71"/>
        <v>-1088.7645194415175</v>
      </c>
      <c r="CI53" s="210">
        <f t="shared" si="71"/>
        <v>214.7285580009661</v>
      </c>
      <c r="CJ53" s="210">
        <f t="shared" si="71"/>
        <v>214.7285580009661</v>
      </c>
      <c r="CK53" s="210">
        <f t="shared" si="71"/>
        <v>214.7285580009661</v>
      </c>
      <c r="CL53" s="210">
        <f t="shared" si="71"/>
        <v>214.7285580009661</v>
      </c>
      <c r="CM53" s="210">
        <f t="shared" si="71"/>
        <v>214.7285580009661</v>
      </c>
      <c r="CN53" s="210">
        <f t="shared" si="71"/>
        <v>214.7285580009661</v>
      </c>
      <c r="CO53" s="210">
        <f t="shared" si="71"/>
        <v>214.7285580009661</v>
      </c>
      <c r="CP53" s="210">
        <f t="shared" si="71"/>
        <v>214.7285580009661</v>
      </c>
      <c r="CQ53" s="210">
        <f t="shared" si="71"/>
        <v>214.7285580009661</v>
      </c>
      <c r="CR53" s="210">
        <f t="shared" si="71"/>
        <v>214.7285580009661</v>
      </c>
      <c r="CS53" s="210">
        <f t="shared" si="71"/>
        <v>214.7285580009661</v>
      </c>
      <c r="CT53" s="210">
        <f t="shared" si="71"/>
        <v>214.7285580009661</v>
      </c>
      <c r="CU53" s="210">
        <f t="shared" si="71"/>
        <v>214.7285580009661</v>
      </c>
      <c r="CV53" s="210">
        <f t="shared" si="71"/>
        <v>214.7285580009661</v>
      </c>
      <c r="CW53" s="210">
        <f t="shared" si="71"/>
        <v>214.7285580009661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-43.204941247679265</v>
      </c>
      <c r="Y54" s="210">
        <f t="shared" si="72"/>
        <v>-43.204941247679265</v>
      </c>
      <c r="Z54" s="210">
        <f t="shared" si="72"/>
        <v>-43.204941247679265</v>
      </c>
      <c r="AA54" s="210">
        <f t="shared" si="72"/>
        <v>-43.204941247679265</v>
      </c>
      <c r="AB54" s="210">
        <f t="shared" si="72"/>
        <v>-43.204941247679265</v>
      </c>
      <c r="AC54" s="210">
        <f t="shared" si="72"/>
        <v>-43.204941247679265</v>
      </c>
      <c r="AD54" s="210">
        <f t="shared" si="72"/>
        <v>-43.204941247679265</v>
      </c>
      <c r="AE54" s="210">
        <f t="shared" si="72"/>
        <v>-43.204941247679265</v>
      </c>
      <c r="AF54" s="210">
        <f t="shared" si="72"/>
        <v>-43.204941247679265</v>
      </c>
      <c r="AG54" s="210">
        <f t="shared" si="72"/>
        <v>-43.204941247679265</v>
      </c>
      <c r="AH54" s="210">
        <f t="shared" si="72"/>
        <v>-43.204941247679265</v>
      </c>
      <c r="AI54" s="210">
        <f t="shared" si="72"/>
        <v>-43.204941247679265</v>
      </c>
      <c r="AJ54" s="210">
        <f t="shared" si="72"/>
        <v>-43.204941247679265</v>
      </c>
      <c r="AK54" s="210">
        <f t="shared" si="72"/>
        <v>-43.204941247679265</v>
      </c>
      <c r="AL54" s="210">
        <f t="shared" ref="AL54:BQ54" si="73">IF(AL$22&lt;=$E$24,IF(AL$22&lt;=$D$24,IF(AL$22&lt;=$C$24,IF(AL$22&lt;=$B$24,$B120,($C37-$B37)/($C$24-$B$24)),($D37-$C37)/($D$24-$C$24)),($E37-$D37)/($E$24-$D$24)),$F120)</f>
        <v>-43.204941247679265</v>
      </c>
      <c r="AM54" s="210">
        <f t="shared" si="73"/>
        <v>-43.204941247679265</v>
      </c>
      <c r="AN54" s="210">
        <f t="shared" si="73"/>
        <v>-43.204941247679265</v>
      </c>
      <c r="AO54" s="210">
        <f t="shared" si="73"/>
        <v>-43.204941247679265</v>
      </c>
      <c r="AP54" s="210">
        <f t="shared" si="73"/>
        <v>-43.204941247679265</v>
      </c>
      <c r="AQ54" s="210">
        <f t="shared" si="73"/>
        <v>-43.204941247679265</v>
      </c>
      <c r="AR54" s="210">
        <f t="shared" si="73"/>
        <v>-43.204941247679265</v>
      </c>
      <c r="AS54" s="210">
        <f t="shared" si="73"/>
        <v>-43.204941247679265</v>
      </c>
      <c r="AT54" s="210">
        <f t="shared" si="73"/>
        <v>-43.204941247679265</v>
      </c>
      <c r="AU54" s="210">
        <f t="shared" si="73"/>
        <v>-43.204941247679265</v>
      </c>
      <c r="AV54" s="210">
        <f t="shared" si="73"/>
        <v>-43.204941247679265</v>
      </c>
      <c r="AW54" s="210">
        <f t="shared" si="73"/>
        <v>-43.204941247679265</v>
      </c>
      <c r="AX54" s="210">
        <f t="shared" si="73"/>
        <v>-43.204941247679265</v>
      </c>
      <c r="AY54" s="210">
        <f t="shared" si="73"/>
        <v>-43.204941247679265</v>
      </c>
      <c r="AZ54" s="210">
        <f t="shared" si="73"/>
        <v>-43.204941247679265</v>
      </c>
      <c r="BA54" s="210">
        <f t="shared" si="73"/>
        <v>-43.204941247679265</v>
      </c>
      <c r="BB54" s="210">
        <f t="shared" si="73"/>
        <v>-43.204941247679265</v>
      </c>
      <c r="BC54" s="210">
        <f t="shared" si="73"/>
        <v>-43.204941247679265</v>
      </c>
      <c r="BD54" s="210">
        <f t="shared" si="73"/>
        <v>-43.204941247679265</v>
      </c>
      <c r="BE54" s="210">
        <f t="shared" si="73"/>
        <v>-43.204941247679265</v>
      </c>
      <c r="BF54" s="210">
        <f t="shared" si="73"/>
        <v>-43.204941247679265</v>
      </c>
      <c r="BG54" s="210">
        <f t="shared" si="73"/>
        <v>54.988107042500872</v>
      </c>
      <c r="BH54" s="210">
        <f t="shared" si="73"/>
        <v>54.988107042500872</v>
      </c>
      <c r="BI54" s="210">
        <f t="shared" si="73"/>
        <v>54.988107042500872</v>
      </c>
      <c r="BJ54" s="210">
        <f t="shared" si="73"/>
        <v>54.988107042500872</v>
      </c>
      <c r="BK54" s="210">
        <f t="shared" si="73"/>
        <v>54.988107042500872</v>
      </c>
      <c r="BL54" s="210">
        <f t="shared" si="73"/>
        <v>54.988107042500872</v>
      </c>
      <c r="BM54" s="210">
        <f t="shared" si="73"/>
        <v>54.988107042500872</v>
      </c>
      <c r="BN54" s="210">
        <f t="shared" si="73"/>
        <v>54.988107042500872</v>
      </c>
      <c r="BO54" s="210">
        <f t="shared" si="73"/>
        <v>54.988107042500872</v>
      </c>
      <c r="BP54" s="210">
        <f t="shared" si="73"/>
        <v>54.988107042500872</v>
      </c>
      <c r="BQ54" s="210">
        <f t="shared" si="73"/>
        <v>54.988107042500872</v>
      </c>
      <c r="BR54" s="210">
        <f t="shared" ref="BR54:DA54" si="74">IF(BR$22&lt;=$E$24,IF(BR$22&lt;=$D$24,IF(BR$22&lt;=$C$24,IF(BR$22&lt;=$B$24,$B120,($C37-$B37)/($C$24-$B$24)),($D37-$C37)/($D$24-$C$24)),($E37-$D37)/($E$24-$D$24)),$F120)</f>
        <v>54.988107042500872</v>
      </c>
      <c r="BS54" s="210">
        <f t="shared" si="74"/>
        <v>54.988107042500872</v>
      </c>
      <c r="BT54" s="210">
        <f t="shared" si="74"/>
        <v>54.988107042500872</v>
      </c>
      <c r="BU54" s="210">
        <f t="shared" si="74"/>
        <v>54.988107042500872</v>
      </c>
      <c r="BV54" s="210">
        <f t="shared" si="74"/>
        <v>54.988107042500872</v>
      </c>
      <c r="BW54" s="210">
        <f t="shared" si="74"/>
        <v>54.988107042500872</v>
      </c>
      <c r="BX54" s="210">
        <f t="shared" si="74"/>
        <v>54.988107042500872</v>
      </c>
      <c r="BY54" s="210">
        <f t="shared" si="74"/>
        <v>54.988107042500872</v>
      </c>
      <c r="BZ54" s="210">
        <f t="shared" si="74"/>
        <v>54.988107042500872</v>
      </c>
      <c r="CA54" s="210">
        <f t="shared" si="74"/>
        <v>54.988107042500872</v>
      </c>
      <c r="CB54" s="210">
        <f t="shared" si="74"/>
        <v>54.988107042500872</v>
      </c>
      <c r="CC54" s="210">
        <f t="shared" si="74"/>
        <v>54.988107042500872</v>
      </c>
      <c r="CD54" s="210">
        <f t="shared" si="74"/>
        <v>54.988107042500872</v>
      </c>
      <c r="CE54" s="210">
        <f t="shared" si="74"/>
        <v>54.988107042500872</v>
      </c>
      <c r="CF54" s="210">
        <f t="shared" si="74"/>
        <v>54.988107042500872</v>
      </c>
      <c r="CG54" s="210">
        <f t="shared" si="74"/>
        <v>54.988107042500872</v>
      </c>
      <c r="CH54" s="210">
        <f t="shared" si="74"/>
        <v>54.988107042500872</v>
      </c>
      <c r="CI54" s="210">
        <f t="shared" si="74"/>
        <v>88.210088380678542</v>
      </c>
      <c r="CJ54" s="210">
        <f t="shared" si="74"/>
        <v>88.210088380678542</v>
      </c>
      <c r="CK54" s="210">
        <f t="shared" si="74"/>
        <v>88.210088380678542</v>
      </c>
      <c r="CL54" s="210">
        <f t="shared" si="74"/>
        <v>88.210088380678542</v>
      </c>
      <c r="CM54" s="210">
        <f t="shared" si="74"/>
        <v>88.210088380678542</v>
      </c>
      <c r="CN54" s="210">
        <f t="shared" si="74"/>
        <v>88.210088380678542</v>
      </c>
      <c r="CO54" s="210">
        <f t="shared" si="74"/>
        <v>88.210088380678542</v>
      </c>
      <c r="CP54" s="210">
        <f t="shared" si="74"/>
        <v>88.210088380678542</v>
      </c>
      <c r="CQ54" s="210">
        <f t="shared" si="74"/>
        <v>88.210088380678542</v>
      </c>
      <c r="CR54" s="210">
        <f t="shared" si="74"/>
        <v>88.210088380678542</v>
      </c>
      <c r="CS54" s="210">
        <f t="shared" si="74"/>
        <v>88.210088380678542</v>
      </c>
      <c r="CT54" s="210">
        <f t="shared" si="74"/>
        <v>88.210088380678542</v>
      </c>
      <c r="CU54" s="210">
        <f t="shared" si="74"/>
        <v>88.210088380678542</v>
      </c>
      <c r="CV54" s="210">
        <f t="shared" si="74"/>
        <v>88.210088380678542</v>
      </c>
      <c r="CW54" s="210">
        <f t="shared" si="74"/>
        <v>88.210088380678542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12607.62794592209</v>
      </c>
      <c r="Y65" s="204">
        <f t="shared" si="92"/>
        <v>12982.530501494506</v>
      </c>
      <c r="Z65" s="204">
        <f t="shared" si="92"/>
        <v>13357.433057066923</v>
      </c>
      <c r="AA65" s="204">
        <f t="shared" si="92"/>
        <v>13732.335612639339</v>
      </c>
      <c r="AB65" s="204">
        <f t="shared" si="92"/>
        <v>14107.238168211754</v>
      </c>
      <c r="AC65" s="204">
        <f t="shared" si="92"/>
        <v>14482.14072378417</v>
      </c>
      <c r="AD65" s="204">
        <f t="shared" si="92"/>
        <v>14857.043279356587</v>
      </c>
      <c r="AE65" s="204">
        <f t="shared" si="92"/>
        <v>15231.945834929003</v>
      </c>
      <c r="AF65" s="204">
        <f t="shared" si="92"/>
        <v>15606.848390501418</v>
      </c>
      <c r="AG65" s="204">
        <f t="shared" si="92"/>
        <v>15981.750946073835</v>
      </c>
      <c r="AH65" s="204">
        <f t="shared" si="92"/>
        <v>16356.653501646251</v>
      </c>
      <c r="AI65" s="204">
        <f t="shared" si="92"/>
        <v>16731.556057218666</v>
      </c>
      <c r="AJ65" s="204">
        <f t="shared" si="92"/>
        <v>17106.458612791084</v>
      </c>
      <c r="AK65" s="204">
        <f t="shared" si="92"/>
        <v>17481.361168363499</v>
      </c>
      <c r="AL65" s="204">
        <f t="shared" si="92"/>
        <v>17856.263723935917</v>
      </c>
      <c r="AM65" s="204">
        <f t="shared" si="92"/>
        <v>18231.166279508332</v>
      </c>
      <c r="AN65" s="204">
        <f t="shared" si="92"/>
        <v>18606.068835080747</v>
      </c>
      <c r="AO65" s="204">
        <f t="shared" si="92"/>
        <v>18980.971390653162</v>
      </c>
      <c r="AP65" s="204">
        <f t="shared" si="92"/>
        <v>19355.87394622558</v>
      </c>
      <c r="AQ65" s="204">
        <f t="shared" si="92"/>
        <v>19730.776501797995</v>
      </c>
      <c r="AR65" s="204">
        <f t="shared" si="92"/>
        <v>20105.679057370413</v>
      </c>
      <c r="AS65" s="204">
        <f t="shared" si="92"/>
        <v>20480.581612942828</v>
      </c>
      <c r="AT65" s="204">
        <f t="shared" si="92"/>
        <v>20855.484168515242</v>
      </c>
      <c r="AU65" s="204">
        <f t="shared" si="92"/>
        <v>21230.386724087661</v>
      </c>
      <c r="AV65" s="204">
        <f t="shared" si="92"/>
        <v>21605.289279660075</v>
      </c>
      <c r="AW65" s="204">
        <f t="shared" si="92"/>
        <v>21980.191835232494</v>
      </c>
      <c r="AX65" s="204">
        <f t="shared" si="92"/>
        <v>22355.094390804908</v>
      </c>
      <c r="AY65" s="204">
        <f t="shared" si="92"/>
        <v>22729.996946377323</v>
      </c>
      <c r="AZ65" s="204">
        <f t="shared" si="92"/>
        <v>23104.899501949738</v>
      </c>
      <c r="BA65" s="204">
        <f t="shared" si="92"/>
        <v>23479.802057522156</v>
      </c>
      <c r="BB65" s="204">
        <f t="shared" si="92"/>
        <v>23854.704613094575</v>
      </c>
      <c r="BC65" s="204">
        <f t="shared" si="92"/>
        <v>24229.607168666989</v>
      </c>
      <c r="BD65" s="204">
        <f t="shared" si="92"/>
        <v>24604.509724239404</v>
      </c>
      <c r="BE65" s="204">
        <f t="shared" si="92"/>
        <v>24979.412279811819</v>
      </c>
      <c r="BF65" s="204">
        <f t="shared" si="92"/>
        <v>25354.314835384237</v>
      </c>
      <c r="BG65" s="204">
        <f t="shared" si="92"/>
        <v>25961.158309502887</v>
      </c>
      <c r="BH65" s="204">
        <f t="shared" si="92"/>
        <v>26799.942702167769</v>
      </c>
      <c r="BI65" s="204">
        <f t="shared" si="92"/>
        <v>27638.727094832655</v>
      </c>
      <c r="BJ65" s="204">
        <f t="shared" si="92"/>
        <v>28477.511487497541</v>
      </c>
      <c r="BK65" s="204">
        <f t="shared" si="92"/>
        <v>29316.295880162426</v>
      </c>
      <c r="BL65" s="204">
        <f t="shared" si="92"/>
        <v>30155.080272827308</v>
      </c>
      <c r="BM65" s="204">
        <f t="shared" si="92"/>
        <v>30993.864665492194</v>
      </c>
      <c r="BN65" s="204">
        <f t="shared" si="92"/>
        <v>31832.64905815708</v>
      </c>
      <c r="BO65" s="204">
        <f t="shared" si="92"/>
        <v>32671.433450821962</v>
      </c>
      <c r="BP65" s="204">
        <f t="shared" si="92"/>
        <v>33510.217843486847</v>
      </c>
      <c r="BQ65" s="204">
        <f t="shared" si="92"/>
        <v>34349.002236151733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35187.786628816619</v>
      </c>
      <c r="BS65" s="204">
        <f t="shared" si="93"/>
        <v>36026.571021481504</v>
      </c>
      <c r="BT65" s="204">
        <f t="shared" si="93"/>
        <v>36865.355414146383</v>
      </c>
      <c r="BU65" s="204">
        <f t="shared" si="93"/>
        <v>37704.139806811268</v>
      </c>
      <c r="BV65" s="204">
        <f t="shared" si="93"/>
        <v>38542.924199476154</v>
      </c>
      <c r="BW65" s="204">
        <f t="shared" si="93"/>
        <v>39381.70859214104</v>
      </c>
      <c r="BX65" s="204">
        <f t="shared" si="93"/>
        <v>40220.492984805926</v>
      </c>
      <c r="BY65" s="204">
        <f t="shared" si="93"/>
        <v>41059.277377470804</v>
      </c>
      <c r="BZ65" s="204">
        <f t="shared" si="93"/>
        <v>41898.061770135697</v>
      </c>
      <c r="CA65" s="204">
        <f t="shared" si="93"/>
        <v>42736.846162800575</v>
      </c>
      <c r="CB65" s="204">
        <f t="shared" si="93"/>
        <v>43575.630555465461</v>
      </c>
      <c r="CC65" s="204">
        <f t="shared" si="93"/>
        <v>44414.414948130347</v>
      </c>
      <c r="CD65" s="204">
        <f t="shared" si="93"/>
        <v>45253.199340795232</v>
      </c>
      <c r="CE65" s="204">
        <f t="shared" si="93"/>
        <v>46091.983733460118</v>
      </c>
      <c r="CF65" s="204">
        <f t="shared" si="93"/>
        <v>46930.768126124996</v>
      </c>
      <c r="CG65" s="204">
        <f t="shared" si="93"/>
        <v>47769.552518789889</v>
      </c>
      <c r="CH65" s="204">
        <f t="shared" si="93"/>
        <v>48608.336911454768</v>
      </c>
      <c r="CI65" s="204">
        <f t="shared" si="93"/>
        <v>45367.781117357787</v>
      </c>
      <c r="CJ65" s="204">
        <f t="shared" si="93"/>
        <v>42127.225323260798</v>
      </c>
      <c r="CK65" s="204">
        <f t="shared" si="93"/>
        <v>38886.669529163817</v>
      </c>
      <c r="CL65" s="204">
        <f t="shared" si="93"/>
        <v>35646.113735066829</v>
      </c>
      <c r="CM65" s="204">
        <f t="shared" si="93"/>
        <v>32405.557940969848</v>
      </c>
      <c r="CN65" s="204">
        <f t="shared" si="93"/>
        <v>29165.002146872863</v>
      </c>
      <c r="CO65" s="204">
        <f t="shared" si="93"/>
        <v>25924.446352775878</v>
      </c>
      <c r="CP65" s="204">
        <f t="shared" si="93"/>
        <v>22683.890558678893</v>
      </c>
      <c r="CQ65" s="204">
        <f t="shared" si="93"/>
        <v>19443.334764581909</v>
      </c>
      <c r="CR65" s="204">
        <f t="shared" si="93"/>
        <v>16202.778970484924</v>
      </c>
      <c r="CS65" s="204">
        <f t="shared" si="93"/>
        <v>12962.223176387939</v>
      </c>
      <c r="CT65" s="204">
        <f t="shared" si="93"/>
        <v>9721.6673822909579</v>
      </c>
      <c r="CU65" s="204">
        <f t="shared" si="93"/>
        <v>6481.1115881939695</v>
      </c>
      <c r="CV65" s="204">
        <f t="shared" si="93"/>
        <v>3240.5557940969884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11643.731666249563</v>
      </c>
      <c r="CJ66" s="204">
        <f t="shared" si="95"/>
        <v>23287.463332499126</v>
      </c>
      <c r="CK66" s="204">
        <f t="shared" si="95"/>
        <v>34931.194998748688</v>
      </c>
      <c r="CL66" s="204">
        <f t="shared" si="95"/>
        <v>46574.926664998253</v>
      </c>
      <c r="CM66" s="204">
        <f t="shared" si="95"/>
        <v>58218.658331247818</v>
      </c>
      <c r="CN66" s="204">
        <f t="shared" si="95"/>
        <v>69862.389997497376</v>
      </c>
      <c r="CO66" s="204">
        <f t="shared" si="95"/>
        <v>81506.121663746948</v>
      </c>
      <c r="CP66" s="204">
        <f t="shared" si="95"/>
        <v>93149.853329996506</v>
      </c>
      <c r="CQ66" s="204">
        <f t="shared" si="95"/>
        <v>104793.58499624606</v>
      </c>
      <c r="CR66" s="204">
        <f t="shared" si="95"/>
        <v>116437.31666249564</v>
      </c>
      <c r="CS66" s="204">
        <f t="shared" si="95"/>
        <v>128081.04832874519</v>
      </c>
      <c r="CT66" s="204">
        <f t="shared" si="95"/>
        <v>139724.77999499475</v>
      </c>
      <c r="CU66" s="204">
        <f t="shared" si="95"/>
        <v>151368.51166124432</v>
      </c>
      <c r="CV66" s="204">
        <f t="shared" si="95"/>
        <v>163012.2433274939</v>
      </c>
      <c r="CW66" s="204">
        <f t="shared" si="95"/>
        <v>174655.97499374344</v>
      </c>
      <c r="CX66" s="204">
        <f t="shared" si="95"/>
        <v>177327.67499374345</v>
      </c>
      <c r="CY66" s="204">
        <f t="shared" si="95"/>
        <v>179999.37499374343</v>
      </c>
      <c r="CZ66" s="204">
        <f t="shared" si="95"/>
        <v>182671.07499374344</v>
      </c>
      <c r="DA66" s="204">
        <f t="shared" si="95"/>
        <v>185342.77499374343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560.87869183350892</v>
      </c>
      <c r="BH67" s="204">
        <f t="shared" si="96"/>
        <v>1682.6360755005267</v>
      </c>
      <c r="BI67" s="204">
        <f t="shared" si="96"/>
        <v>2804.3934591675447</v>
      </c>
      <c r="BJ67" s="204">
        <f t="shared" si="96"/>
        <v>3926.1508428345624</v>
      </c>
      <c r="BK67" s="204">
        <f t="shared" si="96"/>
        <v>5047.9082265015804</v>
      </c>
      <c r="BL67" s="204">
        <f t="shared" si="96"/>
        <v>6169.6656101685985</v>
      </c>
      <c r="BM67" s="204">
        <f t="shared" si="96"/>
        <v>7291.4229938356157</v>
      </c>
      <c r="BN67" s="204">
        <f t="shared" si="96"/>
        <v>8413.1803775026347</v>
      </c>
      <c r="BO67" s="204">
        <f t="shared" si="96"/>
        <v>9534.9377611696509</v>
      </c>
      <c r="BP67" s="204">
        <f t="shared" si="96"/>
        <v>10656.695144836669</v>
      </c>
      <c r="BQ67" s="204">
        <f t="shared" si="96"/>
        <v>11778.452528503687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12900.209912170705</v>
      </c>
      <c r="BS67" s="204">
        <f t="shared" si="97"/>
        <v>14021.967295837723</v>
      </c>
      <c r="BT67" s="204">
        <f t="shared" si="97"/>
        <v>15143.724679504741</v>
      </c>
      <c r="BU67" s="204">
        <f t="shared" si="97"/>
        <v>16265.482063171759</v>
      </c>
      <c r="BV67" s="204">
        <f t="shared" si="97"/>
        <v>17387.239446838776</v>
      </c>
      <c r="BW67" s="204">
        <f t="shared" si="97"/>
        <v>18508.996830505796</v>
      </c>
      <c r="BX67" s="204">
        <f t="shared" si="97"/>
        <v>19630.754214172812</v>
      </c>
      <c r="BY67" s="204">
        <f t="shared" si="97"/>
        <v>20752.511597839832</v>
      </c>
      <c r="BZ67" s="204">
        <f t="shared" si="97"/>
        <v>21874.268981506848</v>
      </c>
      <c r="CA67" s="204">
        <f t="shared" si="97"/>
        <v>22996.026365173864</v>
      </c>
      <c r="CB67" s="204">
        <f t="shared" si="97"/>
        <v>24117.783748840884</v>
      </c>
      <c r="CC67" s="204">
        <f t="shared" si="97"/>
        <v>25239.5411325079</v>
      </c>
      <c r="CD67" s="204">
        <f t="shared" si="97"/>
        <v>26361.29851617492</v>
      </c>
      <c r="CE67" s="204">
        <f t="shared" si="97"/>
        <v>27483.055899841936</v>
      </c>
      <c r="CF67" s="204">
        <f t="shared" si="97"/>
        <v>28604.813283508956</v>
      </c>
      <c r="CG67" s="204">
        <f t="shared" si="97"/>
        <v>29726.570667175973</v>
      </c>
      <c r="CH67" s="204">
        <f t="shared" si="97"/>
        <v>30848.328050842993</v>
      </c>
      <c r="CI67" s="204">
        <f t="shared" si="97"/>
        <v>28791.77284745346</v>
      </c>
      <c r="CJ67" s="204">
        <f t="shared" si="97"/>
        <v>26735.217644063927</v>
      </c>
      <c r="CK67" s="204">
        <f t="shared" si="97"/>
        <v>24678.662440674394</v>
      </c>
      <c r="CL67" s="204">
        <f t="shared" si="97"/>
        <v>22622.107237284861</v>
      </c>
      <c r="CM67" s="204">
        <f t="shared" si="97"/>
        <v>20565.552033895328</v>
      </c>
      <c r="CN67" s="204">
        <f t="shared" si="97"/>
        <v>18508.996830505796</v>
      </c>
      <c r="CO67" s="204">
        <f t="shared" si="97"/>
        <v>16452.441627116263</v>
      </c>
      <c r="CP67" s="204">
        <f t="shared" si="97"/>
        <v>14395.88642372673</v>
      </c>
      <c r="CQ67" s="204">
        <f t="shared" si="97"/>
        <v>12339.331220337197</v>
      </c>
      <c r="CR67" s="204">
        <f t="shared" si="97"/>
        <v>10282.776016947664</v>
      </c>
      <c r="CS67" s="204">
        <f t="shared" si="97"/>
        <v>8226.2208135581313</v>
      </c>
      <c r="CT67" s="204">
        <f t="shared" si="97"/>
        <v>6169.6656101685985</v>
      </c>
      <c r="CU67" s="204">
        <f t="shared" si="97"/>
        <v>4113.1104067790657</v>
      </c>
      <c r="CV67" s="204">
        <f t="shared" si="97"/>
        <v>2056.5552033895328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230.95004957850367</v>
      </c>
      <c r="BH68" s="204">
        <f t="shared" si="98"/>
        <v>692.85014873551097</v>
      </c>
      <c r="BI68" s="204">
        <f t="shared" si="98"/>
        <v>1154.7502478925182</v>
      </c>
      <c r="BJ68" s="204">
        <f t="shared" si="98"/>
        <v>1616.6503470495256</v>
      </c>
      <c r="BK68" s="204">
        <f t="shared" si="98"/>
        <v>2078.5504462065328</v>
      </c>
      <c r="BL68" s="204">
        <f t="shared" si="98"/>
        <v>2540.4505453635402</v>
      </c>
      <c r="BM68" s="204">
        <f t="shared" si="98"/>
        <v>3002.3506445205476</v>
      </c>
      <c r="BN68" s="204">
        <f t="shared" si="98"/>
        <v>3464.250743677555</v>
      </c>
      <c r="BO68" s="204">
        <f t="shared" si="98"/>
        <v>3926.1508428345624</v>
      </c>
      <c r="BP68" s="204">
        <f t="shared" si="98"/>
        <v>4388.0509419915697</v>
      </c>
      <c r="BQ68" s="204">
        <f t="shared" si="98"/>
        <v>4849.9510411485771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5311.8511403055845</v>
      </c>
      <c r="BS68" s="204">
        <f t="shared" si="99"/>
        <v>5773.7512394625919</v>
      </c>
      <c r="BT68" s="204">
        <f t="shared" si="99"/>
        <v>6235.6513386195993</v>
      </c>
      <c r="BU68" s="204">
        <f t="shared" si="99"/>
        <v>6697.5514377766067</v>
      </c>
      <c r="BV68" s="204">
        <f t="shared" si="99"/>
        <v>7159.4515369336141</v>
      </c>
      <c r="BW68" s="204">
        <f t="shared" si="99"/>
        <v>7621.3516360906206</v>
      </c>
      <c r="BX68" s="204">
        <f t="shared" si="99"/>
        <v>8083.2517352476279</v>
      </c>
      <c r="BY68" s="204">
        <f t="shared" si="99"/>
        <v>8545.1518344046362</v>
      </c>
      <c r="BZ68" s="204">
        <f t="shared" si="99"/>
        <v>9007.0519335616427</v>
      </c>
      <c r="CA68" s="204">
        <f t="shared" si="99"/>
        <v>9468.952032718651</v>
      </c>
      <c r="CB68" s="204">
        <f t="shared" si="99"/>
        <v>9930.8521318756575</v>
      </c>
      <c r="CC68" s="204">
        <f t="shared" si="99"/>
        <v>10392.752231032666</v>
      </c>
      <c r="CD68" s="204">
        <f t="shared" si="99"/>
        <v>10854.652330189672</v>
      </c>
      <c r="CE68" s="204">
        <f t="shared" si="99"/>
        <v>11316.552429346679</v>
      </c>
      <c r="CF68" s="204">
        <f t="shared" si="99"/>
        <v>11778.452528503687</v>
      </c>
      <c r="CG68" s="204">
        <f t="shared" si="99"/>
        <v>12240.352627660694</v>
      </c>
      <c r="CH68" s="204">
        <f t="shared" si="99"/>
        <v>12702.252726817702</v>
      </c>
      <c r="CI68" s="204">
        <f t="shared" si="99"/>
        <v>29699.076613654724</v>
      </c>
      <c r="CJ68" s="204">
        <f t="shared" si="99"/>
        <v>46695.900500491742</v>
      </c>
      <c r="CK68" s="204">
        <f t="shared" si="99"/>
        <v>63692.724387328759</v>
      </c>
      <c r="CL68" s="204">
        <f t="shared" si="99"/>
        <v>80689.548274165791</v>
      </c>
      <c r="CM68" s="204">
        <f t="shared" si="99"/>
        <v>97686.372161002815</v>
      </c>
      <c r="CN68" s="204">
        <f t="shared" si="99"/>
        <v>114683.19604783983</v>
      </c>
      <c r="CO68" s="204">
        <f t="shared" si="99"/>
        <v>131680.01993467685</v>
      </c>
      <c r="CP68" s="204">
        <f t="shared" si="99"/>
        <v>148676.84382151387</v>
      </c>
      <c r="CQ68" s="204">
        <f t="shared" si="99"/>
        <v>165673.6677083509</v>
      </c>
      <c r="CR68" s="204">
        <f t="shared" si="99"/>
        <v>182670.49159518792</v>
      </c>
      <c r="CS68" s="204">
        <f t="shared" si="99"/>
        <v>199667.31548202495</v>
      </c>
      <c r="CT68" s="204">
        <f t="shared" si="99"/>
        <v>216664.13936886194</v>
      </c>
      <c r="CU68" s="204">
        <f t="shared" si="99"/>
        <v>233660.96325569897</v>
      </c>
      <c r="CV68" s="204">
        <f t="shared" si="99"/>
        <v>250657.78714253599</v>
      </c>
      <c r="CW68" s="204">
        <f t="shared" si="99"/>
        <v>267654.61102937302</v>
      </c>
      <c r="CX68" s="204">
        <f t="shared" si="99"/>
        <v>273858.11102937302</v>
      </c>
      <c r="CY68" s="204">
        <f t="shared" si="99"/>
        <v>280061.61102937302</v>
      </c>
      <c r="CZ68" s="204">
        <f t="shared" si="99"/>
        <v>286265.11102937302</v>
      </c>
      <c r="DA68" s="204">
        <f t="shared" si="99"/>
        <v>292468.61102937302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42824.737764699697</v>
      </c>
      <c r="G70" s="204">
        <f t="shared" si="100"/>
        <v>42824.737764699697</v>
      </c>
      <c r="H70" s="204">
        <f t="shared" si="100"/>
        <v>42824.737764699697</v>
      </c>
      <c r="I70" s="204">
        <f t="shared" si="100"/>
        <v>42824.737764699697</v>
      </c>
      <c r="J70" s="204">
        <f t="shared" si="100"/>
        <v>42824.737764699697</v>
      </c>
      <c r="K70" s="204">
        <f t="shared" si="100"/>
        <v>42824.737764699697</v>
      </c>
      <c r="L70" s="204">
        <f t="shared" si="100"/>
        <v>42824.737764699697</v>
      </c>
      <c r="M70" s="204">
        <f t="shared" si="100"/>
        <v>42824.737764699697</v>
      </c>
      <c r="N70" s="204">
        <f t="shared" si="100"/>
        <v>42824.737764699697</v>
      </c>
      <c r="O70" s="204">
        <f t="shared" si="100"/>
        <v>42824.737764699697</v>
      </c>
      <c r="P70" s="204">
        <f t="shared" si="100"/>
        <v>42824.737764699697</v>
      </c>
      <c r="Q70" s="204">
        <f t="shared" si="100"/>
        <v>42824.737764699697</v>
      </c>
      <c r="R70" s="204">
        <f t="shared" si="100"/>
        <v>42824.737764699697</v>
      </c>
      <c r="S70" s="204">
        <f t="shared" si="100"/>
        <v>42824.737764699697</v>
      </c>
      <c r="T70" s="204">
        <f t="shared" si="100"/>
        <v>42824.737764699697</v>
      </c>
      <c r="U70" s="204">
        <f t="shared" si="100"/>
        <v>42824.737764699697</v>
      </c>
      <c r="V70" s="204">
        <f t="shared" si="100"/>
        <v>42824.737764699697</v>
      </c>
      <c r="W70" s="204">
        <f t="shared" si="100"/>
        <v>42824.737764699697</v>
      </c>
      <c r="X70" s="204">
        <f t="shared" si="100"/>
        <v>42824.737764699697</v>
      </c>
      <c r="Y70" s="204">
        <f t="shared" si="100"/>
        <v>42824.737764699697</v>
      </c>
      <c r="Z70" s="204">
        <f t="shared" si="100"/>
        <v>42824.737764699697</v>
      </c>
      <c r="AA70" s="204">
        <f t="shared" si="100"/>
        <v>42824.737764699697</v>
      </c>
      <c r="AB70" s="204">
        <f t="shared" si="100"/>
        <v>42824.737764699697</v>
      </c>
      <c r="AC70" s="204">
        <f t="shared" si="100"/>
        <v>42824.737764699697</v>
      </c>
      <c r="AD70" s="204">
        <f t="shared" si="100"/>
        <v>42824.737764699697</v>
      </c>
      <c r="AE70" s="204">
        <f t="shared" si="100"/>
        <v>42824.737764699697</v>
      </c>
      <c r="AF70" s="204">
        <f t="shared" si="100"/>
        <v>42824.737764699697</v>
      </c>
      <c r="AG70" s="204">
        <f t="shared" si="100"/>
        <v>42824.73776469969</v>
      </c>
      <c r="AH70" s="204">
        <f t="shared" si="100"/>
        <v>42824.73776469969</v>
      </c>
      <c r="AI70" s="204">
        <f t="shared" si="100"/>
        <v>42824.73776469969</v>
      </c>
      <c r="AJ70" s="204">
        <f t="shared" si="100"/>
        <v>42824.73776469969</v>
      </c>
      <c r="AK70" s="204">
        <f t="shared" si="100"/>
        <v>42824.73776469969</v>
      </c>
      <c r="AL70" s="204">
        <f t="shared" si="100"/>
        <v>42824.73776469969</v>
      </c>
      <c r="AM70" s="204">
        <f t="shared" si="100"/>
        <v>42824.73776469969</v>
      </c>
      <c r="AN70" s="204">
        <f t="shared" si="100"/>
        <v>42824.73776469969</v>
      </c>
      <c r="AO70" s="204">
        <f t="shared" si="100"/>
        <v>42824.73776469969</v>
      </c>
      <c r="AP70" s="204">
        <f t="shared" si="100"/>
        <v>42824.73776469969</v>
      </c>
      <c r="AQ70" s="204">
        <f t="shared" si="100"/>
        <v>42824.73776469969</v>
      </c>
      <c r="AR70" s="204">
        <f t="shared" si="100"/>
        <v>42824.73776469969</v>
      </c>
      <c r="AS70" s="204">
        <f t="shared" si="100"/>
        <v>42824.73776469969</v>
      </c>
      <c r="AT70" s="204">
        <f t="shared" si="100"/>
        <v>42824.73776469969</v>
      </c>
      <c r="AU70" s="204">
        <f t="shared" si="100"/>
        <v>42824.73776469969</v>
      </c>
      <c r="AV70" s="204">
        <f t="shared" si="100"/>
        <v>42824.73776469969</v>
      </c>
      <c r="AW70" s="204">
        <f t="shared" si="100"/>
        <v>42824.73776469969</v>
      </c>
      <c r="AX70" s="204">
        <f t="shared" si="100"/>
        <v>42824.737764699683</v>
      </c>
      <c r="AY70" s="204">
        <f t="shared" si="100"/>
        <v>42824.737764699683</v>
      </c>
      <c r="AZ70" s="204">
        <f t="shared" si="100"/>
        <v>42824.737764699683</v>
      </c>
      <c r="BA70" s="204">
        <f t="shared" si="100"/>
        <v>42824.737764699683</v>
      </c>
      <c r="BB70" s="204">
        <f t="shared" si="100"/>
        <v>42824.737764699683</v>
      </c>
      <c r="BC70" s="204">
        <f t="shared" si="100"/>
        <v>42824.737764699683</v>
      </c>
      <c r="BD70" s="204">
        <f t="shared" si="100"/>
        <v>42824.737764699683</v>
      </c>
      <c r="BE70" s="204">
        <f t="shared" si="100"/>
        <v>42824.737764699683</v>
      </c>
      <c r="BF70" s="204">
        <f t="shared" si="100"/>
        <v>42824.737764699683</v>
      </c>
      <c r="BG70" s="204">
        <f t="shared" si="100"/>
        <v>42280.355504978921</v>
      </c>
      <c r="BH70" s="204">
        <f t="shared" si="100"/>
        <v>41191.590985537405</v>
      </c>
      <c r="BI70" s="204">
        <f t="shared" si="100"/>
        <v>40102.826466095888</v>
      </c>
      <c r="BJ70" s="204">
        <f t="shared" si="100"/>
        <v>39014.061946654372</v>
      </c>
      <c r="BK70" s="204">
        <f t="shared" si="100"/>
        <v>37925.297427212856</v>
      </c>
      <c r="BL70" s="204">
        <f t="shared" si="100"/>
        <v>36836.53290777134</v>
      </c>
      <c r="BM70" s="204">
        <f t="shared" si="100"/>
        <v>35747.768388329816</v>
      </c>
      <c r="BN70" s="204">
        <f t="shared" si="100"/>
        <v>34659.0038688883</v>
      </c>
      <c r="BO70" s="204">
        <f t="shared" si="100"/>
        <v>33570.239349446783</v>
      </c>
      <c r="BP70" s="204">
        <f t="shared" si="100"/>
        <v>32481.474830005267</v>
      </c>
      <c r="BQ70" s="204">
        <f t="shared" si="100"/>
        <v>31392.710310563751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30303.945791122234</v>
      </c>
      <c r="BS70" s="204">
        <f t="shared" si="102"/>
        <v>29215.181271680714</v>
      </c>
      <c r="BT70" s="204">
        <f t="shared" si="102"/>
        <v>28126.416752239198</v>
      </c>
      <c r="BU70" s="204">
        <f t="shared" si="102"/>
        <v>27037.652232797678</v>
      </c>
      <c r="BV70" s="204">
        <f t="shared" si="102"/>
        <v>25948.887713356162</v>
      </c>
      <c r="BW70" s="204">
        <f t="shared" si="102"/>
        <v>24860.123193914646</v>
      </c>
      <c r="BX70" s="204">
        <f t="shared" si="102"/>
        <v>23771.358674473129</v>
      </c>
      <c r="BY70" s="204">
        <f t="shared" si="102"/>
        <v>22682.594155031609</v>
      </c>
      <c r="BZ70" s="204">
        <f t="shared" si="102"/>
        <v>21593.829635590093</v>
      </c>
      <c r="CA70" s="204">
        <f t="shared" si="102"/>
        <v>20505.065116148577</v>
      </c>
      <c r="CB70" s="204">
        <f t="shared" si="102"/>
        <v>19416.300596707057</v>
      </c>
      <c r="CC70" s="204">
        <f t="shared" si="102"/>
        <v>18327.53607726554</v>
      </c>
      <c r="CD70" s="204">
        <f t="shared" si="102"/>
        <v>17238.771557824024</v>
      </c>
      <c r="CE70" s="204">
        <f t="shared" si="102"/>
        <v>16150.007038382504</v>
      </c>
      <c r="CF70" s="204">
        <f t="shared" si="102"/>
        <v>15061.242518940988</v>
      </c>
      <c r="CG70" s="204">
        <f t="shared" si="102"/>
        <v>13972.477999499471</v>
      </c>
      <c r="CH70" s="204">
        <f t="shared" si="102"/>
        <v>12883.713480057952</v>
      </c>
      <c r="CI70" s="204">
        <f t="shared" si="102"/>
        <v>13098.442038058922</v>
      </c>
      <c r="CJ70" s="204">
        <f t="shared" si="102"/>
        <v>13313.170596059887</v>
      </c>
      <c r="CK70" s="204">
        <f t="shared" si="102"/>
        <v>13527.899154060853</v>
      </c>
      <c r="CL70" s="204">
        <f t="shared" si="102"/>
        <v>13742.62771206182</v>
      </c>
      <c r="CM70" s="204">
        <f t="shared" si="102"/>
        <v>13957.356270062786</v>
      </c>
      <c r="CN70" s="204">
        <f t="shared" si="102"/>
        <v>14172.084828063751</v>
      </c>
      <c r="CO70" s="204">
        <f t="shared" si="102"/>
        <v>14386.813386064718</v>
      </c>
      <c r="CP70" s="204">
        <f t="shared" si="102"/>
        <v>14601.541944065684</v>
      </c>
      <c r="CQ70" s="204">
        <f t="shared" si="102"/>
        <v>14816.270502066651</v>
      </c>
      <c r="CR70" s="204">
        <f t="shared" si="102"/>
        <v>15030.999060067616</v>
      </c>
      <c r="CS70" s="204">
        <f t="shared" si="102"/>
        <v>15245.727618068582</v>
      </c>
      <c r="CT70" s="204">
        <f t="shared" si="102"/>
        <v>15460.456176069549</v>
      </c>
      <c r="CU70" s="204">
        <f t="shared" si="102"/>
        <v>15675.184734070514</v>
      </c>
      <c r="CV70" s="204">
        <f t="shared" si="102"/>
        <v>15889.91329207148</v>
      </c>
      <c r="CW70" s="204">
        <f t="shared" si="102"/>
        <v>16104.641850072447</v>
      </c>
      <c r="CX70" s="204">
        <f t="shared" si="102"/>
        <v>14976.811850072447</v>
      </c>
      <c r="CY70" s="204">
        <f t="shared" si="102"/>
        <v>13848.981850072447</v>
      </c>
      <c r="CZ70" s="204">
        <f t="shared" si="102"/>
        <v>12721.151850072447</v>
      </c>
      <c r="DA70" s="204">
        <f t="shared" si="102"/>
        <v>11593.321850072447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1512.1729436687742</v>
      </c>
      <c r="G71" s="204">
        <f t="shared" si="103"/>
        <v>1512.1729436687742</v>
      </c>
      <c r="H71" s="204">
        <f t="shared" si="103"/>
        <v>1512.1729436687742</v>
      </c>
      <c r="I71" s="204">
        <f t="shared" si="103"/>
        <v>1512.1729436687742</v>
      </c>
      <c r="J71" s="204">
        <f t="shared" si="103"/>
        <v>1512.1729436687742</v>
      </c>
      <c r="K71" s="204">
        <f t="shared" si="103"/>
        <v>1512.1729436687742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1512.1729436687742</v>
      </c>
      <c r="M71" s="204">
        <f t="shared" si="103"/>
        <v>1512.1729436687742</v>
      </c>
      <c r="N71" s="204">
        <f t="shared" si="103"/>
        <v>1512.1729436687742</v>
      </c>
      <c r="O71" s="204">
        <f t="shared" si="103"/>
        <v>1512.1729436687742</v>
      </c>
      <c r="P71" s="204">
        <f t="shared" si="103"/>
        <v>1512.1729436687742</v>
      </c>
      <c r="Q71" s="204">
        <f t="shared" si="103"/>
        <v>1512.1729436687742</v>
      </c>
      <c r="R71" s="204">
        <f t="shared" si="103"/>
        <v>1512.1729436687742</v>
      </c>
      <c r="S71" s="204">
        <f t="shared" si="103"/>
        <v>1512.1729436687742</v>
      </c>
      <c r="T71" s="204">
        <f t="shared" si="103"/>
        <v>1512.1729436687742</v>
      </c>
      <c r="U71" s="204">
        <f t="shared" si="103"/>
        <v>1512.1729436687742</v>
      </c>
      <c r="V71" s="204">
        <f t="shared" si="103"/>
        <v>1512.1729436687742</v>
      </c>
      <c r="W71" s="204">
        <f t="shared" si="103"/>
        <v>1512.1729436687742</v>
      </c>
      <c r="X71" s="204">
        <f t="shared" si="103"/>
        <v>1490.5704730449345</v>
      </c>
      <c r="Y71" s="204">
        <f t="shared" si="103"/>
        <v>1447.3655317972552</v>
      </c>
      <c r="Z71" s="204">
        <f t="shared" si="103"/>
        <v>1404.160590549576</v>
      </c>
      <c r="AA71" s="204">
        <f t="shared" si="103"/>
        <v>1360.9556493018968</v>
      </c>
      <c r="AB71" s="204">
        <f t="shared" si="103"/>
        <v>1317.7507080542175</v>
      </c>
      <c r="AC71" s="204">
        <f t="shared" si="103"/>
        <v>1274.5457668065383</v>
      </c>
      <c r="AD71" s="204">
        <f t="shared" si="103"/>
        <v>1231.340825558859</v>
      </c>
      <c r="AE71" s="204">
        <f t="shared" si="103"/>
        <v>1188.1358843111798</v>
      </c>
      <c r="AF71" s="204">
        <f t="shared" si="103"/>
        <v>1144.9309430635005</v>
      </c>
      <c r="AG71" s="204">
        <f t="shared" si="103"/>
        <v>1101.7260018158213</v>
      </c>
      <c r="AH71" s="204">
        <f t="shared" si="103"/>
        <v>1058.5210605681418</v>
      </c>
      <c r="AI71" s="204">
        <f t="shared" si="103"/>
        <v>1015.3161193204627</v>
      </c>
      <c r="AJ71" s="204">
        <f t="shared" si="103"/>
        <v>972.11117807278345</v>
      </c>
      <c r="AK71" s="204">
        <f t="shared" si="103"/>
        <v>928.90623682510409</v>
      </c>
      <c r="AL71" s="204">
        <f t="shared" si="103"/>
        <v>885.70129557742484</v>
      </c>
      <c r="AM71" s="204">
        <f t="shared" si="103"/>
        <v>842.4963543297456</v>
      </c>
      <c r="AN71" s="204">
        <f t="shared" si="103"/>
        <v>799.29141308206636</v>
      </c>
      <c r="AO71" s="204">
        <f t="shared" si="103"/>
        <v>756.08647183438711</v>
      </c>
      <c r="AP71" s="204">
        <f t="shared" si="103"/>
        <v>712.88153058670787</v>
      </c>
      <c r="AQ71" s="204">
        <f t="shared" si="103"/>
        <v>669.67658933902851</v>
      </c>
      <c r="AR71" s="204">
        <f t="shared" si="103"/>
        <v>626.47164809134927</v>
      </c>
      <c r="AS71" s="204">
        <f t="shared" si="103"/>
        <v>583.26670684367002</v>
      </c>
      <c r="AT71" s="204">
        <f t="shared" si="103"/>
        <v>540.06176559599078</v>
      </c>
      <c r="AU71" s="204">
        <f t="shared" si="103"/>
        <v>496.85682434831153</v>
      </c>
      <c r="AV71" s="204">
        <f t="shared" si="103"/>
        <v>453.65188310063218</v>
      </c>
      <c r="AW71" s="204">
        <f t="shared" si="103"/>
        <v>410.44694185295293</v>
      </c>
      <c r="AX71" s="204">
        <f t="shared" si="103"/>
        <v>367.24200060527369</v>
      </c>
      <c r="AY71" s="204">
        <f t="shared" si="103"/>
        <v>324.03705935759444</v>
      </c>
      <c r="AZ71" s="204">
        <f t="shared" si="103"/>
        <v>280.8321181099152</v>
      </c>
      <c r="BA71" s="204">
        <f t="shared" si="103"/>
        <v>237.62717686223596</v>
      </c>
      <c r="BB71" s="204">
        <f t="shared" si="103"/>
        <v>194.42223561455671</v>
      </c>
      <c r="BC71" s="204">
        <f t="shared" si="103"/>
        <v>151.21729436687747</v>
      </c>
      <c r="BD71" s="204">
        <f t="shared" si="103"/>
        <v>108.012353119198</v>
      </c>
      <c r="BE71" s="204">
        <f t="shared" si="103"/>
        <v>64.807411871518752</v>
      </c>
      <c r="BF71" s="204">
        <f t="shared" si="103"/>
        <v>21.602470623839508</v>
      </c>
      <c r="BG71" s="204">
        <f t="shared" si="103"/>
        <v>27.494053521250436</v>
      </c>
      <c r="BH71" s="204">
        <f t="shared" si="103"/>
        <v>82.482160563751307</v>
      </c>
      <c r="BI71" s="204">
        <f t="shared" si="103"/>
        <v>137.47026760625218</v>
      </c>
      <c r="BJ71" s="204">
        <f t="shared" si="103"/>
        <v>192.45837464875305</v>
      </c>
      <c r="BK71" s="204">
        <f t="shared" si="103"/>
        <v>247.44648169125392</v>
      </c>
      <c r="BL71" s="204">
        <f t="shared" si="103"/>
        <v>302.43458873375482</v>
      </c>
      <c r="BM71" s="204">
        <f t="shared" si="103"/>
        <v>357.42269577625564</v>
      </c>
      <c r="BN71" s="204">
        <f t="shared" si="103"/>
        <v>412.41080281875657</v>
      </c>
      <c r="BO71" s="204">
        <f t="shared" si="103"/>
        <v>467.39890986125738</v>
      </c>
      <c r="BP71" s="204">
        <f t="shared" si="103"/>
        <v>522.38701690375831</v>
      </c>
      <c r="BQ71" s="204">
        <f t="shared" si="103"/>
        <v>577.37512394625912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632.36323098876005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687.35133803126087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742.33944507376179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797.32755211626261</v>
      </c>
      <c r="BV71" s="204">
        <f t="shared" si="104"/>
        <v>852.31565915876354</v>
      </c>
      <c r="BW71" s="204">
        <f t="shared" si="104"/>
        <v>907.30376620126435</v>
      </c>
      <c r="BX71" s="204">
        <f t="shared" si="104"/>
        <v>962.29187324376528</v>
      </c>
      <c r="BY71" s="204">
        <f t="shared" si="104"/>
        <v>1017.2799802862661</v>
      </c>
      <c r="BZ71" s="204">
        <f t="shared" si="104"/>
        <v>1072.268087328767</v>
      </c>
      <c r="CA71" s="204">
        <f t="shared" si="104"/>
        <v>1127.2561943712678</v>
      </c>
      <c r="CB71" s="204">
        <f t="shared" si="104"/>
        <v>1182.2443014137687</v>
      </c>
      <c r="CC71" s="204">
        <f t="shared" si="104"/>
        <v>1237.2324084562697</v>
      </c>
      <c r="CD71" s="204">
        <f t="shared" si="104"/>
        <v>1292.2205154987705</v>
      </c>
      <c r="CE71" s="204">
        <f t="shared" si="104"/>
        <v>1347.2086225412713</v>
      </c>
      <c r="CF71" s="204">
        <f t="shared" si="104"/>
        <v>1402.1967295837721</v>
      </c>
      <c r="CG71" s="204">
        <f t="shared" si="104"/>
        <v>1457.1848366262732</v>
      </c>
      <c r="CH71" s="204">
        <f t="shared" si="104"/>
        <v>1512.172943668774</v>
      </c>
      <c r="CI71" s="204">
        <f t="shared" si="104"/>
        <v>1600.3830320494526</v>
      </c>
      <c r="CJ71" s="204">
        <f t="shared" si="104"/>
        <v>1688.593120430131</v>
      </c>
      <c r="CK71" s="204">
        <f t="shared" si="104"/>
        <v>1776.8032088108096</v>
      </c>
      <c r="CL71" s="204">
        <f t="shared" si="104"/>
        <v>1865.0132971914882</v>
      </c>
      <c r="CM71" s="204">
        <f t="shared" si="104"/>
        <v>1953.2233855721668</v>
      </c>
      <c r="CN71" s="204">
        <f t="shared" si="104"/>
        <v>2041.4334739528454</v>
      </c>
      <c r="CO71" s="204">
        <f t="shared" si="104"/>
        <v>2129.6435623335237</v>
      </c>
      <c r="CP71" s="204">
        <f t="shared" si="104"/>
        <v>2217.8536507142026</v>
      </c>
      <c r="CQ71" s="204">
        <f t="shared" si="104"/>
        <v>2306.0637390948809</v>
      </c>
      <c r="CR71" s="204">
        <f t="shared" si="104"/>
        <v>2394.2738274755593</v>
      </c>
      <c r="CS71" s="204">
        <f t="shared" si="104"/>
        <v>2482.4839158562381</v>
      </c>
      <c r="CT71" s="204">
        <f t="shared" si="104"/>
        <v>2570.6940042369165</v>
      </c>
      <c r="CU71" s="204">
        <f t="shared" si="104"/>
        <v>2658.9040926175949</v>
      </c>
      <c r="CV71" s="204">
        <f t="shared" si="104"/>
        <v>2747.1141809982737</v>
      </c>
      <c r="CW71" s="204">
        <f t="shared" si="104"/>
        <v>2835.3242693789521</v>
      </c>
      <c r="CX71" s="204">
        <f t="shared" si="104"/>
        <v>3131.654269378952</v>
      </c>
      <c r="CY71" s="204">
        <f t="shared" si="104"/>
        <v>3427.9842693789519</v>
      </c>
      <c r="CZ71" s="204">
        <f t="shared" si="104"/>
        <v>3724.3142693789523</v>
      </c>
      <c r="DA71" s="204">
        <f t="shared" si="104"/>
        <v>4020.6442693789522</v>
      </c>
    </row>
    <row r="72" spans="1:105" s="204" customFormat="1">
      <c r="A72" s="204" t="str">
        <f>Income!A88</f>
        <v>TOTAL</v>
      </c>
      <c r="F72" s="204">
        <f>SUM(F59:F71)</f>
        <v>72720.696641182687</v>
      </c>
      <c r="G72" s="204">
        <f t="shared" ref="G72:BR72" si="105">SUM(G59:G71)</f>
        <v>72380.436641182678</v>
      </c>
      <c r="H72" s="204">
        <f t="shared" si="105"/>
        <v>72040.176641182683</v>
      </c>
      <c r="I72" s="204">
        <f t="shared" si="105"/>
        <v>71699.916641182688</v>
      </c>
      <c r="J72" s="204">
        <f t="shared" si="105"/>
        <v>71359.656641182679</v>
      </c>
      <c r="K72" s="204">
        <f t="shared" si="105"/>
        <v>71019.396641182684</v>
      </c>
      <c r="L72" s="204">
        <f t="shared" si="105"/>
        <v>70679.136641182689</v>
      </c>
      <c r="M72" s="204">
        <f t="shared" si="105"/>
        <v>70338.87664118268</v>
      </c>
      <c r="N72" s="204">
        <f t="shared" si="105"/>
        <v>69998.616641182685</v>
      </c>
      <c r="O72" s="204">
        <f t="shared" si="105"/>
        <v>69658.356641182691</v>
      </c>
      <c r="P72" s="204">
        <f t="shared" si="105"/>
        <v>69318.096641182681</v>
      </c>
      <c r="Q72" s="204">
        <f t="shared" si="105"/>
        <v>68977.836641182686</v>
      </c>
      <c r="R72" s="204">
        <f t="shared" si="105"/>
        <v>68637.576641182692</v>
      </c>
      <c r="S72" s="204">
        <f t="shared" si="105"/>
        <v>68297.316641182682</v>
      </c>
      <c r="T72" s="204">
        <f t="shared" si="105"/>
        <v>67957.056641182688</v>
      </c>
      <c r="U72" s="204">
        <f t="shared" si="105"/>
        <v>67616.796641182693</v>
      </c>
      <c r="V72" s="204">
        <f t="shared" si="105"/>
        <v>67276.536641182684</v>
      </c>
      <c r="W72" s="204">
        <f t="shared" si="105"/>
        <v>66936.276641182689</v>
      </c>
      <c r="X72" s="204">
        <f t="shared" si="105"/>
        <v>67055.469526203015</v>
      </c>
      <c r="Y72" s="204">
        <f t="shared" si="105"/>
        <v>67634.115296243661</v>
      </c>
      <c r="Z72" s="204">
        <f t="shared" si="105"/>
        <v>68212.761066284322</v>
      </c>
      <c r="AA72" s="204">
        <f t="shared" si="105"/>
        <v>68791.406836324968</v>
      </c>
      <c r="AB72" s="204">
        <f t="shared" si="105"/>
        <v>69370.052606365614</v>
      </c>
      <c r="AC72" s="204">
        <f t="shared" si="105"/>
        <v>69948.698376406261</v>
      </c>
      <c r="AD72" s="204">
        <f t="shared" si="105"/>
        <v>70527.344146446922</v>
      </c>
      <c r="AE72" s="204">
        <f t="shared" si="105"/>
        <v>71105.989916487582</v>
      </c>
      <c r="AF72" s="204">
        <f t="shared" si="105"/>
        <v>71684.635686528229</v>
      </c>
      <c r="AG72" s="204">
        <f t="shared" si="105"/>
        <v>72263.281456568875</v>
      </c>
      <c r="AH72" s="204">
        <f t="shared" si="105"/>
        <v>72841.927226609521</v>
      </c>
      <c r="AI72" s="204">
        <f t="shared" si="105"/>
        <v>73420.572996650182</v>
      </c>
      <c r="AJ72" s="204">
        <f t="shared" si="105"/>
        <v>73999.218766690828</v>
      </c>
      <c r="AK72" s="204">
        <f t="shared" si="105"/>
        <v>74577.864536731475</v>
      </c>
      <c r="AL72" s="204">
        <f t="shared" si="105"/>
        <v>75156.510306772136</v>
      </c>
      <c r="AM72" s="204">
        <f t="shared" si="105"/>
        <v>75735.156076812797</v>
      </c>
      <c r="AN72" s="204">
        <f t="shared" si="105"/>
        <v>76313.801846853443</v>
      </c>
      <c r="AO72" s="204">
        <f t="shared" si="105"/>
        <v>76892.447616894075</v>
      </c>
      <c r="AP72" s="204">
        <f t="shared" si="105"/>
        <v>77471.093386934735</v>
      </c>
      <c r="AQ72" s="204">
        <f t="shared" si="105"/>
        <v>78049.739156975396</v>
      </c>
      <c r="AR72" s="204">
        <f t="shared" si="105"/>
        <v>78628.384927016057</v>
      </c>
      <c r="AS72" s="204">
        <f t="shared" si="105"/>
        <v>79207.030697056704</v>
      </c>
      <c r="AT72" s="204">
        <f t="shared" si="105"/>
        <v>79785.67646709735</v>
      </c>
      <c r="AU72" s="204">
        <f t="shared" si="105"/>
        <v>80364.322237138011</v>
      </c>
      <c r="AV72" s="204">
        <f t="shared" si="105"/>
        <v>80942.968007178657</v>
      </c>
      <c r="AW72" s="204">
        <f t="shared" si="105"/>
        <v>81521.613777219318</v>
      </c>
      <c r="AX72" s="204">
        <f t="shared" si="105"/>
        <v>82100.25954725995</v>
      </c>
      <c r="AY72" s="204">
        <f t="shared" si="105"/>
        <v>82678.90531730061</v>
      </c>
      <c r="AZ72" s="204">
        <f t="shared" si="105"/>
        <v>83257.551087341271</v>
      </c>
      <c r="BA72" s="204">
        <f t="shared" si="105"/>
        <v>83836.196857381918</v>
      </c>
      <c r="BB72" s="204">
        <f t="shared" si="105"/>
        <v>84414.842627422579</v>
      </c>
      <c r="BC72" s="204">
        <f t="shared" si="105"/>
        <v>84993.488397463225</v>
      </c>
      <c r="BD72" s="204">
        <f t="shared" si="105"/>
        <v>85572.134167503871</v>
      </c>
      <c r="BE72" s="204">
        <f t="shared" si="105"/>
        <v>86150.779937544517</v>
      </c>
      <c r="BF72" s="204">
        <f t="shared" si="105"/>
        <v>86729.425707585178</v>
      </c>
      <c r="BG72" s="204">
        <f t="shared" si="105"/>
        <v>88572.246662438964</v>
      </c>
      <c r="BH72" s="204">
        <f t="shared" si="105"/>
        <v>91679.242802105859</v>
      </c>
      <c r="BI72" s="204">
        <f t="shared" si="105"/>
        <v>94786.238941772754</v>
      </c>
      <c r="BJ72" s="204">
        <f t="shared" si="105"/>
        <v>97893.235081439649</v>
      </c>
      <c r="BK72" s="204">
        <f t="shared" si="105"/>
        <v>101000.23122110656</v>
      </c>
      <c r="BL72" s="204">
        <f t="shared" si="105"/>
        <v>104107.22736077345</v>
      </c>
      <c r="BM72" s="204">
        <f t="shared" si="105"/>
        <v>107214.22350044035</v>
      </c>
      <c r="BN72" s="204">
        <f t="shared" si="105"/>
        <v>110321.21964010726</v>
      </c>
      <c r="BO72" s="204">
        <f t="shared" si="105"/>
        <v>113428.21577977415</v>
      </c>
      <c r="BP72" s="204">
        <f t="shared" si="105"/>
        <v>116535.21191944106</v>
      </c>
      <c r="BQ72" s="204">
        <f t="shared" si="105"/>
        <v>119642.20805910796</v>
      </c>
      <c r="BR72" s="204">
        <f t="shared" si="105"/>
        <v>122749.20419877488</v>
      </c>
      <c r="BS72" s="204">
        <f t="shared" ref="BS72:DA72" si="106">SUM(BS59:BS71)</f>
        <v>125856.20033844176</v>
      </c>
      <c r="BT72" s="204">
        <f t="shared" si="106"/>
        <v>128963.19647810867</v>
      </c>
      <c r="BU72" s="204">
        <f t="shared" si="106"/>
        <v>132070.19261777555</v>
      </c>
      <c r="BV72" s="204">
        <f t="shared" si="106"/>
        <v>135177.18875744246</v>
      </c>
      <c r="BW72" s="204">
        <f t="shared" si="106"/>
        <v>138284.18489710934</v>
      </c>
      <c r="BX72" s="204">
        <f t="shared" si="106"/>
        <v>141391.18103677622</v>
      </c>
      <c r="BY72" s="204">
        <f t="shared" si="106"/>
        <v>144498.17717644316</v>
      </c>
      <c r="BZ72" s="204">
        <f t="shared" si="106"/>
        <v>147605.17331611007</v>
      </c>
      <c r="CA72" s="204">
        <f t="shared" si="106"/>
        <v>150712.16945577695</v>
      </c>
      <c r="CB72" s="204">
        <f t="shared" si="106"/>
        <v>153819.16559544386</v>
      </c>
      <c r="CC72" s="204">
        <f t="shared" si="106"/>
        <v>156926.16173511077</v>
      </c>
      <c r="CD72" s="204">
        <f t="shared" si="106"/>
        <v>160033.15787477768</v>
      </c>
      <c r="CE72" s="204">
        <f t="shared" si="106"/>
        <v>163140.15401444456</v>
      </c>
      <c r="CF72" s="204">
        <f t="shared" si="106"/>
        <v>166247.1501541115</v>
      </c>
      <c r="CG72" s="204">
        <f t="shared" si="106"/>
        <v>169354.14629377841</v>
      </c>
      <c r="CH72" s="204">
        <f t="shared" si="106"/>
        <v>172461.14243344526</v>
      </c>
      <c r="CI72" s="204">
        <f t="shared" si="106"/>
        <v>200043.29951513256</v>
      </c>
      <c r="CJ72" s="204">
        <f t="shared" si="106"/>
        <v>227625.45659681986</v>
      </c>
      <c r="CK72" s="204">
        <f t="shared" si="106"/>
        <v>255207.61367850713</v>
      </c>
      <c r="CL72" s="204">
        <f t="shared" si="106"/>
        <v>282789.7707601944</v>
      </c>
      <c r="CM72" s="204">
        <f t="shared" si="106"/>
        <v>310371.92784188181</v>
      </c>
      <c r="CN72" s="204">
        <f t="shared" si="106"/>
        <v>337954.08492356905</v>
      </c>
      <c r="CO72" s="204">
        <f t="shared" si="106"/>
        <v>365536.24200525635</v>
      </c>
      <c r="CP72" s="204">
        <f t="shared" si="106"/>
        <v>393118.39908694365</v>
      </c>
      <c r="CQ72" s="204">
        <f t="shared" si="106"/>
        <v>420700.55616863095</v>
      </c>
      <c r="CR72" s="204">
        <f t="shared" si="106"/>
        <v>448282.71325031831</v>
      </c>
      <c r="CS72" s="204">
        <f t="shared" si="106"/>
        <v>475864.87033200555</v>
      </c>
      <c r="CT72" s="204">
        <f t="shared" si="106"/>
        <v>503447.02741369291</v>
      </c>
      <c r="CU72" s="204">
        <f t="shared" si="106"/>
        <v>531029.18449538015</v>
      </c>
      <c r="CV72" s="204">
        <f t="shared" si="106"/>
        <v>558611.34157706751</v>
      </c>
      <c r="CW72" s="204">
        <f t="shared" si="106"/>
        <v>586193.49865875475</v>
      </c>
      <c r="CX72" s="204">
        <f t="shared" si="106"/>
        <v>595973.29965875484</v>
      </c>
      <c r="CY72" s="204">
        <f t="shared" si="106"/>
        <v>605753.1006587547</v>
      </c>
      <c r="CZ72" s="204">
        <f t="shared" si="106"/>
        <v>615532.90165875468</v>
      </c>
      <c r="DA72" s="204">
        <f t="shared" si="106"/>
        <v>625312.70265875489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276296.00300878612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4.832006789685532E-2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374.90255557241608</v>
      </c>
      <c r="D114" s="212">
        <f t="shared" si="108"/>
        <v>838.78439266488454</v>
      </c>
      <c r="E114" s="212">
        <f t="shared" si="109"/>
        <v>-3240.5557940969843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11643.731666249563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1121.7573836670178</v>
      </c>
      <c r="E116" s="212">
        <f t="shared" si="109"/>
        <v>-2056.5552033895328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461.90009915700733</v>
      </c>
      <c r="E117" s="212">
        <f t="shared" si="109"/>
        <v>16996.823886837021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-4.1576900652476718E-13</v>
      </c>
      <c r="D119" s="212">
        <f t="shared" si="108"/>
        <v>-1088.7645194415175</v>
      </c>
      <c r="E119" s="212">
        <f t="shared" si="109"/>
        <v>214.7285580009661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-43.204941247679265</v>
      </c>
      <c r="D120" s="212">
        <f t="shared" si="108"/>
        <v>54.988107042500872</v>
      </c>
      <c r="E120" s="212">
        <f t="shared" si="109"/>
        <v>88.210088380678542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2016-08-08T22:23:41Z</dcterms:modified>
  <cp:category/>
</cp:coreProperties>
</file>