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8080" windowHeight="1606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6" i="1" l="1"/>
  <c r="E45" i="1"/>
  <c r="E44" i="1"/>
  <c r="E43" i="1"/>
  <c r="E42" i="1"/>
  <c r="E41" i="1"/>
  <c r="E40" i="1"/>
  <c r="B81" i="8"/>
  <c r="B70" i="8"/>
  <c r="B71" i="8"/>
  <c r="B72" i="8"/>
  <c r="B29" i="8"/>
  <c r="C29" i="8"/>
  <c r="D29" i="8"/>
  <c r="B80" i="8"/>
  <c r="B82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S26" i="8"/>
  <c r="R26" i="8"/>
  <c r="T25" i="8"/>
  <c r="S25" i="8"/>
  <c r="R25" i="8"/>
  <c r="T24" i="8"/>
  <c r="S24" i="8"/>
  <c r="R24" i="8"/>
  <c r="B6" i="8"/>
  <c r="C6" i="8"/>
  <c r="D6" i="8"/>
  <c r="E6" i="7"/>
  <c r="E6" i="8"/>
  <c r="H6" i="8"/>
  <c r="I6" i="8"/>
  <c r="B7" i="8"/>
  <c r="C7" i="8"/>
  <c r="D7" i="8"/>
  <c r="I7" i="8"/>
  <c r="B8" i="8"/>
  <c r="C8" i="8"/>
  <c r="D8" i="8"/>
  <c r="E8" i="7"/>
  <c r="E8" i="8"/>
  <c r="H8" i="8"/>
  <c r="I8" i="8"/>
  <c r="B9" i="8"/>
  <c r="C9" i="8"/>
  <c r="D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G38" i="8"/>
  <c r="E38" i="7"/>
  <c r="E38" i="8"/>
  <c r="F38" i="7"/>
  <c r="F38" i="8"/>
  <c r="H92" i="8"/>
  <c r="I92" i="8"/>
  <c r="B39" i="8"/>
  <c r="B93" i="8"/>
  <c r="C39" i="8"/>
  <c r="C93" i="8"/>
  <c r="D93" i="8"/>
  <c r="G39" i="8"/>
  <c r="E39" i="7"/>
  <c r="E39" i="8"/>
  <c r="F39" i="7"/>
  <c r="F39" i="8"/>
  <c r="H93" i="8"/>
  <c r="I93" i="8"/>
  <c r="B40" i="8"/>
  <c r="B94" i="8"/>
  <c r="C40" i="8"/>
  <c r="C94" i="8"/>
  <c r="D94" i="8"/>
  <c r="G40" i="8"/>
  <c r="E40" i="7"/>
  <c r="E40" i="8"/>
  <c r="F40" i="7"/>
  <c r="F40" i="8"/>
  <c r="H94" i="8"/>
  <c r="I94" i="8"/>
  <c r="B41" i="8"/>
  <c r="B95" i="8"/>
  <c r="C41" i="8"/>
  <c r="C95" i="8"/>
  <c r="D95" i="8"/>
  <c r="G41" i="8"/>
  <c r="E41" i="7"/>
  <c r="E41" i="8"/>
  <c r="F41" i="7"/>
  <c r="F41" i="8"/>
  <c r="H95" i="8"/>
  <c r="I95" i="8"/>
  <c r="B42" i="8"/>
  <c r="B96" i="8"/>
  <c r="C42" i="8"/>
  <c r="C96" i="8"/>
  <c r="D96" i="8"/>
  <c r="G42" i="8"/>
  <c r="E42" i="7"/>
  <c r="E42" i="8"/>
  <c r="F42" i="7"/>
  <c r="F42" i="8"/>
  <c r="H96" i="8"/>
  <c r="I96" i="8"/>
  <c r="B43" i="8"/>
  <c r="B97" i="8"/>
  <c r="C43" i="8"/>
  <c r="C97" i="8"/>
  <c r="D97" i="8"/>
  <c r="G43" i="8"/>
  <c r="E43" i="7"/>
  <c r="E43" i="8"/>
  <c r="F43" i="7"/>
  <c r="F43" i="8"/>
  <c r="H97" i="8"/>
  <c r="I97" i="8"/>
  <c r="B44" i="8"/>
  <c r="B98" i="8"/>
  <c r="C44" i="8"/>
  <c r="C98" i="8"/>
  <c r="D98" i="8"/>
  <c r="G44" i="8"/>
  <c r="E44" i="7"/>
  <c r="E44" i="8"/>
  <c r="F44" i="7"/>
  <c r="F44" i="8"/>
  <c r="H98" i="8"/>
  <c r="I98" i="8"/>
  <c r="B45" i="8"/>
  <c r="B99" i="8"/>
  <c r="C45" i="8"/>
  <c r="C99" i="8"/>
  <c r="D99" i="8"/>
  <c r="G45" i="8"/>
  <c r="E45" i="7"/>
  <c r="E45" i="8"/>
  <c r="F45" i="7"/>
  <c r="F45" i="8"/>
  <c r="H99" i="8"/>
  <c r="I99" i="8"/>
  <c r="B46" i="8"/>
  <c r="B100" i="8"/>
  <c r="C46" i="8"/>
  <c r="C100" i="8"/>
  <c r="D100" i="8"/>
  <c r="G46" i="8"/>
  <c r="E46" i="7"/>
  <c r="E46" i="8"/>
  <c r="F46" i="7"/>
  <c r="F46" i="8"/>
  <c r="H100" i="8"/>
  <c r="I100" i="8"/>
  <c r="B47" i="8"/>
  <c r="B101" i="8"/>
  <c r="C47" i="8"/>
  <c r="C101" i="8"/>
  <c r="D101" i="8"/>
  <c r="G47" i="8"/>
  <c r="F47" i="7"/>
  <c r="F47" i="8"/>
  <c r="H101" i="8"/>
  <c r="I101" i="8"/>
  <c r="B48" i="8"/>
  <c r="B102" i="8"/>
  <c r="C48" i="8"/>
  <c r="C102" i="8"/>
  <c r="D102" i="8"/>
  <c r="G48" i="8"/>
  <c r="F48" i="7"/>
  <c r="F48" i="8"/>
  <c r="H102" i="8"/>
  <c r="I102" i="8"/>
  <c r="B49" i="8"/>
  <c r="B103" i="8"/>
  <c r="C49" i="8"/>
  <c r="C103" i="8"/>
  <c r="D103" i="8"/>
  <c r="G49" i="8"/>
  <c r="F49" i="7"/>
  <c r="F49" i="8"/>
  <c r="H103" i="8"/>
  <c r="I103" i="8"/>
  <c r="B50" i="8"/>
  <c r="B104" i="8"/>
  <c r="C50" i="8"/>
  <c r="C104" i="8"/>
  <c r="D104" i="8"/>
  <c r="G50" i="8"/>
  <c r="E50" i="7"/>
  <c r="E50" i="8"/>
  <c r="F50" i="7"/>
  <c r="F50" i="8"/>
  <c r="H104" i="8"/>
  <c r="I104" i="8"/>
  <c r="B51" i="8"/>
  <c r="B105" i="8"/>
  <c r="C51" i="8"/>
  <c r="C105" i="8"/>
  <c r="D105" i="8"/>
  <c r="G51" i="8"/>
  <c r="E51" i="7"/>
  <c r="E51" i="8"/>
  <c r="F51" i="7"/>
  <c r="F51" i="8"/>
  <c r="H105" i="8"/>
  <c r="I105" i="8"/>
  <c r="B52" i="8"/>
  <c r="B106" i="8"/>
  <c r="C52" i="8"/>
  <c r="C106" i="8"/>
  <c r="D106" i="8"/>
  <c r="G52" i="8"/>
  <c r="F52" i="7"/>
  <c r="F52" i="8"/>
  <c r="H106" i="8"/>
  <c r="I106" i="8"/>
  <c r="B53" i="8"/>
  <c r="B107" i="8"/>
  <c r="C53" i="8"/>
  <c r="C107" i="8"/>
  <c r="D107" i="8"/>
  <c r="G53" i="8"/>
  <c r="F53" i="7"/>
  <c r="F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F56" i="7"/>
  <c r="F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K110" i="8"/>
  <c r="L110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110" i="8"/>
  <c r="M110" i="8"/>
  <c r="J109" i="8"/>
  <c r="M109" i="8"/>
  <c r="T22" i="8"/>
  <c r="S22" i="8"/>
  <c r="B84" i="8"/>
  <c r="I84" i="8"/>
  <c r="H84" i="8"/>
  <c r="R22" i="8"/>
  <c r="J111" i="8"/>
  <c r="M111" i="8"/>
  <c r="J108" i="8"/>
  <c r="M108" i="8"/>
  <c r="T21" i="8"/>
  <c r="S21" i="8"/>
  <c r="R21" i="8"/>
  <c r="J107" i="8"/>
  <c r="M107" i="8"/>
  <c r="J106" i="8"/>
  <c r="M106" i="8"/>
  <c r="T20" i="8"/>
  <c r="S20" i="8"/>
  <c r="R20" i="8"/>
  <c r="T19" i="8"/>
  <c r="S19" i="8"/>
  <c r="R19" i="8"/>
  <c r="J26" i="8"/>
  <c r="M26" i="8"/>
  <c r="T18" i="8"/>
  <c r="S18" i="8"/>
  <c r="R18" i="8"/>
  <c r="J105" i="8"/>
  <c r="M105" i="8"/>
  <c r="T17" i="8"/>
  <c r="S17" i="8"/>
  <c r="R17" i="8"/>
  <c r="T16" i="8"/>
  <c r="S16" i="8"/>
  <c r="R16" i="8"/>
  <c r="T15" i="8"/>
  <c r="S15" i="8"/>
  <c r="R15" i="8"/>
  <c r="J104" i="8"/>
  <c r="M104" i="8"/>
  <c r="T14" i="8"/>
  <c r="S14" i="8"/>
  <c r="R14" i="8"/>
  <c r="J103" i="8"/>
  <c r="M103" i="8"/>
  <c r="J102" i="8"/>
  <c r="M102" i="8"/>
  <c r="T13" i="8"/>
  <c r="S13" i="8"/>
  <c r="R13" i="8"/>
  <c r="J17" i="8"/>
  <c r="M17" i="8"/>
  <c r="J18" i="8"/>
  <c r="M18" i="8"/>
  <c r="T12" i="8"/>
  <c r="S12" i="8"/>
  <c r="R12" i="8"/>
  <c r="J91" i="8"/>
  <c r="M91" i="8"/>
  <c r="J92" i="8"/>
  <c r="M92" i="8"/>
  <c r="J93" i="8"/>
  <c r="M93" i="8"/>
  <c r="T11" i="8"/>
  <c r="S11" i="8"/>
  <c r="R11" i="8"/>
  <c r="T10" i="8"/>
  <c r="S10" i="8"/>
  <c r="R10" i="8"/>
  <c r="J6" i="8"/>
  <c r="M6" i="8"/>
  <c r="T9" i="8"/>
  <c r="S9" i="8"/>
  <c r="R9" i="8"/>
  <c r="J94" i="8"/>
  <c r="M94" i="8"/>
  <c r="J95" i="8"/>
  <c r="M95" i="8"/>
  <c r="J96" i="8"/>
  <c r="M96" i="8"/>
  <c r="J97" i="8"/>
  <c r="M97" i="8"/>
  <c r="J98" i="8"/>
  <c r="M98" i="8"/>
  <c r="J99" i="8"/>
  <c r="M99" i="8"/>
  <c r="J100" i="8"/>
  <c r="M100" i="8"/>
  <c r="J101" i="8"/>
  <c r="M10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J7" i="8"/>
  <c r="M7" i="8"/>
  <c r="J8" i="8"/>
  <c r="M8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B81" i="7"/>
  <c r="B70" i="7"/>
  <c r="B71" i="7"/>
  <c r="B72" i="7"/>
  <c r="B29" i="7"/>
  <c r="C29" i="7"/>
  <c r="D29" i="7"/>
  <c r="B80" i="7"/>
  <c r="B82" i="7"/>
  <c r="B83" i="7"/>
  <c r="H83" i="7"/>
  <c r="I83" i="7"/>
  <c r="H70" i="7"/>
  <c r="H71" i="7"/>
  <c r="H72" i="7"/>
  <c r="T26" i="7"/>
  <c r="S26" i="7"/>
  <c r="R26" i="7"/>
  <c r="T25" i="7"/>
  <c r="S25" i="7"/>
  <c r="R25" i="7"/>
  <c r="T24" i="7"/>
  <c r="S24" i="7"/>
  <c r="R24" i="7"/>
  <c r="B6" i="7"/>
  <c r="C6" i="7"/>
  <c r="D6" i="7"/>
  <c r="H6" i="7"/>
  <c r="I6" i="7"/>
  <c r="B7" i="7"/>
  <c r="C7" i="7"/>
  <c r="D7" i="7"/>
  <c r="I7" i="7"/>
  <c r="B8" i="7"/>
  <c r="C8" i="7"/>
  <c r="D8" i="7"/>
  <c r="H8" i="7"/>
  <c r="I8" i="7"/>
  <c r="B9" i="7"/>
  <c r="C9" i="7"/>
  <c r="D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K110" i="7"/>
  <c r="L110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110" i="7"/>
  <c r="M110" i="7"/>
  <c r="J109" i="7"/>
  <c r="M109" i="7"/>
  <c r="T22" i="7"/>
  <c r="S22" i="7"/>
  <c r="B84" i="7"/>
  <c r="I84" i="7"/>
  <c r="H84" i="7"/>
  <c r="R22" i="7"/>
  <c r="J111" i="7"/>
  <c r="M111" i="7"/>
  <c r="J108" i="7"/>
  <c r="M108" i="7"/>
  <c r="T21" i="7"/>
  <c r="S21" i="7"/>
  <c r="R21" i="7"/>
  <c r="J107" i="7"/>
  <c r="M107" i="7"/>
  <c r="J106" i="7"/>
  <c r="M106" i="7"/>
  <c r="T20" i="7"/>
  <c r="S20" i="7"/>
  <c r="R20" i="7"/>
  <c r="T19" i="7"/>
  <c r="S19" i="7"/>
  <c r="R19" i="7"/>
  <c r="J26" i="7"/>
  <c r="M26" i="7"/>
  <c r="T18" i="7"/>
  <c r="S18" i="7"/>
  <c r="R18" i="7"/>
  <c r="J105" i="7"/>
  <c r="M105" i="7"/>
  <c r="T17" i="7"/>
  <c r="S17" i="7"/>
  <c r="R17" i="7"/>
  <c r="T16" i="7"/>
  <c r="S16" i="7"/>
  <c r="R16" i="7"/>
  <c r="T15" i="7"/>
  <c r="S15" i="7"/>
  <c r="R15" i="7"/>
  <c r="J104" i="7"/>
  <c r="M104" i="7"/>
  <c r="T14" i="7"/>
  <c r="S14" i="7"/>
  <c r="R14" i="7"/>
  <c r="J103" i="7"/>
  <c r="M103" i="7"/>
  <c r="J102" i="7"/>
  <c r="M102" i="7"/>
  <c r="T13" i="7"/>
  <c r="S13" i="7"/>
  <c r="R13" i="7"/>
  <c r="J17" i="7"/>
  <c r="M17" i="7"/>
  <c r="J18" i="7"/>
  <c r="M18" i="7"/>
  <c r="T12" i="7"/>
  <c r="S12" i="7"/>
  <c r="R12" i="7"/>
  <c r="J91" i="7"/>
  <c r="M91" i="7"/>
  <c r="J92" i="7"/>
  <c r="M92" i="7"/>
  <c r="J93" i="7"/>
  <c r="M93" i="7"/>
  <c r="T11" i="7"/>
  <c r="S11" i="7"/>
  <c r="R11" i="7"/>
  <c r="T10" i="7"/>
  <c r="S10" i="7"/>
  <c r="R10" i="7"/>
  <c r="J6" i="7"/>
  <c r="M6" i="7"/>
  <c r="T9" i="7"/>
  <c r="S9" i="7"/>
  <c r="R9" i="7"/>
  <c r="J94" i="7"/>
  <c r="M94" i="7"/>
  <c r="J95" i="7"/>
  <c r="M95" i="7"/>
  <c r="J96" i="7"/>
  <c r="M96" i="7"/>
  <c r="J97" i="7"/>
  <c r="M97" i="7"/>
  <c r="J98" i="7"/>
  <c r="M98" i="7"/>
  <c r="J99" i="7"/>
  <c r="M99" i="7"/>
  <c r="J100" i="7"/>
  <c r="M100" i="7"/>
  <c r="J101" i="7"/>
  <c r="M10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J7" i="7"/>
  <c r="M7" i="7"/>
  <c r="J8" i="7"/>
  <c r="M8" i="7"/>
  <c r="J9" i="7"/>
  <c r="M9" i="7"/>
  <c r="J10" i="7"/>
  <c r="M10" i="7"/>
  <c r="J11" i="7"/>
  <c r="M11" i="7"/>
  <c r="J12" i="7"/>
  <c r="M12" i="7"/>
  <c r="J13" i="7"/>
  <c r="M13" i="7"/>
  <c r="J14" i="7"/>
  <c r="M14" i="7"/>
  <c r="J15" i="7"/>
  <c r="M15" i="7"/>
  <c r="J16" i="7"/>
  <c r="M16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7" i="7"/>
  <c r="M27" i="7"/>
  <c r="J28" i="7"/>
  <c r="M28" i="7"/>
  <c r="T7" i="7"/>
  <c r="S7" i="7"/>
  <c r="R7" i="7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S26" i="1"/>
  <c r="R26" i="1"/>
  <c r="T25" i="1"/>
  <c r="S25" i="1"/>
  <c r="R25" i="1"/>
  <c r="T24" i="1"/>
  <c r="S24" i="1"/>
  <c r="R24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K110" i="1"/>
  <c r="L110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110" i="1"/>
  <c r="M110" i="1"/>
  <c r="J109" i="1"/>
  <c r="M109" i="1"/>
  <c r="T22" i="1"/>
  <c r="S22" i="1"/>
  <c r="B84" i="1"/>
  <c r="I84" i="1"/>
  <c r="H84" i="1"/>
  <c r="R22" i="1"/>
  <c r="J111" i="1"/>
  <c r="M111" i="1"/>
  <c r="J108" i="1"/>
  <c r="M108" i="1"/>
  <c r="T21" i="1"/>
  <c r="S21" i="1"/>
  <c r="R21" i="1"/>
  <c r="J107" i="1"/>
  <c r="M107" i="1"/>
  <c r="J106" i="1"/>
  <c r="M106" i="1"/>
  <c r="T20" i="1"/>
  <c r="S20" i="1"/>
  <c r="R20" i="1"/>
  <c r="T19" i="1"/>
  <c r="S19" i="1"/>
  <c r="R19" i="1"/>
  <c r="J26" i="1"/>
  <c r="M26" i="1"/>
  <c r="T18" i="1"/>
  <c r="S18" i="1"/>
  <c r="R18" i="1"/>
  <c r="J105" i="1"/>
  <c r="M105" i="1"/>
  <c r="T17" i="1"/>
  <c r="S17" i="1"/>
  <c r="R17" i="1"/>
  <c r="T16" i="1"/>
  <c r="S16" i="1"/>
  <c r="R16" i="1"/>
  <c r="T15" i="1"/>
  <c r="S15" i="1"/>
  <c r="R15" i="1"/>
  <c r="J104" i="1"/>
  <c r="M104" i="1"/>
  <c r="T14" i="1"/>
  <c r="S14" i="1"/>
  <c r="R14" i="1"/>
  <c r="J103" i="1"/>
  <c r="M103" i="1"/>
  <c r="J102" i="1"/>
  <c r="M102" i="1"/>
  <c r="T13" i="1"/>
  <c r="S13" i="1"/>
  <c r="R13" i="1"/>
  <c r="J17" i="1"/>
  <c r="M17" i="1"/>
  <c r="J18" i="1"/>
  <c r="M18" i="1"/>
  <c r="T12" i="1"/>
  <c r="S12" i="1"/>
  <c r="R12" i="1"/>
  <c r="J91" i="1"/>
  <c r="M91" i="1"/>
  <c r="J92" i="1"/>
  <c r="M92" i="1"/>
  <c r="J93" i="1"/>
  <c r="M93" i="1"/>
  <c r="T11" i="1"/>
  <c r="S11" i="1"/>
  <c r="R11" i="1"/>
  <c r="T10" i="1"/>
  <c r="S10" i="1"/>
  <c r="R10" i="1"/>
  <c r="J6" i="1"/>
  <c r="M6" i="1"/>
  <c r="T9" i="1"/>
  <c r="S9" i="1"/>
  <c r="R9" i="1"/>
  <c r="J94" i="1"/>
  <c r="M94" i="1"/>
  <c r="J95" i="1"/>
  <c r="M95" i="1"/>
  <c r="J96" i="1"/>
  <c r="M96" i="1"/>
  <c r="J97" i="1"/>
  <c r="M97" i="1"/>
  <c r="J98" i="1"/>
  <c r="M98" i="1"/>
  <c r="J99" i="1"/>
  <c r="M99" i="1"/>
  <c r="J100" i="1"/>
  <c r="M100" i="1"/>
  <c r="J101" i="1"/>
  <c r="M10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J7" i="1"/>
  <c r="M7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6" i="1"/>
  <c r="M16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7" i="1"/>
  <c r="M27" i="1"/>
  <c r="J28" i="1"/>
  <c r="M28" i="1"/>
  <c r="T7" i="1"/>
  <c r="S7" i="1"/>
  <c r="R7" i="1"/>
  <c r="B81" i="12"/>
  <c r="B7" i="12"/>
  <c r="K7" i="12"/>
  <c r="L7" i="12"/>
  <c r="B8" i="12"/>
  <c r="K8" i="12"/>
  <c r="E8" i="12"/>
  <c r="H8" i="12"/>
  <c r="L8" i="12"/>
  <c r="B9" i="12"/>
  <c r="K9" i="12"/>
  <c r="L9" i="12"/>
  <c r="B6" i="12"/>
  <c r="K6" i="12"/>
  <c r="E6" i="12"/>
  <c r="H6" i="12"/>
  <c r="L6" i="12"/>
  <c r="B10" i="12"/>
  <c r="K10" i="12"/>
  <c r="L10" i="12"/>
  <c r="B11" i="12"/>
  <c r="K11" i="12"/>
  <c r="L11" i="12"/>
  <c r="B12" i="12"/>
  <c r="K12" i="12"/>
  <c r="L12" i="12"/>
  <c r="B13" i="12"/>
  <c r="K13" i="12"/>
  <c r="L13" i="12"/>
  <c r="B14" i="12"/>
  <c r="K14" i="12"/>
  <c r="L14" i="12"/>
  <c r="B15" i="12"/>
  <c r="K15" i="12"/>
  <c r="L15" i="12"/>
  <c r="B16" i="12"/>
  <c r="K16" i="12"/>
  <c r="L16" i="12"/>
  <c r="B17" i="12"/>
  <c r="K17" i="12"/>
  <c r="L17" i="12"/>
  <c r="B18" i="12"/>
  <c r="K18" i="12"/>
  <c r="L18" i="12"/>
  <c r="B19" i="12"/>
  <c r="K19" i="12"/>
  <c r="L19" i="12"/>
  <c r="B20" i="12"/>
  <c r="K20" i="12"/>
  <c r="L20" i="12"/>
  <c r="B21" i="12"/>
  <c r="K21" i="12"/>
  <c r="L21" i="12"/>
  <c r="B22" i="12"/>
  <c r="K22" i="12"/>
  <c r="L22" i="12"/>
  <c r="B23" i="12"/>
  <c r="K23" i="12"/>
  <c r="L23" i="12"/>
  <c r="B24" i="12"/>
  <c r="K24" i="12"/>
  <c r="L24" i="12"/>
  <c r="B25" i="12"/>
  <c r="K25" i="12"/>
  <c r="L25" i="12"/>
  <c r="B26" i="12"/>
  <c r="K26" i="12"/>
  <c r="L26" i="12"/>
  <c r="B27" i="12"/>
  <c r="K27" i="12"/>
  <c r="L27" i="12"/>
  <c r="B28" i="12"/>
  <c r="K28" i="12"/>
  <c r="L28" i="12"/>
  <c r="B80" i="12"/>
  <c r="B82" i="12"/>
  <c r="B83" i="12"/>
  <c r="G37" i="12"/>
  <c r="H83" i="12"/>
  <c r="I83" i="12"/>
  <c r="S7" i="12"/>
  <c r="B70" i="12"/>
  <c r="B29" i="12"/>
  <c r="C29" i="12"/>
  <c r="D29" i="12"/>
  <c r="B84" i="12"/>
  <c r="F70" i="12"/>
  <c r="H70" i="12"/>
  <c r="I84" i="12"/>
  <c r="H84" i="12"/>
  <c r="R7" i="12"/>
  <c r="B71" i="12"/>
  <c r="B72" i="12"/>
  <c r="F71" i="12"/>
  <c r="H71" i="12"/>
  <c r="F72" i="12"/>
  <c r="H72" i="12"/>
  <c r="T26" i="12"/>
  <c r="S26" i="12"/>
  <c r="R26" i="12"/>
  <c r="T25" i="12"/>
  <c r="S25" i="12"/>
  <c r="R25" i="12"/>
  <c r="T24" i="12"/>
  <c r="S24" i="12"/>
  <c r="R24" i="12"/>
  <c r="C6" i="12"/>
  <c r="D6" i="12"/>
  <c r="I6" i="12"/>
  <c r="C7" i="12"/>
  <c r="D7" i="12"/>
  <c r="I7" i="12"/>
  <c r="C8" i="12"/>
  <c r="D8" i="12"/>
  <c r="I8" i="12"/>
  <c r="C9" i="12"/>
  <c r="D9" i="12"/>
  <c r="I9" i="12"/>
  <c r="C10" i="12"/>
  <c r="D10" i="12"/>
  <c r="I10" i="12"/>
  <c r="C11" i="12"/>
  <c r="D11" i="12"/>
  <c r="I11" i="12"/>
  <c r="C12" i="12"/>
  <c r="D12" i="12"/>
  <c r="I12" i="12"/>
  <c r="C13" i="12"/>
  <c r="D13" i="12"/>
  <c r="I13" i="12"/>
  <c r="C14" i="12"/>
  <c r="D14" i="12"/>
  <c r="I14" i="12"/>
  <c r="C15" i="12"/>
  <c r="D15" i="12"/>
  <c r="I15" i="12"/>
  <c r="C16" i="12"/>
  <c r="D16" i="12"/>
  <c r="I16" i="12"/>
  <c r="C17" i="12"/>
  <c r="D17" i="12"/>
  <c r="I17" i="12"/>
  <c r="C18" i="12"/>
  <c r="D18" i="12"/>
  <c r="I18" i="12"/>
  <c r="C19" i="12"/>
  <c r="D19" i="12"/>
  <c r="I19" i="12"/>
  <c r="C20" i="12"/>
  <c r="D20" i="12"/>
  <c r="I20" i="12"/>
  <c r="C21" i="12"/>
  <c r="D21" i="12"/>
  <c r="I21" i="12"/>
  <c r="C22" i="12"/>
  <c r="D22" i="12"/>
  <c r="I22" i="12"/>
  <c r="C23" i="12"/>
  <c r="D23" i="12"/>
  <c r="I23" i="12"/>
  <c r="C24" i="12"/>
  <c r="D24" i="12"/>
  <c r="I24" i="12"/>
  <c r="C25" i="12"/>
  <c r="D25" i="12"/>
  <c r="I25" i="12"/>
  <c r="C26" i="12"/>
  <c r="D26" i="12"/>
  <c r="I26" i="12"/>
  <c r="C27" i="12"/>
  <c r="D27" i="12"/>
  <c r="I27" i="12"/>
  <c r="C28" i="12"/>
  <c r="D28" i="12"/>
  <c r="I28" i="12"/>
  <c r="I29" i="12"/>
  <c r="B37" i="12"/>
  <c r="B91" i="12"/>
  <c r="C37" i="12"/>
  <c r="C91" i="12"/>
  <c r="D91" i="12"/>
  <c r="E37" i="12"/>
  <c r="F37" i="12"/>
  <c r="H91" i="12"/>
  <c r="I91" i="12"/>
  <c r="B38" i="12"/>
  <c r="B92" i="12"/>
  <c r="C38" i="12"/>
  <c r="C92" i="12"/>
  <c r="D92" i="12"/>
  <c r="G38" i="12"/>
  <c r="E38" i="12"/>
  <c r="F38" i="12"/>
  <c r="H92" i="12"/>
  <c r="I92" i="12"/>
  <c r="B39" i="12"/>
  <c r="B93" i="12"/>
  <c r="C39" i="12"/>
  <c r="C93" i="12"/>
  <c r="D93" i="12"/>
  <c r="G39" i="12"/>
  <c r="E39" i="12"/>
  <c r="F39" i="12"/>
  <c r="H93" i="12"/>
  <c r="I93" i="12"/>
  <c r="B40" i="12"/>
  <c r="B94" i="12"/>
  <c r="C40" i="12"/>
  <c r="C94" i="12"/>
  <c r="D94" i="12"/>
  <c r="G40" i="12"/>
  <c r="E40" i="12"/>
  <c r="F40" i="12"/>
  <c r="H94" i="12"/>
  <c r="I94" i="12"/>
  <c r="B41" i="12"/>
  <c r="B95" i="12"/>
  <c r="C41" i="12"/>
  <c r="C95" i="12"/>
  <c r="D95" i="12"/>
  <c r="G41" i="12"/>
  <c r="E41" i="12"/>
  <c r="F41" i="12"/>
  <c r="H95" i="12"/>
  <c r="I95" i="12"/>
  <c r="B42" i="12"/>
  <c r="B96" i="12"/>
  <c r="C42" i="12"/>
  <c r="C96" i="12"/>
  <c r="D96" i="12"/>
  <c r="G42" i="12"/>
  <c r="E42" i="12"/>
  <c r="F42" i="12"/>
  <c r="H96" i="12"/>
  <c r="I96" i="12"/>
  <c r="B43" i="12"/>
  <c r="B97" i="12"/>
  <c r="C43" i="12"/>
  <c r="C97" i="12"/>
  <c r="D97" i="12"/>
  <c r="G43" i="12"/>
  <c r="E43" i="12"/>
  <c r="F43" i="12"/>
  <c r="H97" i="12"/>
  <c r="I97" i="12"/>
  <c r="B44" i="12"/>
  <c r="B98" i="12"/>
  <c r="C44" i="12"/>
  <c r="C98" i="12"/>
  <c r="D98" i="12"/>
  <c r="G44" i="12"/>
  <c r="E44" i="12"/>
  <c r="F44" i="12"/>
  <c r="H98" i="12"/>
  <c r="I98" i="12"/>
  <c r="B45" i="12"/>
  <c r="B99" i="12"/>
  <c r="C45" i="12"/>
  <c r="C99" i="12"/>
  <c r="D99" i="12"/>
  <c r="G45" i="12"/>
  <c r="E45" i="12"/>
  <c r="F45" i="12"/>
  <c r="H99" i="12"/>
  <c r="I99" i="12"/>
  <c r="B46" i="12"/>
  <c r="B100" i="12"/>
  <c r="C46" i="12"/>
  <c r="C100" i="12"/>
  <c r="D100" i="12"/>
  <c r="G46" i="12"/>
  <c r="E46" i="12"/>
  <c r="F46" i="12"/>
  <c r="H100" i="12"/>
  <c r="I100" i="12"/>
  <c r="B47" i="12"/>
  <c r="B101" i="12"/>
  <c r="C47" i="12"/>
  <c r="C101" i="12"/>
  <c r="D101" i="12"/>
  <c r="G47" i="12"/>
  <c r="F47" i="12"/>
  <c r="H101" i="12"/>
  <c r="I101" i="12"/>
  <c r="B48" i="12"/>
  <c r="B102" i="12"/>
  <c r="C48" i="12"/>
  <c r="C102" i="12"/>
  <c r="D102" i="12"/>
  <c r="G48" i="12"/>
  <c r="F48" i="12"/>
  <c r="H102" i="12"/>
  <c r="I102" i="12"/>
  <c r="B49" i="12"/>
  <c r="B103" i="12"/>
  <c r="C49" i="12"/>
  <c r="C103" i="12"/>
  <c r="D103" i="12"/>
  <c r="G49" i="12"/>
  <c r="F49" i="12"/>
  <c r="H103" i="12"/>
  <c r="I103" i="12"/>
  <c r="B50" i="12"/>
  <c r="B104" i="12"/>
  <c r="C50" i="12"/>
  <c r="C104" i="12"/>
  <c r="D104" i="12"/>
  <c r="G50" i="12"/>
  <c r="E50" i="12"/>
  <c r="F50" i="12"/>
  <c r="H104" i="12"/>
  <c r="I104" i="12"/>
  <c r="B51" i="12"/>
  <c r="B105" i="12"/>
  <c r="C51" i="12"/>
  <c r="C105" i="12"/>
  <c r="D105" i="12"/>
  <c r="G51" i="12"/>
  <c r="E51" i="12"/>
  <c r="F51" i="12"/>
  <c r="H105" i="12"/>
  <c r="I105" i="12"/>
  <c r="B52" i="12"/>
  <c r="B106" i="12"/>
  <c r="C52" i="12"/>
  <c r="C106" i="12"/>
  <c r="D106" i="12"/>
  <c r="G52" i="12"/>
  <c r="F52" i="12"/>
  <c r="H106" i="12"/>
  <c r="I106" i="12"/>
  <c r="B53" i="12"/>
  <c r="B107" i="12"/>
  <c r="C53" i="12"/>
  <c r="C107" i="12"/>
  <c r="D107" i="12"/>
  <c r="G53" i="12"/>
  <c r="F53" i="12"/>
  <c r="H107" i="12"/>
  <c r="I107" i="12"/>
  <c r="B54" i="12"/>
  <c r="B108" i="12"/>
  <c r="C54" i="12"/>
  <c r="C108" i="12"/>
  <c r="D108" i="12"/>
  <c r="G54" i="12"/>
  <c r="H108" i="12"/>
  <c r="I108" i="12"/>
  <c r="B55" i="12"/>
  <c r="B109" i="12"/>
  <c r="C55" i="12"/>
  <c r="C109" i="12"/>
  <c r="D109" i="12"/>
  <c r="G55" i="12"/>
  <c r="H109" i="12"/>
  <c r="I109" i="12"/>
  <c r="B56" i="12"/>
  <c r="B110" i="12"/>
  <c r="C56" i="12"/>
  <c r="C110" i="12"/>
  <c r="D110" i="12"/>
  <c r="G56" i="12"/>
  <c r="F56" i="12"/>
  <c r="H110" i="12"/>
  <c r="I110" i="12"/>
  <c r="B57" i="12"/>
  <c r="B111" i="12"/>
  <c r="C57" i="12"/>
  <c r="C111" i="12"/>
  <c r="D111" i="12"/>
  <c r="G57" i="12"/>
  <c r="H111" i="12"/>
  <c r="I111" i="12"/>
  <c r="B58" i="12"/>
  <c r="B112" i="12"/>
  <c r="C58" i="12"/>
  <c r="C112" i="12"/>
  <c r="D112" i="12"/>
  <c r="G58" i="12"/>
  <c r="H112" i="12"/>
  <c r="I112" i="12"/>
  <c r="B59" i="12"/>
  <c r="B113" i="12"/>
  <c r="C59" i="12"/>
  <c r="C113" i="12"/>
  <c r="D113" i="12"/>
  <c r="G59" i="12"/>
  <c r="H113" i="12"/>
  <c r="I113" i="12"/>
  <c r="B60" i="12"/>
  <c r="B114" i="12"/>
  <c r="C60" i="12"/>
  <c r="C114" i="12"/>
  <c r="D114" i="12"/>
  <c r="G60" i="12"/>
  <c r="H114" i="12"/>
  <c r="I114" i="12"/>
  <c r="B61" i="12"/>
  <c r="B115" i="12"/>
  <c r="C61" i="12"/>
  <c r="C115" i="12"/>
  <c r="D115" i="12"/>
  <c r="G61" i="12"/>
  <c r="H115" i="12"/>
  <c r="I115" i="12"/>
  <c r="B62" i="12"/>
  <c r="B116" i="12"/>
  <c r="C62" i="12"/>
  <c r="C116" i="12"/>
  <c r="D116" i="12"/>
  <c r="G62" i="12"/>
  <c r="H116" i="12"/>
  <c r="I116" i="12"/>
  <c r="B63" i="12"/>
  <c r="B117" i="12"/>
  <c r="C63" i="12"/>
  <c r="C117" i="12"/>
  <c r="D117" i="12"/>
  <c r="G63" i="12"/>
  <c r="H117" i="12"/>
  <c r="I117" i="12"/>
  <c r="B64" i="12"/>
  <c r="B118" i="12"/>
  <c r="C64" i="12"/>
  <c r="C118" i="12"/>
  <c r="D118" i="12"/>
  <c r="G64" i="12"/>
  <c r="H118" i="12"/>
  <c r="I118" i="12"/>
  <c r="I119" i="12"/>
  <c r="B124" i="12"/>
  <c r="H124" i="12"/>
  <c r="I124" i="12"/>
  <c r="I30" i="12"/>
  <c r="I32" i="12"/>
  <c r="K110" i="12"/>
  <c r="L110" i="12"/>
  <c r="B73" i="12"/>
  <c r="B127" i="12"/>
  <c r="K127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125" i="12"/>
  <c r="B126" i="12"/>
  <c r="B128" i="12"/>
  <c r="K128" i="12"/>
  <c r="L128" i="12"/>
  <c r="H125" i="12"/>
  <c r="H126" i="12"/>
  <c r="F73" i="12"/>
  <c r="H127" i="12"/>
  <c r="L127" i="12"/>
  <c r="J33" i="12"/>
  <c r="J110" i="12"/>
  <c r="M110" i="12"/>
  <c r="J109" i="12"/>
  <c r="M109" i="12"/>
  <c r="T22" i="12"/>
  <c r="S22" i="12"/>
  <c r="R22" i="12"/>
  <c r="J111" i="12"/>
  <c r="M111" i="12"/>
  <c r="J108" i="12"/>
  <c r="M108" i="12"/>
  <c r="T21" i="12"/>
  <c r="S21" i="12"/>
  <c r="R21" i="12"/>
  <c r="J107" i="12"/>
  <c r="M107" i="12"/>
  <c r="J106" i="12"/>
  <c r="M106" i="12"/>
  <c r="T20" i="12"/>
  <c r="S20" i="12"/>
  <c r="R20" i="12"/>
  <c r="T19" i="12"/>
  <c r="S19" i="12"/>
  <c r="R19" i="12"/>
  <c r="I128" i="12"/>
  <c r="I131" i="12"/>
  <c r="J26" i="12"/>
  <c r="M26" i="12"/>
  <c r="T18" i="12"/>
  <c r="S18" i="12"/>
  <c r="R18" i="12"/>
  <c r="J105" i="12"/>
  <c r="M105" i="12"/>
  <c r="T17" i="12"/>
  <c r="S17" i="12"/>
  <c r="R17" i="12"/>
  <c r="T16" i="12"/>
  <c r="S16" i="12"/>
  <c r="R16" i="12"/>
  <c r="T15" i="12"/>
  <c r="S15" i="12"/>
  <c r="R15" i="12"/>
  <c r="J104" i="12"/>
  <c r="M104" i="12"/>
  <c r="T14" i="12"/>
  <c r="S14" i="12"/>
  <c r="R14" i="12"/>
  <c r="J103" i="12"/>
  <c r="M103" i="12"/>
  <c r="J102" i="12"/>
  <c r="M102" i="12"/>
  <c r="T13" i="12"/>
  <c r="S13" i="12"/>
  <c r="R13" i="12"/>
  <c r="J17" i="12"/>
  <c r="M17" i="12"/>
  <c r="J18" i="12"/>
  <c r="M18" i="12"/>
  <c r="T12" i="12"/>
  <c r="S12" i="12"/>
  <c r="R12" i="12"/>
  <c r="J91" i="12"/>
  <c r="M91" i="12"/>
  <c r="J92" i="12"/>
  <c r="M92" i="12"/>
  <c r="J93" i="12"/>
  <c r="M93" i="12"/>
  <c r="T11" i="12"/>
  <c r="S11" i="12"/>
  <c r="R11" i="12"/>
  <c r="T10" i="12"/>
  <c r="S10" i="12"/>
  <c r="R10" i="12"/>
  <c r="J6" i="12"/>
  <c r="M6" i="12"/>
  <c r="T9" i="12"/>
  <c r="S9" i="12"/>
  <c r="R9" i="12"/>
  <c r="J94" i="12"/>
  <c r="M94" i="12"/>
  <c r="J95" i="12"/>
  <c r="M95" i="12"/>
  <c r="J96" i="12"/>
  <c r="M96" i="12"/>
  <c r="J97" i="12"/>
  <c r="M97" i="12"/>
  <c r="J98" i="12"/>
  <c r="M98" i="12"/>
  <c r="J99" i="12"/>
  <c r="M99" i="12"/>
  <c r="J100" i="12"/>
  <c r="M100" i="12"/>
  <c r="J101" i="12"/>
  <c r="M10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S8" i="12"/>
  <c r="R8" i="12"/>
  <c r="J7" i="12"/>
  <c r="M7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T23" i="8"/>
  <c r="T32" i="8"/>
  <c r="S23" i="8"/>
  <c r="S32" i="8"/>
  <c r="R23" i="8"/>
  <c r="R32" i="8"/>
  <c r="T31" i="8"/>
  <c r="S31" i="8"/>
  <c r="R31" i="8"/>
  <c r="T30" i="8"/>
  <c r="S30" i="8"/>
  <c r="R30" i="8"/>
  <c r="T23" i="7"/>
  <c r="T32" i="7"/>
  <c r="S23" i="7"/>
  <c r="S32" i="7"/>
  <c r="R23" i="7"/>
  <c r="R32" i="7"/>
  <c r="T31" i="7"/>
  <c r="S31" i="7"/>
  <c r="R31" i="7"/>
  <c r="T30" i="7"/>
  <c r="S30" i="7"/>
  <c r="R30" i="7"/>
  <c r="T23" i="1"/>
  <c r="T32" i="1"/>
  <c r="S23" i="1"/>
  <c r="S32" i="1"/>
  <c r="R23" i="1"/>
  <c r="R32" i="1"/>
  <c r="T31" i="1"/>
  <c r="S31" i="1"/>
  <c r="R31" i="1"/>
  <c r="T30" i="1"/>
  <c r="S30" i="1"/>
  <c r="R30" i="1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7" i="12"/>
  <c r="E48" i="12"/>
  <c r="E49" i="12"/>
  <c r="E52" i="12"/>
  <c r="E53" i="12"/>
  <c r="E54" i="12"/>
  <c r="F54" i="12"/>
  <c r="E55" i="12"/>
  <c r="F55" i="12"/>
  <c r="E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7" i="12"/>
  <c r="H7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7" i="7"/>
  <c r="E48" i="7"/>
  <c r="E49" i="7"/>
  <c r="E52" i="7"/>
  <c r="E53" i="7"/>
  <c r="E54" i="7"/>
  <c r="F54" i="7"/>
  <c r="E55" i="7"/>
  <c r="F55" i="7"/>
  <c r="E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7" i="7"/>
  <c r="H7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7" i="8"/>
  <c r="E48" i="8"/>
  <c r="E49" i="8"/>
  <c r="E52" i="8"/>
  <c r="E53" i="8"/>
  <c r="E54" i="8"/>
  <c r="F54" i="8"/>
  <c r="E55" i="8"/>
  <c r="F55" i="8"/>
  <c r="E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7" i="8"/>
  <c r="H7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U31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<sst xmlns="http://schemas.openxmlformats.org/spreadsheetml/2006/main" count="790" uniqueCount="145">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</sst>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8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8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0.0202651482721046</c:v>
                </c:pt>
                <c:pt idx="1">
                  <c:v>0.0101325741360523</c:v>
                </c:pt>
                <c:pt idx="2" formatCode="0.0%">
                  <c:v>0.0101325741360523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0.0075</c:v>
                </c:pt>
                <c:pt idx="1">
                  <c:v>0.0075</c:v>
                </c:pt>
                <c:pt idx="2" formatCode="0.0%">
                  <c:v>0.0075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0.0289812422166874</c:v>
                </c:pt>
                <c:pt idx="1">
                  <c:v>0.0315895540161893</c:v>
                </c:pt>
                <c:pt idx="2" formatCode="0.0%">
                  <c:v>0.0315895540161893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0.000647260273972603</c:v>
                </c:pt>
                <c:pt idx="1">
                  <c:v>0.000647260273972603</c:v>
                </c:pt>
                <c:pt idx="2" formatCode="0.0%">
                  <c:v>0.000647260273972603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0.0204370456102117</c:v>
                </c:pt>
                <c:pt idx="1">
                  <c:v>0.0204370456102117</c:v>
                </c:pt>
                <c:pt idx="2" formatCode="0.0%">
                  <c:v>0.0129802857254047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0.0105547945205479</c:v>
                </c:pt>
                <c:pt idx="1">
                  <c:v>0.0105547945205479</c:v>
                </c:pt>
                <c:pt idx="2" formatCode="0.0%">
                  <c:v>0.0321232876712329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0.00698746886674969</c:v>
                </c:pt>
                <c:pt idx="1">
                  <c:v>0.00698746886674969</c:v>
                </c:pt>
                <c:pt idx="2" formatCode="0.0%">
                  <c:v>0.014342699252802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0.022359900373599</c:v>
                </c:pt>
                <c:pt idx="1">
                  <c:v>0.022359900373599</c:v>
                </c:pt>
                <c:pt idx="2" formatCode="0.0%">
                  <c:v>0.037266500622665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0.00434775840597758</c:v>
                </c:pt>
                <c:pt idx="1">
                  <c:v>0.00434775840597758</c:v>
                </c:pt>
                <c:pt idx="2" formatCode="0.0%">
                  <c:v>0.00640722291407223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0.00635449875466999</c:v>
                </c:pt>
                <c:pt idx="1">
                  <c:v>0.00635449875466999</c:v>
                </c:pt>
                <c:pt idx="2" formatCode="0.0%">
                  <c:v>0.00635449875466999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0.000941469489414695</c:v>
                </c:pt>
                <c:pt idx="1">
                  <c:v>0.000941469489414695</c:v>
                </c:pt>
                <c:pt idx="2" formatCode="0.0%">
                  <c:v>0.000941469489414695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0.0105354919053549</c:v>
                </c:pt>
                <c:pt idx="1">
                  <c:v>0.0105354919053549</c:v>
                </c:pt>
                <c:pt idx="2" formatCode="0.0%">
                  <c:v>0.0131693648816936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0.00101992528019925</c:v>
                </c:pt>
                <c:pt idx="1">
                  <c:v>0.00101992528019925</c:v>
                </c:pt>
                <c:pt idx="2" formatCode="0.0%">
                  <c:v>0.00111931843201453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0.190582546300235</c:v>
                </c:pt>
                <c:pt idx="1">
                  <c:v>0.190582546300235</c:v>
                </c:pt>
                <c:pt idx="2" formatCode="0.0%">
                  <c:v>0.190582546300235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0.0378337079701121</c:v>
                </c:pt>
                <c:pt idx="1">
                  <c:v>0.0378337079701121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0.213548633405978</c:v>
                </c:pt>
                <c:pt idx="1">
                  <c:v>0.213548633405978</c:v>
                </c:pt>
                <c:pt idx="2" formatCode="0.0%">
                  <c:v>0.224969549369554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0.661258916562889</c:v>
                </c:pt>
                <c:pt idx="1">
                  <c:v>0.407171584711519</c:v>
                </c:pt>
                <c:pt idx="2" formatCode="0.0%">
                  <c:v>0.409873868160027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9998200"/>
        <c:axId val="-2069965656"/>
      </c:barChart>
      <c:catAx>
        <c:axId val="-2069998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9965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965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9998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0.0616142945163278</c:v>
                </c:pt>
                <c:pt idx="1">
                  <c:v>0.0581638940234134</c:v>
                </c:pt>
                <c:pt idx="2">
                  <c:v>0.0579712873069175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0.00462107208872458</c:v>
                </c:pt>
                <c:pt idx="1">
                  <c:v>0.00436229205175601</c:v>
                </c:pt>
                <c:pt idx="2">
                  <c:v>0.0043911830592304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0.000770178681454097</c:v>
                </c:pt>
                <c:pt idx="1">
                  <c:v>0.000727048675292668</c:v>
                </c:pt>
                <c:pt idx="2">
                  <c:v>0.000727048675292668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0.00269562538508934</c:v>
                </c:pt>
                <c:pt idx="1">
                  <c:v>0.00411352433764633</c:v>
                </c:pt>
                <c:pt idx="2">
                  <c:v>0.00408628089292163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0.00154035736290819</c:v>
                </c:pt>
                <c:pt idx="1">
                  <c:v>0.00215650030807147</c:v>
                </c:pt>
                <c:pt idx="2">
                  <c:v>0.00217506726908962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0.00215650030807147</c:v>
                </c:pt>
                <c:pt idx="1">
                  <c:v>0.00301910043130006</c:v>
                </c:pt>
                <c:pt idx="2">
                  <c:v>0.00299910524251129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0.000462107208872458</c:v>
                </c:pt>
                <c:pt idx="1">
                  <c:v>0.000646950092421441</c:v>
                </c:pt>
                <c:pt idx="2">
                  <c:v>0.000642665409109562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0.831792975970425</c:v>
                </c:pt>
                <c:pt idx="1">
                  <c:v>0.785212569316081</c:v>
                </c:pt>
                <c:pt idx="2">
                  <c:v>0.785212569316081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0.0646950092421442</c:v>
                </c:pt>
                <c:pt idx="1">
                  <c:v>0.0763401109057301</c:v>
                </c:pt>
                <c:pt idx="2">
                  <c:v>0.0763401109057301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0.0192544670363524</c:v>
                </c:pt>
                <c:pt idx="1">
                  <c:v>0.0192544670363524</c:v>
                </c:pt>
                <c:pt idx="2">
                  <c:v>0.0192544670363524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0.0103974121996303</c:v>
                </c:pt>
                <c:pt idx="1">
                  <c:v>0.0115411275415896</c:v>
                </c:pt>
                <c:pt idx="2">
                  <c:v>0.0115411275415896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8942168"/>
        <c:axId val="-2033822792"/>
      </c:barChart>
      <c:catAx>
        <c:axId val="-2058942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822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3822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942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0.0462487628455939</c:v>
                </c:pt>
                <c:pt idx="1">
                  <c:v>0.0436588321262406</c:v>
                </c:pt>
                <c:pt idx="2">
                  <c:v>0.0435017587092699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0.0083247773122069</c:v>
                </c:pt>
                <c:pt idx="1">
                  <c:v>0.00785858978272331</c:v>
                </c:pt>
                <c:pt idx="2">
                  <c:v>0.00781146775763211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0.00582734411854483</c:v>
                </c:pt>
                <c:pt idx="1">
                  <c:v>0.00815828176596276</c:v>
                </c:pt>
                <c:pt idx="2">
                  <c:v>0.00815828176596276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0.000749229958098621</c:v>
                </c:pt>
                <c:pt idx="1">
                  <c:v>0.00104892194133807</c:v>
                </c:pt>
                <c:pt idx="2">
                  <c:v>0.00106779071833433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0.0924975256911877</c:v>
                </c:pt>
                <c:pt idx="1">
                  <c:v>0.129496535967663</c:v>
                </c:pt>
                <c:pt idx="2">
                  <c:v>0.129496535967663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0.665982184976552</c:v>
                </c:pt>
                <c:pt idx="1">
                  <c:v>0.628687182617865</c:v>
                </c:pt>
                <c:pt idx="2">
                  <c:v>0.628687182617865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0.110997030829425</c:v>
                </c:pt>
                <c:pt idx="1">
                  <c:v>0.104781197102977</c:v>
                </c:pt>
                <c:pt idx="2">
                  <c:v>0.104781197102977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0.0388489607902989</c:v>
                </c:pt>
                <c:pt idx="1">
                  <c:v>0.0458417737325526</c:v>
                </c:pt>
                <c:pt idx="2">
                  <c:v>0.0458417737325526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0.030524183478092</c:v>
                </c:pt>
                <c:pt idx="1">
                  <c:v>0.030524183478092</c:v>
                </c:pt>
                <c:pt idx="2">
                  <c:v>0.030524183478092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085688"/>
        <c:axId val="2088018408"/>
      </c:barChart>
      <c:catAx>
        <c:axId val="-2059085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8018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8018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90856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0.00151956439154109</c:v>
                </c:pt>
                <c:pt idx="1">
                  <c:v>0.00212739014815753</c:v>
                </c:pt>
                <c:pt idx="2">
                  <c:v>0.00212739014815753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0.0221603140433076</c:v>
                </c:pt>
                <c:pt idx="1">
                  <c:v>0.0245979485880714</c:v>
                </c:pt>
                <c:pt idx="2">
                  <c:v>0.0245979485880714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0.12536406230214</c:v>
                </c:pt>
                <c:pt idx="1">
                  <c:v>0.139154109155375</c:v>
                </c:pt>
                <c:pt idx="2">
                  <c:v>0.139154109155375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0.121565151323287</c:v>
                </c:pt>
                <c:pt idx="1">
                  <c:v>0.114757502849183</c:v>
                </c:pt>
                <c:pt idx="2">
                  <c:v>0.114757502849183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0.50145624920856</c:v>
                </c:pt>
                <c:pt idx="1">
                  <c:v>0.591718374066101</c:v>
                </c:pt>
                <c:pt idx="2">
                  <c:v>0.591718374066101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0.227934658731164</c:v>
                </c:pt>
                <c:pt idx="1">
                  <c:v>0.268962897302773</c:v>
                </c:pt>
                <c:pt idx="2">
                  <c:v>0.268962897302773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0919832"/>
        <c:axId val="-2066523928"/>
      </c:barChart>
      <c:catAx>
        <c:axId val="-2100919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6523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6523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9198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ZASCO - Non-Affected Area with Grants</a:t>
            </a:r>
          </a:p>
        </c:rich>
      </c:tx>
      <c:layout>
        <c:manualLayout>
          <c:xMode val="edge"/>
          <c:yMode val="edge"/>
          <c:x val="0.308082221587586"/>
          <c:y val="0.0301363549068562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1993.752285051856</c:v>
                </c:pt>
                <c:pt idx="1">
                  <c:v>3448.175603547072</c:v>
                </c:pt>
                <c:pt idx="2">
                  <c:v>2491.130118361897</c:v>
                </c:pt>
                <c:pt idx="3">
                  <c:v>2112.904554101895</c:v>
                </c:pt>
                <c:pt idx="4">
                  <c:v>2242.411118584403</c:v>
                </c:pt>
                <c:pt idx="5">
                  <c:v>5120.952491438625</c:v>
                </c:pt>
                <c:pt idx="6">
                  <c:v>2748.931478030488</c:v>
                </c:pt>
                <c:pt idx="7">
                  <c:v>2361.287032669538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73.38831253090055</c:v>
                </c:pt>
                <c:pt idx="1">
                  <c:v>2906.482960859207</c:v>
                </c:pt>
                <c:pt idx="2">
                  <c:v>1555.133289345273</c:v>
                </c:pt>
                <c:pt idx="3">
                  <c:v>52404.1477012317</c:v>
                </c:pt>
                <c:pt idx="4">
                  <c:v>67.2</c:v>
                </c:pt>
                <c:pt idx="5">
                  <c:v>725.2</c:v>
                </c:pt>
                <c:pt idx="6">
                  <c:v>1469.509653442277</c:v>
                </c:pt>
                <c:pt idx="7">
                  <c:v>47991.8077515195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640.425887763899</c:v>
                </c:pt>
                <c:pt idx="2">
                  <c:v>731.9153003015988</c:v>
                </c:pt>
                <c:pt idx="3">
                  <c:v>2711.028984182454</c:v>
                </c:pt>
                <c:pt idx="4">
                  <c:v>0.0</c:v>
                </c:pt>
                <c:pt idx="5">
                  <c:v>345.5708992460083</c:v>
                </c:pt>
                <c:pt idx="6">
                  <c:v>394.9381705668666</c:v>
                </c:pt>
                <c:pt idx="7">
                  <c:v>1462.858922235363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7413.748488798682</c:v>
                </c:pt>
                <c:pt idx="2">
                  <c:v>15201.86473854368</c:v>
                </c:pt>
                <c:pt idx="3">
                  <c:v>28866.06959548754</c:v>
                </c:pt>
                <c:pt idx="4">
                  <c:v>0.0</c:v>
                </c:pt>
                <c:pt idx="5">
                  <c:v>4577.456</c:v>
                </c:pt>
                <c:pt idx="6">
                  <c:v>9361.763602675022</c:v>
                </c:pt>
                <c:pt idx="7">
                  <c:v>17752.0775250024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108.6797412109179</c:v>
                </c:pt>
                <c:pt idx="1">
                  <c:v>365.1780983871474</c:v>
                </c:pt>
                <c:pt idx="2">
                  <c:v>0.0</c:v>
                </c:pt>
                <c:pt idx="3">
                  <c:v>0.0</c:v>
                </c:pt>
                <c:pt idx="4">
                  <c:v>146.6077364205726</c:v>
                </c:pt>
                <c:pt idx="5">
                  <c:v>487.314780573946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7124.782008208261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5172.600000000001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188712.8036508871</c:v>
                </c:pt>
                <c:pt idx="3">
                  <c:v>352263.9001483225</c:v>
                </c:pt>
                <c:pt idx="4">
                  <c:v>0.0</c:v>
                </c:pt>
                <c:pt idx="5">
                  <c:v>0.0</c:v>
                </c:pt>
                <c:pt idx="6">
                  <c:v>116516.5714285714</c:v>
                </c:pt>
                <c:pt idx="7">
                  <c:v>217497.5999999999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11008.24687963508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8496.0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4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5871.065002472043</c:v>
                </c:pt>
                <c:pt idx="1">
                  <c:v>0.0</c:v>
                </c:pt>
                <c:pt idx="2">
                  <c:v>0.0</c:v>
                </c:pt>
                <c:pt idx="3">
                  <c:v>58710.65002472042</c:v>
                </c:pt>
                <c:pt idx="4">
                  <c:v>3624.96</c:v>
                </c:pt>
                <c:pt idx="5">
                  <c:v>0.0</c:v>
                </c:pt>
                <c:pt idx="6">
                  <c:v>0.0</c:v>
                </c:pt>
                <c:pt idx="7">
                  <c:v>36249.6</c:v>
                </c:pt>
              </c:numCache>
            </c:numRef>
          </c:val>
        </c:ser>
        <c:ser>
          <c:idx val="9"/>
          <c:order val="15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5743.606515712034</c:v>
                </c:pt>
                <c:pt idx="1">
                  <c:v>6022.852375308917</c:v>
                </c:pt>
                <c:pt idx="2">
                  <c:v>4832.033567137551</c:v>
                </c:pt>
                <c:pt idx="3">
                  <c:v>1504.872820885252</c:v>
                </c:pt>
                <c:pt idx="4">
                  <c:v>6198.447959310383</c:v>
                </c:pt>
                <c:pt idx="5">
                  <c:v>6499.807553465937</c:v>
                </c:pt>
                <c:pt idx="6">
                  <c:v>5214.686716718788</c:v>
                </c:pt>
                <c:pt idx="7">
                  <c:v>1624.045073443105</c:v>
                </c:pt>
              </c:numCache>
            </c:numRef>
          </c:val>
        </c:ser>
        <c:ser>
          <c:idx val="10"/>
          <c:order val="16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24218.14313519718</c:v>
                </c:pt>
                <c:pt idx="1">
                  <c:v>49904.05252101237</c:v>
                </c:pt>
                <c:pt idx="2">
                  <c:v>14677.66250618011</c:v>
                </c:pt>
                <c:pt idx="3">
                  <c:v>20548.72750865215</c:v>
                </c:pt>
                <c:pt idx="4">
                  <c:v>18691.2</c:v>
                </c:pt>
                <c:pt idx="5">
                  <c:v>38515.2</c:v>
                </c:pt>
                <c:pt idx="6">
                  <c:v>11328.0</c:v>
                </c:pt>
                <c:pt idx="7">
                  <c:v>15859.2</c:v>
                </c:pt>
              </c:numCache>
            </c:numRef>
          </c:val>
        </c:ser>
        <c:ser>
          <c:idx val="11"/>
          <c:order val="17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1299.584701068031</c:v>
                </c:pt>
                <c:pt idx="2">
                  <c:v>2358.910045636089</c:v>
                </c:pt>
                <c:pt idx="3">
                  <c:v>16145.42875679812</c:v>
                </c:pt>
                <c:pt idx="4">
                  <c:v>0.0</c:v>
                </c:pt>
                <c:pt idx="5">
                  <c:v>943.5000000000002</c:v>
                </c:pt>
                <c:pt idx="6">
                  <c:v>1712.571428571429</c:v>
                </c:pt>
                <c:pt idx="7">
                  <c:v>10560.0</c:v>
                </c:pt>
              </c:numCache>
            </c:numRef>
          </c:val>
        </c:ser>
        <c:ser>
          <c:idx val="14"/>
          <c:order val="18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3518.052231950045</c:v>
                </c:pt>
                <c:pt idx="2">
                  <c:v>4368.351936363126</c:v>
                </c:pt>
                <c:pt idx="3">
                  <c:v>0.0</c:v>
                </c:pt>
                <c:pt idx="4">
                  <c:v>0.0</c:v>
                </c:pt>
                <c:pt idx="5">
                  <c:v>2301.0</c:v>
                </c:pt>
                <c:pt idx="6">
                  <c:v>2857.142857142857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0395704"/>
        <c:axId val="-207007231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47494.88785213397</c:v>
                </c:pt>
                <c:pt idx="5" formatCode="#,##0">
                  <c:v>47494.88785213397</c:v>
                </c:pt>
                <c:pt idx="6" formatCode="#,##0">
                  <c:v>47494.88785213397</c:v>
                </c:pt>
                <c:pt idx="7" formatCode="#,##0">
                  <c:v>47494.88785213397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63918.91451880065</c:v>
                </c:pt>
                <c:pt idx="1">
                  <c:v>63918.91451880065</c:v>
                </c:pt>
                <c:pt idx="2">
                  <c:v>63918.91451880063</c:v>
                </c:pt>
                <c:pt idx="3">
                  <c:v>63918.91451880064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63918.91451880065</c:v>
                </c:pt>
                <c:pt idx="5" formatCode="#,##0">
                  <c:v>63918.91451880065</c:v>
                </c:pt>
                <c:pt idx="6" formatCode="#,##0">
                  <c:v>63918.91451880063</c:v>
                </c:pt>
                <c:pt idx="7" formatCode="#,##0">
                  <c:v>63918.91451880064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96656.83451880064</c:v>
                </c:pt>
                <c:pt idx="1">
                  <c:v>96656.83451880064</c:v>
                </c:pt>
                <c:pt idx="2">
                  <c:v>96656.83451880063</c:v>
                </c:pt>
                <c:pt idx="3">
                  <c:v>96656.83451880064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96656.83451880064</c:v>
                </c:pt>
                <c:pt idx="5" formatCode="#,##0">
                  <c:v>96656.83451880064</c:v>
                </c:pt>
                <c:pt idx="6" formatCode="#,##0">
                  <c:v>96656.83451880063</c:v>
                </c:pt>
                <c:pt idx="7" formatCode="#,##0">
                  <c:v>96656.83451880064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395704"/>
        <c:axId val="-2070072312"/>
      </c:lineChart>
      <c:catAx>
        <c:axId val="-2070395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0072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0072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0395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4"/>
        <c:delete val="1"/>
      </c:legendEntry>
      <c:legendEntry>
        <c:idx val="16"/>
        <c:delete val="1"/>
      </c:legendEntry>
      <c:legendEntry>
        <c:idx val="18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ZASCO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1993.752285051856</c:v>
                </c:pt>
                <c:pt idx="1">
                  <c:v>3448.175603547072</c:v>
                </c:pt>
                <c:pt idx="2">
                  <c:v>2491.130118361897</c:v>
                </c:pt>
                <c:pt idx="3">
                  <c:v>2112.904554101895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73.38831253090055</c:v>
                </c:pt>
                <c:pt idx="1">
                  <c:v>2906.482960859207</c:v>
                </c:pt>
                <c:pt idx="2">
                  <c:v>1555.133289345273</c:v>
                </c:pt>
                <c:pt idx="3">
                  <c:v>52404.1477012317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640.425887763899</c:v>
                </c:pt>
                <c:pt idx="2">
                  <c:v>731.9153003015988</c:v>
                </c:pt>
                <c:pt idx="3">
                  <c:v>2711.028984182454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7413.748488798682</c:v>
                </c:pt>
                <c:pt idx="2">
                  <c:v>15201.86473854368</c:v>
                </c:pt>
                <c:pt idx="3">
                  <c:v>28866.06959548754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108.6797412109179</c:v>
                </c:pt>
                <c:pt idx="1">
                  <c:v>365.1780983871474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7124.782008208261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188712.8036508871</c:v>
                </c:pt>
                <c:pt idx="3">
                  <c:v>352263.9001483225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11008.24687963508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5871.065002472043</c:v>
                </c:pt>
                <c:pt idx="1">
                  <c:v>0.0</c:v>
                </c:pt>
                <c:pt idx="2">
                  <c:v>0.0</c:v>
                </c:pt>
                <c:pt idx="3">
                  <c:v>58710.65002472042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5743.606515712034</c:v>
                </c:pt>
                <c:pt idx="1">
                  <c:v>6022.852375308917</c:v>
                </c:pt>
                <c:pt idx="2">
                  <c:v>4832.033567137551</c:v>
                </c:pt>
                <c:pt idx="3">
                  <c:v>1504.872820885252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24218.14313519718</c:v>
                </c:pt>
                <c:pt idx="1">
                  <c:v>49904.05252101237</c:v>
                </c:pt>
                <c:pt idx="2">
                  <c:v>14677.66250618011</c:v>
                </c:pt>
                <c:pt idx="3">
                  <c:v>20548.72750865215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1299.584701068031</c:v>
                </c:pt>
                <c:pt idx="2">
                  <c:v>2358.910045636089</c:v>
                </c:pt>
                <c:pt idx="3">
                  <c:v>16145.42875679812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3518.052231950045</c:v>
                </c:pt>
                <c:pt idx="2">
                  <c:v>4368.351936363126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4123304"/>
        <c:axId val="208466092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63918.91451880065</c:v>
                </c:pt>
                <c:pt idx="1">
                  <c:v>63918.91451880065</c:v>
                </c:pt>
                <c:pt idx="2">
                  <c:v>63918.91451880063</c:v>
                </c:pt>
                <c:pt idx="3">
                  <c:v>63918.91451880064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96656.83451880064</c:v>
                </c:pt>
                <c:pt idx="1">
                  <c:v>96656.83451880064</c:v>
                </c:pt>
                <c:pt idx="2">
                  <c:v>96656.83451880063</c:v>
                </c:pt>
                <c:pt idx="3">
                  <c:v>96656.83451880064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123304"/>
        <c:axId val="2084660920"/>
      </c:lineChart>
      <c:catAx>
        <c:axId val="2084123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4660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4660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4123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1993.752285051856</c:v>
                </c:pt>
                <c:pt idx="1">
                  <c:v>1993.752285051856</c:v>
                </c:pt>
                <c:pt idx="2">
                  <c:v>1993.752285051856</c:v>
                </c:pt>
                <c:pt idx="3">
                  <c:v>1993.752285051856</c:v>
                </c:pt>
                <c:pt idx="4">
                  <c:v>1993.752285051856</c:v>
                </c:pt>
                <c:pt idx="5">
                  <c:v>1993.752285051856</c:v>
                </c:pt>
                <c:pt idx="6">
                  <c:v>1993.752285051856</c:v>
                </c:pt>
                <c:pt idx="7">
                  <c:v>1993.752285051856</c:v>
                </c:pt>
                <c:pt idx="8">
                  <c:v>1993.752285051856</c:v>
                </c:pt>
                <c:pt idx="9">
                  <c:v>1993.752285051856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73.38831253090055</c:v>
                </c:pt>
                <c:pt idx="1">
                  <c:v>73.38831253090055</c:v>
                </c:pt>
                <c:pt idx="2">
                  <c:v>73.38831253090055</c:v>
                </c:pt>
                <c:pt idx="3">
                  <c:v>73.38831253090055</c:v>
                </c:pt>
                <c:pt idx="4">
                  <c:v>73.38831253090055</c:v>
                </c:pt>
                <c:pt idx="5">
                  <c:v>73.38831253090055</c:v>
                </c:pt>
                <c:pt idx="6">
                  <c:v>73.38831253090055</c:v>
                </c:pt>
                <c:pt idx="7">
                  <c:v>73.38831253090055</c:v>
                </c:pt>
                <c:pt idx="8">
                  <c:v>73.38831253090055</c:v>
                </c:pt>
                <c:pt idx="9">
                  <c:v>73.38831253090055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108.6797412109179</c:v>
                </c:pt>
                <c:pt idx="1">
                  <c:v>108.6797412109179</c:v>
                </c:pt>
                <c:pt idx="2">
                  <c:v>108.6797412109179</c:v>
                </c:pt>
                <c:pt idx="3">
                  <c:v>108.6797412109179</c:v>
                </c:pt>
                <c:pt idx="4">
                  <c:v>108.6797412109179</c:v>
                </c:pt>
                <c:pt idx="5">
                  <c:v>108.6797412109179</c:v>
                </c:pt>
                <c:pt idx="6">
                  <c:v>108.6797412109179</c:v>
                </c:pt>
                <c:pt idx="7">
                  <c:v>108.6797412109179</c:v>
                </c:pt>
                <c:pt idx="8">
                  <c:v>108.6797412109179</c:v>
                </c:pt>
                <c:pt idx="9">
                  <c:v>108.6797412109179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7124.782008208261</c:v>
                </c:pt>
                <c:pt idx="1">
                  <c:v>7124.782008208261</c:v>
                </c:pt>
                <c:pt idx="2">
                  <c:v>7124.782008208261</c:v>
                </c:pt>
                <c:pt idx="3">
                  <c:v>7124.782008208261</c:v>
                </c:pt>
                <c:pt idx="4">
                  <c:v>7124.782008208261</c:v>
                </c:pt>
                <c:pt idx="5">
                  <c:v>7124.782008208261</c:v>
                </c:pt>
                <c:pt idx="6">
                  <c:v>7124.782008208261</c:v>
                </c:pt>
                <c:pt idx="7">
                  <c:v>7124.782008208261</c:v>
                </c:pt>
                <c:pt idx="8">
                  <c:v>7124.782008208261</c:v>
                </c:pt>
                <c:pt idx="9">
                  <c:v>7124.782008208261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5871.065002472043</c:v>
                </c:pt>
                <c:pt idx="1">
                  <c:v>5871.065002472043</c:v>
                </c:pt>
                <c:pt idx="2">
                  <c:v>5871.065002472043</c:v>
                </c:pt>
                <c:pt idx="3">
                  <c:v>5871.065002472043</c:v>
                </c:pt>
                <c:pt idx="4">
                  <c:v>5871.065002472043</c:v>
                </c:pt>
                <c:pt idx="5">
                  <c:v>5871.065002472043</c:v>
                </c:pt>
                <c:pt idx="6">
                  <c:v>5871.065002472043</c:v>
                </c:pt>
                <c:pt idx="7">
                  <c:v>5871.065002472043</c:v>
                </c:pt>
                <c:pt idx="8">
                  <c:v>5871.065002472043</c:v>
                </c:pt>
                <c:pt idx="9">
                  <c:v>5871.065002472043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5743.606515712034</c:v>
                </c:pt>
                <c:pt idx="1">
                  <c:v>5743.606515712034</c:v>
                </c:pt>
                <c:pt idx="2">
                  <c:v>5743.606515712034</c:v>
                </c:pt>
                <c:pt idx="3">
                  <c:v>5743.606515712034</c:v>
                </c:pt>
                <c:pt idx="4">
                  <c:v>5743.606515712034</c:v>
                </c:pt>
                <c:pt idx="5">
                  <c:v>5743.606515712034</c:v>
                </c:pt>
                <c:pt idx="6">
                  <c:v>5743.606515712034</c:v>
                </c:pt>
                <c:pt idx="7">
                  <c:v>5743.606515712034</c:v>
                </c:pt>
                <c:pt idx="8">
                  <c:v>5743.606515712034</c:v>
                </c:pt>
                <c:pt idx="9">
                  <c:v>5743.606515712034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728072"/>
        <c:axId val="-203262341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63918.91451880065</c:v>
                </c:pt>
                <c:pt idx="1">
                  <c:v>63918.91451880065</c:v>
                </c:pt>
                <c:pt idx="2">
                  <c:v>63918.91451880063</c:v>
                </c:pt>
                <c:pt idx="3">
                  <c:v>63918.91451880064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728072"/>
        <c:axId val="-2032623416"/>
      </c:lineChart>
      <c:catAx>
        <c:axId val="211972807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2623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2623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728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0.353650692688463</c:v>
                </c:pt>
                <c:pt idx="1">
                  <c:v>0.495110969763848</c:v>
                </c:pt>
                <c:pt idx="2">
                  <c:v>0.495110969763848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0.327182404425535</c:v>
                </c:pt>
                <c:pt idx="1">
                  <c:v>0.386075237222131</c:v>
                </c:pt>
                <c:pt idx="2">
                  <c:v>0.386075237222131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0.65217084694765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0.086152182600315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0.32129004959921</c:v>
                </c:pt>
                <c:pt idx="1">
                  <c:v>0.326427802123412</c:v>
                </c:pt>
                <c:pt idx="2">
                  <c:v>0.328594211764782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-0.386075237222131</c:v>
                </c:pt>
                <c:pt idx="2">
                  <c:v>-0.10349810286726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4977576"/>
        <c:axId val="-2032484312"/>
      </c:barChart>
      <c:catAx>
        <c:axId val="2134977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484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2484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977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0.101386878873632</c:v>
                </c:pt>
                <c:pt idx="1">
                  <c:v>0.141941630423085</c:v>
                </c:pt>
                <c:pt idx="2">
                  <c:v>0.141941630423085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0.103014502132088</c:v>
                </c:pt>
                <c:pt idx="1">
                  <c:v>0.094414743336395</c:v>
                </c:pt>
                <c:pt idx="2">
                  <c:v>0.0988642358916754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0.0234326863832409</c:v>
                </c:pt>
                <c:pt idx="1">
                  <c:v>0.0276505699322243</c:v>
                </c:pt>
                <c:pt idx="2">
                  <c:v>0.0276505699322243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0.186968576709797</c:v>
                </c:pt>
                <c:pt idx="1">
                  <c:v>0.22062292051756</c:v>
                </c:pt>
                <c:pt idx="2">
                  <c:v>0.22062292051756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0.491398577918084</c:v>
                </c:pt>
                <c:pt idx="1">
                  <c:v>0.370225162490263</c:v>
                </c:pt>
                <c:pt idx="2">
                  <c:v>0.365578997870154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0.103014502132088</c:v>
                </c:pt>
                <c:pt idx="1">
                  <c:v>0.094414743336395</c:v>
                </c:pt>
                <c:pt idx="2">
                  <c:v>0.0988642358916754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2297848"/>
        <c:axId val="2092446136"/>
      </c:barChart>
      <c:catAx>
        <c:axId val="2092297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2446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2446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2297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0.0434872900238525</c:v>
                </c:pt>
                <c:pt idx="1">
                  <c:v>0.0608822060333936</c:v>
                </c:pt>
                <c:pt idx="2">
                  <c:v>0.0608822060333936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0.0511833105625867</c:v>
                </c:pt>
                <c:pt idx="1">
                  <c:v>0.0502554726140473</c:v>
                </c:pt>
                <c:pt idx="2">
                  <c:v>0.0362234471261823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0.100995735864066</c:v>
                </c:pt>
                <c:pt idx="1">
                  <c:v>0.119174968319597</c:v>
                </c:pt>
                <c:pt idx="2">
                  <c:v>0.119174968319597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0.683905739163139</c:v>
                </c:pt>
                <c:pt idx="1">
                  <c:v>0.627637900772476</c:v>
                </c:pt>
                <c:pt idx="2">
                  <c:v>0.641484599595276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0.0511833105625867</c:v>
                </c:pt>
                <c:pt idx="1">
                  <c:v>0.0502554726140473</c:v>
                </c:pt>
                <c:pt idx="2">
                  <c:v>0.0362234471261823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3853000"/>
        <c:axId val="-2033739992"/>
      </c:barChart>
      <c:catAx>
        <c:axId val="-2033853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3739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3739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3853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0.476277514171835</c:v>
                </c:pt>
                <c:pt idx="1">
                  <c:v>0.666788519840569</c:v>
                </c:pt>
                <c:pt idx="2">
                  <c:v>0.666788519840568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0.440631463424929</c:v>
                </c:pt>
                <c:pt idx="1">
                  <c:v>0.474529702269093</c:v>
                </c:pt>
                <c:pt idx="2">
                  <c:v>0.474529702269093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0.878308218310751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0.0667975180448271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0.381263738102942</c:v>
                </c:pt>
                <c:pt idx="1">
                  <c:v>0.345451976998657</c:v>
                </c:pt>
                <c:pt idx="2">
                  <c:v>0.474529702269093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-0.519945126841417</c:v>
                </c:pt>
                <c:pt idx="2">
                  <c:v>-0.519945126841417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3757896"/>
        <c:axId val="2037792952"/>
      </c:barChart>
      <c:catAx>
        <c:axId val="-2033757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37792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37792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3757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0.0231601694538338</c:v>
                </c:pt>
                <c:pt idx="1">
                  <c:v>0.0115800847269169</c:v>
                </c:pt>
                <c:pt idx="2" formatCode="0.0%">
                  <c:v>0.0115800847269169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0.00583333333333333</c:v>
                </c:pt>
                <c:pt idx="1">
                  <c:v>0.00583333333333333</c:v>
                </c:pt>
                <c:pt idx="2" formatCode="0.0%">
                  <c:v>0.00583333333333333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0.0162227361679416</c:v>
                </c:pt>
                <c:pt idx="1">
                  <c:v>0.0176827824230564</c:v>
                </c:pt>
                <c:pt idx="2" formatCode="0.0%">
                  <c:v>0.0179267641576446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0.0227253634584593</c:v>
                </c:pt>
                <c:pt idx="1">
                  <c:v>0.0227253634584593</c:v>
                </c:pt>
                <c:pt idx="2" formatCode="0.0%">
                  <c:v>0.0226710134472298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0.0144227005870841</c:v>
                </c:pt>
                <c:pt idx="1">
                  <c:v>0.0144227005870841</c:v>
                </c:pt>
                <c:pt idx="2" formatCode="0.0%">
                  <c:v>0.0145442715585172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0.00686488169364881</c:v>
                </c:pt>
                <c:pt idx="1">
                  <c:v>0.00686488169364881</c:v>
                </c:pt>
                <c:pt idx="2" formatCode="0.0%">
                  <c:v>0.00686488169364881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0.007453300124533</c:v>
                </c:pt>
                <c:pt idx="1">
                  <c:v>0.007453300124533</c:v>
                </c:pt>
                <c:pt idx="2" formatCode="0.0%">
                  <c:v>0.007453300124533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0.00387048567870486</c:v>
                </c:pt>
                <c:pt idx="1">
                  <c:v>0.00387048567870486</c:v>
                </c:pt>
                <c:pt idx="2" formatCode="0.0%">
                  <c:v>0.00387394970909847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0.0014346201743462</c:v>
                </c:pt>
                <c:pt idx="1">
                  <c:v>0.0014346201743462</c:v>
                </c:pt>
                <c:pt idx="2" formatCode="0.0%">
                  <c:v>0.0014346201743462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0.152901184297424</c:v>
                </c:pt>
                <c:pt idx="1">
                  <c:v>0.152901184297424</c:v>
                </c:pt>
                <c:pt idx="2" formatCode="0.0%">
                  <c:v>0.152901184297424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0.0432385233944138</c:v>
                </c:pt>
                <c:pt idx="1">
                  <c:v>0.0432385233944138</c:v>
                </c:pt>
                <c:pt idx="2" formatCode="0.0%">
                  <c:v>0.042952159141918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0.282191064849671</c:v>
                </c:pt>
                <c:pt idx="1">
                  <c:v>0.282191064849671</c:v>
                </c:pt>
                <c:pt idx="2" formatCode="0.0%">
                  <c:v>0.281812092691957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0.739546341220423</c:v>
                </c:pt>
                <c:pt idx="1">
                  <c:v>0.410792870415563</c:v>
                </c:pt>
                <c:pt idx="2" formatCode="0.0%">
                  <c:v>0.430152344943433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2332120"/>
        <c:axId val="2119269144"/>
      </c:barChart>
      <c:catAx>
        <c:axId val="2092332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9269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9269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23321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1993.752285051856</c:v>
                </c:pt>
                <c:pt idx="1">
                  <c:v>1993.752285051856</c:v>
                </c:pt>
                <c:pt idx="2">
                  <c:v>1993.752285051856</c:v>
                </c:pt>
                <c:pt idx="3">
                  <c:v>1993.752285051856</c:v>
                </c:pt>
                <c:pt idx="4">
                  <c:v>1993.752285051856</c:v>
                </c:pt>
                <c:pt idx="5">
                  <c:v>1993.752285051856</c:v>
                </c:pt>
                <c:pt idx="6">
                  <c:v>1993.752285051856</c:v>
                </c:pt>
                <c:pt idx="7">
                  <c:v>1993.752285051856</c:v>
                </c:pt>
                <c:pt idx="8">
                  <c:v>1993.752285051856</c:v>
                </c:pt>
                <c:pt idx="9">
                  <c:v>1993.752285051856</c:v>
                </c:pt>
                <c:pt idx="10">
                  <c:v>1993.752285051856</c:v>
                </c:pt>
                <c:pt idx="11">
                  <c:v>1993.752285051856</c:v>
                </c:pt>
                <c:pt idx="12">
                  <c:v>1993.752285051856</c:v>
                </c:pt>
                <c:pt idx="13">
                  <c:v>1993.752285051856</c:v>
                </c:pt>
                <c:pt idx="14">
                  <c:v>1993.752285051856</c:v>
                </c:pt>
                <c:pt idx="15">
                  <c:v>1993.752285051856</c:v>
                </c:pt>
                <c:pt idx="16">
                  <c:v>1993.752285051856</c:v>
                </c:pt>
                <c:pt idx="17">
                  <c:v>1993.752285051856</c:v>
                </c:pt>
                <c:pt idx="18">
                  <c:v>1993.752285051856</c:v>
                </c:pt>
                <c:pt idx="19">
                  <c:v>1993.752285051856</c:v>
                </c:pt>
                <c:pt idx="20">
                  <c:v>1993.752285051856</c:v>
                </c:pt>
                <c:pt idx="21">
                  <c:v>1993.752285051856</c:v>
                </c:pt>
                <c:pt idx="22">
                  <c:v>1993.752285051856</c:v>
                </c:pt>
                <c:pt idx="23">
                  <c:v>1993.752285051856</c:v>
                </c:pt>
                <c:pt idx="24">
                  <c:v>1993.752285051856</c:v>
                </c:pt>
                <c:pt idx="25">
                  <c:v>1993.752285051856</c:v>
                </c:pt>
                <c:pt idx="26">
                  <c:v>1993.752285051856</c:v>
                </c:pt>
                <c:pt idx="27">
                  <c:v>1993.752285051856</c:v>
                </c:pt>
                <c:pt idx="28">
                  <c:v>1993.752285051856</c:v>
                </c:pt>
                <c:pt idx="29">
                  <c:v>3448.175603547072</c:v>
                </c:pt>
                <c:pt idx="30">
                  <c:v>3448.175603547072</c:v>
                </c:pt>
                <c:pt idx="31">
                  <c:v>3448.175603547072</c:v>
                </c:pt>
                <c:pt idx="32">
                  <c:v>3448.175603547072</c:v>
                </c:pt>
                <c:pt idx="33">
                  <c:v>3448.175603547072</c:v>
                </c:pt>
                <c:pt idx="34">
                  <c:v>3448.175603547072</c:v>
                </c:pt>
                <c:pt idx="35">
                  <c:v>3448.175603547072</c:v>
                </c:pt>
                <c:pt idx="36">
                  <c:v>3448.175603547072</c:v>
                </c:pt>
                <c:pt idx="37">
                  <c:v>3448.175603547072</c:v>
                </c:pt>
                <c:pt idx="38">
                  <c:v>3448.175603547072</c:v>
                </c:pt>
                <c:pt idx="39">
                  <c:v>3448.175603547072</c:v>
                </c:pt>
                <c:pt idx="40">
                  <c:v>3448.175603547072</c:v>
                </c:pt>
                <c:pt idx="41">
                  <c:v>3448.175603547072</c:v>
                </c:pt>
                <c:pt idx="42">
                  <c:v>3448.175603547072</c:v>
                </c:pt>
                <c:pt idx="43">
                  <c:v>3448.175603547072</c:v>
                </c:pt>
                <c:pt idx="44">
                  <c:v>3448.175603547072</c:v>
                </c:pt>
                <c:pt idx="45">
                  <c:v>3448.175603547072</c:v>
                </c:pt>
                <c:pt idx="46">
                  <c:v>3448.175603547072</c:v>
                </c:pt>
                <c:pt idx="47">
                  <c:v>3448.175603547072</c:v>
                </c:pt>
                <c:pt idx="48">
                  <c:v>3448.175603547072</c:v>
                </c:pt>
                <c:pt idx="49">
                  <c:v>3448.175603547072</c:v>
                </c:pt>
                <c:pt idx="50">
                  <c:v>3448.175603547072</c:v>
                </c:pt>
                <c:pt idx="51">
                  <c:v>3448.175603547072</c:v>
                </c:pt>
                <c:pt idx="52">
                  <c:v>3448.175603547072</c:v>
                </c:pt>
                <c:pt idx="53">
                  <c:v>3448.175603547072</c:v>
                </c:pt>
                <c:pt idx="54">
                  <c:v>3448.175603547072</c:v>
                </c:pt>
                <c:pt idx="55">
                  <c:v>3448.175603547072</c:v>
                </c:pt>
                <c:pt idx="56">
                  <c:v>3448.175603547072</c:v>
                </c:pt>
                <c:pt idx="57">
                  <c:v>3448.175603547072</c:v>
                </c:pt>
                <c:pt idx="58">
                  <c:v>3448.175603547072</c:v>
                </c:pt>
                <c:pt idx="59">
                  <c:v>3448.175603547072</c:v>
                </c:pt>
                <c:pt idx="60">
                  <c:v>3448.175603547072</c:v>
                </c:pt>
                <c:pt idx="61">
                  <c:v>3448.175603547072</c:v>
                </c:pt>
                <c:pt idx="62">
                  <c:v>3448.175603547072</c:v>
                </c:pt>
                <c:pt idx="63">
                  <c:v>3448.175603547072</c:v>
                </c:pt>
                <c:pt idx="64">
                  <c:v>3448.175603547072</c:v>
                </c:pt>
                <c:pt idx="65">
                  <c:v>3448.175603547072</c:v>
                </c:pt>
                <c:pt idx="66">
                  <c:v>3448.175603547072</c:v>
                </c:pt>
                <c:pt idx="67">
                  <c:v>3448.175603547072</c:v>
                </c:pt>
                <c:pt idx="68">
                  <c:v>3448.175603547072</c:v>
                </c:pt>
                <c:pt idx="69">
                  <c:v>3448.175603547072</c:v>
                </c:pt>
                <c:pt idx="70">
                  <c:v>3448.175603547072</c:v>
                </c:pt>
                <c:pt idx="71">
                  <c:v>2491.130118361897</c:v>
                </c:pt>
                <c:pt idx="72">
                  <c:v>2491.130118361897</c:v>
                </c:pt>
                <c:pt idx="73">
                  <c:v>2491.130118361897</c:v>
                </c:pt>
                <c:pt idx="74">
                  <c:v>2491.130118361897</c:v>
                </c:pt>
                <c:pt idx="75">
                  <c:v>2491.130118361897</c:v>
                </c:pt>
                <c:pt idx="76">
                  <c:v>2491.130118361897</c:v>
                </c:pt>
                <c:pt idx="77">
                  <c:v>2491.130118361897</c:v>
                </c:pt>
                <c:pt idx="78">
                  <c:v>2491.130118361897</c:v>
                </c:pt>
                <c:pt idx="79">
                  <c:v>2491.130118361897</c:v>
                </c:pt>
                <c:pt idx="80">
                  <c:v>2491.130118361897</c:v>
                </c:pt>
                <c:pt idx="81">
                  <c:v>2491.130118361897</c:v>
                </c:pt>
                <c:pt idx="82">
                  <c:v>2491.130118361897</c:v>
                </c:pt>
                <c:pt idx="83">
                  <c:v>2491.130118361897</c:v>
                </c:pt>
                <c:pt idx="84">
                  <c:v>2491.130118361897</c:v>
                </c:pt>
                <c:pt idx="85">
                  <c:v>2491.130118361897</c:v>
                </c:pt>
                <c:pt idx="86">
                  <c:v>2491.130118361897</c:v>
                </c:pt>
                <c:pt idx="87">
                  <c:v>2491.130118361897</c:v>
                </c:pt>
                <c:pt idx="88">
                  <c:v>2491.130118361897</c:v>
                </c:pt>
                <c:pt idx="89">
                  <c:v>2112.904554101895</c:v>
                </c:pt>
                <c:pt idx="90">
                  <c:v>2112.904554101895</c:v>
                </c:pt>
                <c:pt idx="91">
                  <c:v>2112.904554101895</c:v>
                </c:pt>
                <c:pt idx="92">
                  <c:v>2112.904554101895</c:v>
                </c:pt>
                <c:pt idx="93">
                  <c:v>2112.904554101895</c:v>
                </c:pt>
                <c:pt idx="94">
                  <c:v>2112.904554101895</c:v>
                </c:pt>
                <c:pt idx="95">
                  <c:v>2112.904554101895</c:v>
                </c:pt>
                <c:pt idx="96">
                  <c:v>2112.904554101895</c:v>
                </c:pt>
                <c:pt idx="97">
                  <c:v>2112.904554101895</c:v>
                </c:pt>
                <c:pt idx="98">
                  <c:v>2112.904554101895</c:v>
                </c:pt>
                <c:pt idx="99">
                  <c:v>2112.904554101895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73.38831253090055</c:v>
                </c:pt>
                <c:pt idx="1">
                  <c:v>73.38831253090055</c:v>
                </c:pt>
                <c:pt idx="2">
                  <c:v>73.38831253090055</c:v>
                </c:pt>
                <c:pt idx="3">
                  <c:v>73.38831253090055</c:v>
                </c:pt>
                <c:pt idx="4">
                  <c:v>73.38831253090055</c:v>
                </c:pt>
                <c:pt idx="5">
                  <c:v>73.38831253090055</c:v>
                </c:pt>
                <c:pt idx="6">
                  <c:v>73.38831253090055</c:v>
                </c:pt>
                <c:pt idx="7">
                  <c:v>73.38831253090055</c:v>
                </c:pt>
                <c:pt idx="8">
                  <c:v>73.38831253090055</c:v>
                </c:pt>
                <c:pt idx="9">
                  <c:v>73.38831253090055</c:v>
                </c:pt>
                <c:pt idx="10">
                  <c:v>73.38831253090055</c:v>
                </c:pt>
                <c:pt idx="11">
                  <c:v>73.38831253090055</c:v>
                </c:pt>
                <c:pt idx="12">
                  <c:v>73.38831253090055</c:v>
                </c:pt>
                <c:pt idx="13">
                  <c:v>73.38831253090055</c:v>
                </c:pt>
                <c:pt idx="14">
                  <c:v>73.38831253090055</c:v>
                </c:pt>
                <c:pt idx="15">
                  <c:v>73.38831253090055</c:v>
                </c:pt>
                <c:pt idx="16">
                  <c:v>73.38831253090055</c:v>
                </c:pt>
                <c:pt idx="17">
                  <c:v>73.38831253090055</c:v>
                </c:pt>
                <c:pt idx="18">
                  <c:v>73.38831253090055</c:v>
                </c:pt>
                <c:pt idx="19">
                  <c:v>73.38831253090055</c:v>
                </c:pt>
                <c:pt idx="20">
                  <c:v>73.38831253090055</c:v>
                </c:pt>
                <c:pt idx="21">
                  <c:v>73.38831253090055</c:v>
                </c:pt>
                <c:pt idx="22">
                  <c:v>73.38831253090055</c:v>
                </c:pt>
                <c:pt idx="23">
                  <c:v>73.38831253090055</c:v>
                </c:pt>
                <c:pt idx="24">
                  <c:v>73.38831253090055</c:v>
                </c:pt>
                <c:pt idx="25">
                  <c:v>73.38831253090055</c:v>
                </c:pt>
                <c:pt idx="26">
                  <c:v>73.38831253090055</c:v>
                </c:pt>
                <c:pt idx="27">
                  <c:v>73.38831253090055</c:v>
                </c:pt>
                <c:pt idx="28">
                  <c:v>73.38831253090055</c:v>
                </c:pt>
                <c:pt idx="29">
                  <c:v>2906.482960859207</c:v>
                </c:pt>
                <c:pt idx="30">
                  <c:v>2906.482960859207</c:v>
                </c:pt>
                <c:pt idx="31">
                  <c:v>2906.482960859207</c:v>
                </c:pt>
                <c:pt idx="32">
                  <c:v>2906.482960859207</c:v>
                </c:pt>
                <c:pt idx="33">
                  <c:v>2906.482960859207</c:v>
                </c:pt>
                <c:pt idx="34">
                  <c:v>2906.482960859207</c:v>
                </c:pt>
                <c:pt idx="35">
                  <c:v>2906.482960859207</c:v>
                </c:pt>
                <c:pt idx="36">
                  <c:v>2906.482960859207</c:v>
                </c:pt>
                <c:pt idx="37">
                  <c:v>2906.482960859207</c:v>
                </c:pt>
                <c:pt idx="38">
                  <c:v>2906.482960859207</c:v>
                </c:pt>
                <c:pt idx="39">
                  <c:v>2906.482960859207</c:v>
                </c:pt>
                <c:pt idx="40">
                  <c:v>2906.482960859207</c:v>
                </c:pt>
                <c:pt idx="41">
                  <c:v>2906.482960859207</c:v>
                </c:pt>
                <c:pt idx="42">
                  <c:v>2906.482960859207</c:v>
                </c:pt>
                <c:pt idx="43">
                  <c:v>2906.482960859207</c:v>
                </c:pt>
                <c:pt idx="44">
                  <c:v>2906.482960859207</c:v>
                </c:pt>
                <c:pt idx="45">
                  <c:v>2906.482960859207</c:v>
                </c:pt>
                <c:pt idx="46">
                  <c:v>2906.482960859207</c:v>
                </c:pt>
                <c:pt idx="47">
                  <c:v>2906.482960859207</c:v>
                </c:pt>
                <c:pt idx="48">
                  <c:v>2906.482960859207</c:v>
                </c:pt>
                <c:pt idx="49">
                  <c:v>2906.482960859207</c:v>
                </c:pt>
                <c:pt idx="50">
                  <c:v>2906.482960859207</c:v>
                </c:pt>
                <c:pt idx="51">
                  <c:v>2906.482960859207</c:v>
                </c:pt>
                <c:pt idx="52">
                  <c:v>2906.482960859207</c:v>
                </c:pt>
                <c:pt idx="53">
                  <c:v>2906.482960859207</c:v>
                </c:pt>
                <c:pt idx="54">
                  <c:v>2906.482960859207</c:v>
                </c:pt>
                <c:pt idx="55">
                  <c:v>2906.482960859207</c:v>
                </c:pt>
                <c:pt idx="56">
                  <c:v>2906.482960859207</c:v>
                </c:pt>
                <c:pt idx="57">
                  <c:v>2906.482960859207</c:v>
                </c:pt>
                <c:pt idx="58">
                  <c:v>2906.482960859207</c:v>
                </c:pt>
                <c:pt idx="59">
                  <c:v>2906.482960859207</c:v>
                </c:pt>
                <c:pt idx="60">
                  <c:v>2906.482960859207</c:v>
                </c:pt>
                <c:pt idx="61">
                  <c:v>2906.482960859207</c:v>
                </c:pt>
                <c:pt idx="62">
                  <c:v>2906.482960859207</c:v>
                </c:pt>
                <c:pt idx="63">
                  <c:v>2906.482960859207</c:v>
                </c:pt>
                <c:pt idx="64">
                  <c:v>2906.482960859207</c:v>
                </c:pt>
                <c:pt idx="65">
                  <c:v>2906.482960859207</c:v>
                </c:pt>
                <c:pt idx="66">
                  <c:v>2906.482960859207</c:v>
                </c:pt>
                <c:pt idx="67">
                  <c:v>2906.482960859207</c:v>
                </c:pt>
                <c:pt idx="68">
                  <c:v>2906.482960859207</c:v>
                </c:pt>
                <c:pt idx="69">
                  <c:v>2906.482960859207</c:v>
                </c:pt>
                <c:pt idx="70">
                  <c:v>2906.482960859207</c:v>
                </c:pt>
                <c:pt idx="71">
                  <c:v>1555.133289345273</c:v>
                </c:pt>
                <c:pt idx="72">
                  <c:v>1555.133289345273</c:v>
                </c:pt>
                <c:pt idx="73">
                  <c:v>1555.133289345273</c:v>
                </c:pt>
                <c:pt idx="74">
                  <c:v>1555.133289345273</c:v>
                </c:pt>
                <c:pt idx="75">
                  <c:v>1555.133289345273</c:v>
                </c:pt>
                <c:pt idx="76">
                  <c:v>1555.133289345273</c:v>
                </c:pt>
                <c:pt idx="77">
                  <c:v>1555.133289345273</c:v>
                </c:pt>
                <c:pt idx="78">
                  <c:v>1555.133289345273</c:v>
                </c:pt>
                <c:pt idx="79">
                  <c:v>1555.133289345273</c:v>
                </c:pt>
                <c:pt idx="80">
                  <c:v>1555.133289345273</c:v>
                </c:pt>
                <c:pt idx="81">
                  <c:v>1555.133289345273</c:v>
                </c:pt>
                <c:pt idx="82">
                  <c:v>1555.133289345273</c:v>
                </c:pt>
                <c:pt idx="83">
                  <c:v>1555.133289345273</c:v>
                </c:pt>
                <c:pt idx="84">
                  <c:v>1555.133289345273</c:v>
                </c:pt>
                <c:pt idx="85">
                  <c:v>1555.133289345273</c:v>
                </c:pt>
                <c:pt idx="86">
                  <c:v>1555.133289345273</c:v>
                </c:pt>
                <c:pt idx="87">
                  <c:v>1555.133289345273</c:v>
                </c:pt>
                <c:pt idx="88">
                  <c:v>1555.133289345273</c:v>
                </c:pt>
                <c:pt idx="89">
                  <c:v>52404.1477012317</c:v>
                </c:pt>
                <c:pt idx="90">
                  <c:v>52404.1477012317</c:v>
                </c:pt>
                <c:pt idx="91">
                  <c:v>52404.1477012317</c:v>
                </c:pt>
                <c:pt idx="92">
                  <c:v>52404.1477012317</c:v>
                </c:pt>
                <c:pt idx="93">
                  <c:v>52404.1477012317</c:v>
                </c:pt>
                <c:pt idx="94">
                  <c:v>52404.1477012317</c:v>
                </c:pt>
                <c:pt idx="95">
                  <c:v>52404.1477012317</c:v>
                </c:pt>
                <c:pt idx="96">
                  <c:v>52404.1477012317</c:v>
                </c:pt>
                <c:pt idx="97">
                  <c:v>52404.1477012317</c:v>
                </c:pt>
                <c:pt idx="98">
                  <c:v>52404.1477012317</c:v>
                </c:pt>
                <c:pt idx="99">
                  <c:v>52404.1477012317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640.425887763899</c:v>
                </c:pt>
                <c:pt idx="30">
                  <c:v>640.425887763899</c:v>
                </c:pt>
                <c:pt idx="31">
                  <c:v>640.425887763899</c:v>
                </c:pt>
                <c:pt idx="32">
                  <c:v>640.425887763899</c:v>
                </c:pt>
                <c:pt idx="33">
                  <c:v>640.425887763899</c:v>
                </c:pt>
                <c:pt idx="34">
                  <c:v>640.425887763899</c:v>
                </c:pt>
                <c:pt idx="35">
                  <c:v>640.425887763899</c:v>
                </c:pt>
                <c:pt idx="36">
                  <c:v>640.425887763899</c:v>
                </c:pt>
                <c:pt idx="37">
                  <c:v>640.425887763899</c:v>
                </c:pt>
                <c:pt idx="38">
                  <c:v>640.425887763899</c:v>
                </c:pt>
                <c:pt idx="39">
                  <c:v>640.425887763899</c:v>
                </c:pt>
                <c:pt idx="40">
                  <c:v>640.425887763899</c:v>
                </c:pt>
                <c:pt idx="41">
                  <c:v>640.425887763899</c:v>
                </c:pt>
                <c:pt idx="42">
                  <c:v>640.425887763899</c:v>
                </c:pt>
                <c:pt idx="43">
                  <c:v>640.425887763899</c:v>
                </c:pt>
                <c:pt idx="44">
                  <c:v>640.425887763899</c:v>
                </c:pt>
                <c:pt idx="45">
                  <c:v>640.425887763899</c:v>
                </c:pt>
                <c:pt idx="46">
                  <c:v>640.425887763899</c:v>
                </c:pt>
                <c:pt idx="47">
                  <c:v>640.425887763899</c:v>
                </c:pt>
                <c:pt idx="48">
                  <c:v>640.425887763899</c:v>
                </c:pt>
                <c:pt idx="49">
                  <c:v>640.425887763899</c:v>
                </c:pt>
                <c:pt idx="50">
                  <c:v>640.425887763899</c:v>
                </c:pt>
                <c:pt idx="51">
                  <c:v>640.425887763899</c:v>
                </c:pt>
                <c:pt idx="52">
                  <c:v>640.425887763899</c:v>
                </c:pt>
                <c:pt idx="53">
                  <c:v>640.425887763899</c:v>
                </c:pt>
                <c:pt idx="54">
                  <c:v>640.425887763899</c:v>
                </c:pt>
                <c:pt idx="55">
                  <c:v>640.425887763899</c:v>
                </c:pt>
                <c:pt idx="56">
                  <c:v>640.425887763899</c:v>
                </c:pt>
                <c:pt idx="57">
                  <c:v>640.425887763899</c:v>
                </c:pt>
                <c:pt idx="58">
                  <c:v>640.425887763899</c:v>
                </c:pt>
                <c:pt idx="59">
                  <c:v>640.425887763899</c:v>
                </c:pt>
                <c:pt idx="60">
                  <c:v>640.425887763899</c:v>
                </c:pt>
                <c:pt idx="61">
                  <c:v>640.425887763899</c:v>
                </c:pt>
                <c:pt idx="62">
                  <c:v>640.425887763899</c:v>
                </c:pt>
                <c:pt idx="63">
                  <c:v>640.425887763899</c:v>
                </c:pt>
                <c:pt idx="64">
                  <c:v>640.425887763899</c:v>
                </c:pt>
                <c:pt idx="65">
                  <c:v>640.425887763899</c:v>
                </c:pt>
                <c:pt idx="66">
                  <c:v>640.425887763899</c:v>
                </c:pt>
                <c:pt idx="67">
                  <c:v>640.425887763899</c:v>
                </c:pt>
                <c:pt idx="68">
                  <c:v>640.425887763899</c:v>
                </c:pt>
                <c:pt idx="69">
                  <c:v>640.425887763899</c:v>
                </c:pt>
                <c:pt idx="70">
                  <c:v>640.425887763899</c:v>
                </c:pt>
                <c:pt idx="71">
                  <c:v>731.9153003015988</c:v>
                </c:pt>
                <c:pt idx="72">
                  <c:v>731.9153003015988</c:v>
                </c:pt>
                <c:pt idx="73">
                  <c:v>731.9153003015988</c:v>
                </c:pt>
                <c:pt idx="74">
                  <c:v>731.9153003015988</c:v>
                </c:pt>
                <c:pt idx="75">
                  <c:v>731.9153003015988</c:v>
                </c:pt>
                <c:pt idx="76">
                  <c:v>731.9153003015988</c:v>
                </c:pt>
                <c:pt idx="77">
                  <c:v>731.9153003015988</c:v>
                </c:pt>
                <c:pt idx="78">
                  <c:v>731.9153003015988</c:v>
                </c:pt>
                <c:pt idx="79">
                  <c:v>731.9153003015988</c:v>
                </c:pt>
                <c:pt idx="80">
                  <c:v>731.9153003015988</c:v>
                </c:pt>
                <c:pt idx="81">
                  <c:v>731.9153003015988</c:v>
                </c:pt>
                <c:pt idx="82">
                  <c:v>731.9153003015988</c:v>
                </c:pt>
                <c:pt idx="83">
                  <c:v>731.9153003015988</c:v>
                </c:pt>
                <c:pt idx="84">
                  <c:v>731.9153003015988</c:v>
                </c:pt>
                <c:pt idx="85">
                  <c:v>731.9153003015988</c:v>
                </c:pt>
                <c:pt idx="86">
                  <c:v>731.9153003015988</c:v>
                </c:pt>
                <c:pt idx="87">
                  <c:v>731.9153003015988</c:v>
                </c:pt>
                <c:pt idx="88">
                  <c:v>731.9153003015988</c:v>
                </c:pt>
                <c:pt idx="89">
                  <c:v>2711.028984182454</c:v>
                </c:pt>
                <c:pt idx="90">
                  <c:v>2711.028984182454</c:v>
                </c:pt>
                <c:pt idx="91">
                  <c:v>2711.028984182454</c:v>
                </c:pt>
                <c:pt idx="92">
                  <c:v>2711.028984182454</c:v>
                </c:pt>
                <c:pt idx="93">
                  <c:v>2711.028984182454</c:v>
                </c:pt>
                <c:pt idx="94">
                  <c:v>2711.028984182454</c:v>
                </c:pt>
                <c:pt idx="95">
                  <c:v>2711.028984182454</c:v>
                </c:pt>
                <c:pt idx="96">
                  <c:v>2711.028984182454</c:v>
                </c:pt>
                <c:pt idx="97">
                  <c:v>2711.028984182454</c:v>
                </c:pt>
                <c:pt idx="98">
                  <c:v>2711.028984182454</c:v>
                </c:pt>
                <c:pt idx="99">
                  <c:v>2711.028984182454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7413.748488798682</c:v>
                </c:pt>
                <c:pt idx="30">
                  <c:v>7413.748488798682</c:v>
                </c:pt>
                <c:pt idx="31">
                  <c:v>7413.748488798682</c:v>
                </c:pt>
                <c:pt idx="32">
                  <c:v>7413.748488798682</c:v>
                </c:pt>
                <c:pt idx="33">
                  <c:v>7413.748488798682</c:v>
                </c:pt>
                <c:pt idx="34">
                  <c:v>7413.748488798682</c:v>
                </c:pt>
                <c:pt idx="35">
                  <c:v>7413.748488798682</c:v>
                </c:pt>
                <c:pt idx="36">
                  <c:v>7413.748488798682</c:v>
                </c:pt>
                <c:pt idx="37">
                  <c:v>7413.748488798682</c:v>
                </c:pt>
                <c:pt idx="38">
                  <c:v>7413.748488798682</c:v>
                </c:pt>
                <c:pt idx="39">
                  <c:v>7413.748488798682</c:v>
                </c:pt>
                <c:pt idx="40">
                  <c:v>7413.748488798682</c:v>
                </c:pt>
                <c:pt idx="41">
                  <c:v>7413.748488798682</c:v>
                </c:pt>
                <c:pt idx="42">
                  <c:v>7413.748488798682</c:v>
                </c:pt>
                <c:pt idx="43">
                  <c:v>7413.748488798682</c:v>
                </c:pt>
                <c:pt idx="44">
                  <c:v>7413.748488798682</c:v>
                </c:pt>
                <c:pt idx="45">
                  <c:v>7413.748488798682</c:v>
                </c:pt>
                <c:pt idx="46">
                  <c:v>7413.748488798682</c:v>
                </c:pt>
                <c:pt idx="47">
                  <c:v>7413.748488798682</c:v>
                </c:pt>
                <c:pt idx="48">
                  <c:v>7413.748488798682</c:v>
                </c:pt>
                <c:pt idx="49">
                  <c:v>7413.748488798682</c:v>
                </c:pt>
                <c:pt idx="50">
                  <c:v>7413.748488798682</c:v>
                </c:pt>
                <c:pt idx="51">
                  <c:v>7413.748488798682</c:v>
                </c:pt>
                <c:pt idx="52">
                  <c:v>7413.748488798682</c:v>
                </c:pt>
                <c:pt idx="53">
                  <c:v>7413.748488798682</c:v>
                </c:pt>
                <c:pt idx="54">
                  <c:v>7413.748488798682</c:v>
                </c:pt>
                <c:pt idx="55">
                  <c:v>7413.748488798682</c:v>
                </c:pt>
                <c:pt idx="56">
                  <c:v>7413.748488798682</c:v>
                </c:pt>
                <c:pt idx="57">
                  <c:v>7413.748488798682</c:v>
                </c:pt>
                <c:pt idx="58">
                  <c:v>7413.748488798682</c:v>
                </c:pt>
                <c:pt idx="59">
                  <c:v>7413.748488798682</c:v>
                </c:pt>
                <c:pt idx="60">
                  <c:v>7413.748488798682</c:v>
                </c:pt>
                <c:pt idx="61">
                  <c:v>7413.748488798682</c:v>
                </c:pt>
                <c:pt idx="62">
                  <c:v>7413.748488798682</c:v>
                </c:pt>
                <c:pt idx="63">
                  <c:v>7413.748488798682</c:v>
                </c:pt>
                <c:pt idx="64">
                  <c:v>7413.748488798682</c:v>
                </c:pt>
                <c:pt idx="65">
                  <c:v>7413.748488798682</c:v>
                </c:pt>
                <c:pt idx="66">
                  <c:v>7413.748488798682</c:v>
                </c:pt>
                <c:pt idx="67">
                  <c:v>7413.748488798682</c:v>
                </c:pt>
                <c:pt idx="68">
                  <c:v>7413.748488798682</c:v>
                </c:pt>
                <c:pt idx="69">
                  <c:v>7413.748488798682</c:v>
                </c:pt>
                <c:pt idx="70">
                  <c:v>7413.748488798682</c:v>
                </c:pt>
                <c:pt idx="71">
                  <c:v>15201.86473854368</c:v>
                </c:pt>
                <c:pt idx="72">
                  <c:v>15201.86473854368</c:v>
                </c:pt>
                <c:pt idx="73">
                  <c:v>15201.86473854368</c:v>
                </c:pt>
                <c:pt idx="74">
                  <c:v>15201.86473854368</c:v>
                </c:pt>
                <c:pt idx="75">
                  <c:v>15201.86473854368</c:v>
                </c:pt>
                <c:pt idx="76">
                  <c:v>15201.86473854368</c:v>
                </c:pt>
                <c:pt idx="77">
                  <c:v>15201.86473854368</c:v>
                </c:pt>
                <c:pt idx="78">
                  <c:v>15201.86473854368</c:v>
                </c:pt>
                <c:pt idx="79">
                  <c:v>15201.86473854368</c:v>
                </c:pt>
                <c:pt idx="80">
                  <c:v>15201.86473854368</c:v>
                </c:pt>
                <c:pt idx="81">
                  <c:v>15201.86473854368</c:v>
                </c:pt>
                <c:pt idx="82">
                  <c:v>15201.86473854368</c:v>
                </c:pt>
                <c:pt idx="83">
                  <c:v>15201.86473854368</c:v>
                </c:pt>
                <c:pt idx="84">
                  <c:v>15201.86473854368</c:v>
                </c:pt>
                <c:pt idx="85">
                  <c:v>15201.86473854368</c:v>
                </c:pt>
                <c:pt idx="86">
                  <c:v>15201.86473854368</c:v>
                </c:pt>
                <c:pt idx="87">
                  <c:v>15201.86473854368</c:v>
                </c:pt>
                <c:pt idx="88">
                  <c:v>15201.86473854368</c:v>
                </c:pt>
                <c:pt idx="89">
                  <c:v>28866.06959548754</c:v>
                </c:pt>
                <c:pt idx="90">
                  <c:v>28866.06959548754</c:v>
                </c:pt>
                <c:pt idx="91">
                  <c:v>28866.06959548754</c:v>
                </c:pt>
                <c:pt idx="92">
                  <c:v>28866.06959548754</c:v>
                </c:pt>
                <c:pt idx="93">
                  <c:v>28866.06959548754</c:v>
                </c:pt>
                <c:pt idx="94">
                  <c:v>28866.06959548754</c:v>
                </c:pt>
                <c:pt idx="95">
                  <c:v>28866.06959548754</c:v>
                </c:pt>
                <c:pt idx="96">
                  <c:v>28866.06959548754</c:v>
                </c:pt>
                <c:pt idx="97">
                  <c:v>28866.06959548754</c:v>
                </c:pt>
                <c:pt idx="98">
                  <c:v>28866.06959548754</c:v>
                </c:pt>
                <c:pt idx="99">
                  <c:v>28866.06959548754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108.6797412109179</c:v>
                </c:pt>
                <c:pt idx="1">
                  <c:v>108.6797412109179</c:v>
                </c:pt>
                <c:pt idx="2">
                  <c:v>108.6797412109179</c:v>
                </c:pt>
                <c:pt idx="3">
                  <c:v>108.6797412109179</c:v>
                </c:pt>
                <c:pt idx="4">
                  <c:v>108.6797412109179</c:v>
                </c:pt>
                <c:pt idx="5">
                  <c:v>108.6797412109179</c:v>
                </c:pt>
                <c:pt idx="6">
                  <c:v>108.6797412109179</c:v>
                </c:pt>
                <c:pt idx="7">
                  <c:v>108.6797412109179</c:v>
                </c:pt>
                <c:pt idx="8">
                  <c:v>108.6797412109179</c:v>
                </c:pt>
                <c:pt idx="9">
                  <c:v>108.6797412109179</c:v>
                </c:pt>
                <c:pt idx="10">
                  <c:v>108.6797412109179</c:v>
                </c:pt>
                <c:pt idx="11">
                  <c:v>108.6797412109179</c:v>
                </c:pt>
                <c:pt idx="12">
                  <c:v>108.6797412109179</c:v>
                </c:pt>
                <c:pt idx="13">
                  <c:v>108.6797412109179</c:v>
                </c:pt>
                <c:pt idx="14">
                  <c:v>108.6797412109179</c:v>
                </c:pt>
                <c:pt idx="15">
                  <c:v>108.6797412109179</c:v>
                </c:pt>
                <c:pt idx="16">
                  <c:v>108.6797412109179</c:v>
                </c:pt>
                <c:pt idx="17">
                  <c:v>108.6797412109179</c:v>
                </c:pt>
                <c:pt idx="18">
                  <c:v>108.6797412109179</c:v>
                </c:pt>
                <c:pt idx="19">
                  <c:v>108.6797412109179</c:v>
                </c:pt>
                <c:pt idx="20">
                  <c:v>108.6797412109179</c:v>
                </c:pt>
                <c:pt idx="21">
                  <c:v>108.6797412109179</c:v>
                </c:pt>
                <c:pt idx="22">
                  <c:v>108.6797412109179</c:v>
                </c:pt>
                <c:pt idx="23">
                  <c:v>108.6797412109179</c:v>
                </c:pt>
                <c:pt idx="24">
                  <c:v>108.6797412109179</c:v>
                </c:pt>
                <c:pt idx="25">
                  <c:v>108.6797412109179</c:v>
                </c:pt>
                <c:pt idx="26">
                  <c:v>108.6797412109179</c:v>
                </c:pt>
                <c:pt idx="27">
                  <c:v>108.6797412109179</c:v>
                </c:pt>
                <c:pt idx="28">
                  <c:v>108.6797412109179</c:v>
                </c:pt>
                <c:pt idx="29">
                  <c:v>365.1780983871474</c:v>
                </c:pt>
                <c:pt idx="30">
                  <c:v>365.1780983871474</c:v>
                </c:pt>
                <c:pt idx="31">
                  <c:v>365.1780983871474</c:v>
                </c:pt>
                <c:pt idx="32">
                  <c:v>365.1780983871474</c:v>
                </c:pt>
                <c:pt idx="33">
                  <c:v>365.1780983871474</c:v>
                </c:pt>
                <c:pt idx="34">
                  <c:v>365.1780983871474</c:v>
                </c:pt>
                <c:pt idx="35">
                  <c:v>365.1780983871474</c:v>
                </c:pt>
                <c:pt idx="36">
                  <c:v>365.1780983871474</c:v>
                </c:pt>
                <c:pt idx="37">
                  <c:v>365.1780983871474</c:v>
                </c:pt>
                <c:pt idx="38">
                  <c:v>365.1780983871474</c:v>
                </c:pt>
                <c:pt idx="39">
                  <c:v>365.1780983871474</c:v>
                </c:pt>
                <c:pt idx="40">
                  <c:v>365.1780983871474</c:v>
                </c:pt>
                <c:pt idx="41">
                  <c:v>365.1780983871474</c:v>
                </c:pt>
                <c:pt idx="42">
                  <c:v>365.1780983871474</c:v>
                </c:pt>
                <c:pt idx="43">
                  <c:v>365.1780983871474</c:v>
                </c:pt>
                <c:pt idx="44">
                  <c:v>365.1780983871474</c:v>
                </c:pt>
                <c:pt idx="45">
                  <c:v>365.1780983871474</c:v>
                </c:pt>
                <c:pt idx="46">
                  <c:v>365.1780983871474</c:v>
                </c:pt>
                <c:pt idx="47">
                  <c:v>365.1780983871474</c:v>
                </c:pt>
                <c:pt idx="48">
                  <c:v>365.1780983871474</c:v>
                </c:pt>
                <c:pt idx="49">
                  <c:v>365.1780983871474</c:v>
                </c:pt>
                <c:pt idx="50">
                  <c:v>365.1780983871474</c:v>
                </c:pt>
                <c:pt idx="51">
                  <c:v>365.1780983871474</c:v>
                </c:pt>
                <c:pt idx="52">
                  <c:v>365.1780983871474</c:v>
                </c:pt>
                <c:pt idx="53">
                  <c:v>365.1780983871474</c:v>
                </c:pt>
                <c:pt idx="54">
                  <c:v>365.1780983871474</c:v>
                </c:pt>
                <c:pt idx="55">
                  <c:v>365.1780983871474</c:v>
                </c:pt>
                <c:pt idx="56">
                  <c:v>365.1780983871474</c:v>
                </c:pt>
                <c:pt idx="57">
                  <c:v>365.1780983871474</c:v>
                </c:pt>
                <c:pt idx="58">
                  <c:v>365.1780983871474</c:v>
                </c:pt>
                <c:pt idx="59">
                  <c:v>365.1780983871474</c:v>
                </c:pt>
                <c:pt idx="60">
                  <c:v>365.1780983871474</c:v>
                </c:pt>
                <c:pt idx="61">
                  <c:v>365.1780983871474</c:v>
                </c:pt>
                <c:pt idx="62">
                  <c:v>365.1780983871474</c:v>
                </c:pt>
                <c:pt idx="63">
                  <c:v>365.1780983871474</c:v>
                </c:pt>
                <c:pt idx="64">
                  <c:v>365.1780983871474</c:v>
                </c:pt>
                <c:pt idx="65">
                  <c:v>365.1780983871474</c:v>
                </c:pt>
                <c:pt idx="66">
                  <c:v>365.1780983871474</c:v>
                </c:pt>
                <c:pt idx="67">
                  <c:v>365.1780983871474</c:v>
                </c:pt>
                <c:pt idx="68">
                  <c:v>365.1780983871474</c:v>
                </c:pt>
                <c:pt idx="69">
                  <c:v>365.1780983871474</c:v>
                </c:pt>
                <c:pt idx="70">
                  <c:v>365.1780983871474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7124.782008208261</c:v>
                </c:pt>
                <c:pt idx="1">
                  <c:v>7124.782008208261</c:v>
                </c:pt>
                <c:pt idx="2">
                  <c:v>7124.782008208261</c:v>
                </c:pt>
                <c:pt idx="3">
                  <c:v>7124.782008208261</c:v>
                </c:pt>
                <c:pt idx="4">
                  <c:v>7124.782008208261</c:v>
                </c:pt>
                <c:pt idx="5">
                  <c:v>7124.782008208261</c:v>
                </c:pt>
                <c:pt idx="6">
                  <c:v>7124.782008208261</c:v>
                </c:pt>
                <c:pt idx="7">
                  <c:v>7124.782008208261</c:v>
                </c:pt>
                <c:pt idx="8">
                  <c:v>7124.782008208261</c:v>
                </c:pt>
                <c:pt idx="9">
                  <c:v>7124.782008208261</c:v>
                </c:pt>
                <c:pt idx="10">
                  <c:v>7124.782008208261</c:v>
                </c:pt>
                <c:pt idx="11">
                  <c:v>7124.782008208261</c:v>
                </c:pt>
                <c:pt idx="12">
                  <c:v>7124.782008208261</c:v>
                </c:pt>
                <c:pt idx="13">
                  <c:v>7124.782008208261</c:v>
                </c:pt>
                <c:pt idx="14">
                  <c:v>7124.782008208261</c:v>
                </c:pt>
                <c:pt idx="15">
                  <c:v>7124.782008208261</c:v>
                </c:pt>
                <c:pt idx="16">
                  <c:v>7124.782008208261</c:v>
                </c:pt>
                <c:pt idx="17">
                  <c:v>7124.782008208261</c:v>
                </c:pt>
                <c:pt idx="18">
                  <c:v>7124.782008208261</c:v>
                </c:pt>
                <c:pt idx="19">
                  <c:v>7124.782008208261</c:v>
                </c:pt>
                <c:pt idx="20">
                  <c:v>7124.782008208261</c:v>
                </c:pt>
                <c:pt idx="21">
                  <c:v>7124.782008208261</c:v>
                </c:pt>
                <c:pt idx="22">
                  <c:v>7124.782008208261</c:v>
                </c:pt>
                <c:pt idx="23">
                  <c:v>7124.782008208261</c:v>
                </c:pt>
                <c:pt idx="24">
                  <c:v>7124.782008208261</c:v>
                </c:pt>
                <c:pt idx="25">
                  <c:v>7124.782008208261</c:v>
                </c:pt>
                <c:pt idx="26">
                  <c:v>7124.782008208261</c:v>
                </c:pt>
                <c:pt idx="27">
                  <c:v>7124.782008208261</c:v>
                </c:pt>
                <c:pt idx="28">
                  <c:v>7124.782008208261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188712.8036508871</c:v>
                </c:pt>
                <c:pt idx="72">
                  <c:v>188712.8036508871</c:v>
                </c:pt>
                <c:pt idx="73">
                  <c:v>188712.8036508871</c:v>
                </c:pt>
                <c:pt idx="74">
                  <c:v>188712.8036508871</c:v>
                </c:pt>
                <c:pt idx="75">
                  <c:v>188712.8036508871</c:v>
                </c:pt>
                <c:pt idx="76">
                  <c:v>188712.8036508871</c:v>
                </c:pt>
                <c:pt idx="77">
                  <c:v>188712.8036508871</c:v>
                </c:pt>
                <c:pt idx="78">
                  <c:v>188712.8036508871</c:v>
                </c:pt>
                <c:pt idx="79">
                  <c:v>188712.8036508871</c:v>
                </c:pt>
                <c:pt idx="80">
                  <c:v>188712.8036508871</c:v>
                </c:pt>
                <c:pt idx="81">
                  <c:v>188712.8036508871</c:v>
                </c:pt>
                <c:pt idx="82">
                  <c:v>188712.8036508871</c:v>
                </c:pt>
                <c:pt idx="83">
                  <c:v>188712.8036508871</c:v>
                </c:pt>
                <c:pt idx="84">
                  <c:v>188712.8036508871</c:v>
                </c:pt>
                <c:pt idx="85">
                  <c:v>188712.8036508871</c:v>
                </c:pt>
                <c:pt idx="86">
                  <c:v>188712.8036508871</c:v>
                </c:pt>
                <c:pt idx="87">
                  <c:v>188712.8036508871</c:v>
                </c:pt>
                <c:pt idx="88">
                  <c:v>188712.8036508871</c:v>
                </c:pt>
                <c:pt idx="89">
                  <c:v>352263.9001483225</c:v>
                </c:pt>
                <c:pt idx="90">
                  <c:v>352263.9001483225</c:v>
                </c:pt>
                <c:pt idx="91">
                  <c:v>352263.9001483225</c:v>
                </c:pt>
                <c:pt idx="92">
                  <c:v>352263.9001483225</c:v>
                </c:pt>
                <c:pt idx="93">
                  <c:v>352263.9001483225</c:v>
                </c:pt>
                <c:pt idx="94">
                  <c:v>352263.9001483225</c:v>
                </c:pt>
                <c:pt idx="95">
                  <c:v>352263.9001483225</c:v>
                </c:pt>
                <c:pt idx="96">
                  <c:v>352263.9001483225</c:v>
                </c:pt>
                <c:pt idx="97">
                  <c:v>352263.9001483225</c:v>
                </c:pt>
                <c:pt idx="98">
                  <c:v>352263.9001483225</c:v>
                </c:pt>
                <c:pt idx="99">
                  <c:v>352263.9001483225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5871.065002472043</c:v>
                </c:pt>
                <c:pt idx="1">
                  <c:v>5871.065002472043</c:v>
                </c:pt>
                <c:pt idx="2">
                  <c:v>5871.065002472043</c:v>
                </c:pt>
                <c:pt idx="3">
                  <c:v>5871.065002472043</c:v>
                </c:pt>
                <c:pt idx="4">
                  <c:v>5871.065002472043</c:v>
                </c:pt>
                <c:pt idx="5">
                  <c:v>5871.065002472043</c:v>
                </c:pt>
                <c:pt idx="6">
                  <c:v>5871.065002472043</c:v>
                </c:pt>
                <c:pt idx="7">
                  <c:v>5871.065002472043</c:v>
                </c:pt>
                <c:pt idx="8">
                  <c:v>5871.065002472043</c:v>
                </c:pt>
                <c:pt idx="9">
                  <c:v>5871.065002472043</c:v>
                </c:pt>
                <c:pt idx="10">
                  <c:v>5871.065002472043</c:v>
                </c:pt>
                <c:pt idx="11">
                  <c:v>5871.065002472043</c:v>
                </c:pt>
                <c:pt idx="12">
                  <c:v>5871.065002472043</c:v>
                </c:pt>
                <c:pt idx="13">
                  <c:v>5871.065002472043</c:v>
                </c:pt>
                <c:pt idx="14">
                  <c:v>5871.065002472043</c:v>
                </c:pt>
                <c:pt idx="15">
                  <c:v>5871.065002472043</c:v>
                </c:pt>
                <c:pt idx="16">
                  <c:v>5871.065002472043</c:v>
                </c:pt>
                <c:pt idx="17">
                  <c:v>5871.065002472043</c:v>
                </c:pt>
                <c:pt idx="18">
                  <c:v>5871.065002472043</c:v>
                </c:pt>
                <c:pt idx="19">
                  <c:v>5871.065002472043</c:v>
                </c:pt>
                <c:pt idx="20">
                  <c:v>5871.065002472043</c:v>
                </c:pt>
                <c:pt idx="21">
                  <c:v>5871.065002472043</c:v>
                </c:pt>
                <c:pt idx="22">
                  <c:v>5871.065002472043</c:v>
                </c:pt>
                <c:pt idx="23">
                  <c:v>5871.065002472043</c:v>
                </c:pt>
                <c:pt idx="24">
                  <c:v>5871.065002472043</c:v>
                </c:pt>
                <c:pt idx="25">
                  <c:v>5871.065002472043</c:v>
                </c:pt>
                <c:pt idx="26">
                  <c:v>5871.065002472043</c:v>
                </c:pt>
                <c:pt idx="27">
                  <c:v>5871.065002472043</c:v>
                </c:pt>
                <c:pt idx="28">
                  <c:v>5871.065002472043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58710.65002472042</c:v>
                </c:pt>
                <c:pt idx="90">
                  <c:v>58710.65002472042</c:v>
                </c:pt>
                <c:pt idx="91">
                  <c:v>58710.65002472042</c:v>
                </c:pt>
                <c:pt idx="92">
                  <c:v>58710.65002472042</c:v>
                </c:pt>
                <c:pt idx="93">
                  <c:v>58710.65002472042</c:v>
                </c:pt>
                <c:pt idx="94">
                  <c:v>58710.65002472042</c:v>
                </c:pt>
                <c:pt idx="95">
                  <c:v>58710.65002472042</c:v>
                </c:pt>
                <c:pt idx="96">
                  <c:v>58710.65002472042</c:v>
                </c:pt>
                <c:pt idx="97">
                  <c:v>58710.65002472042</c:v>
                </c:pt>
                <c:pt idx="98">
                  <c:v>58710.65002472042</c:v>
                </c:pt>
                <c:pt idx="99">
                  <c:v>58710.65002472042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5743.606515712034</c:v>
                </c:pt>
                <c:pt idx="1">
                  <c:v>5743.606515712034</c:v>
                </c:pt>
                <c:pt idx="2">
                  <c:v>5743.606515712034</c:v>
                </c:pt>
                <c:pt idx="3">
                  <c:v>5743.606515712034</c:v>
                </c:pt>
                <c:pt idx="4">
                  <c:v>5743.606515712034</c:v>
                </c:pt>
                <c:pt idx="5">
                  <c:v>5743.606515712034</c:v>
                </c:pt>
                <c:pt idx="6">
                  <c:v>5743.606515712034</c:v>
                </c:pt>
                <c:pt idx="7">
                  <c:v>5743.606515712034</c:v>
                </c:pt>
                <c:pt idx="8">
                  <c:v>5743.606515712034</c:v>
                </c:pt>
                <c:pt idx="9">
                  <c:v>5743.606515712034</c:v>
                </c:pt>
                <c:pt idx="10">
                  <c:v>5743.606515712034</c:v>
                </c:pt>
                <c:pt idx="11">
                  <c:v>5743.606515712034</c:v>
                </c:pt>
                <c:pt idx="12">
                  <c:v>5743.606515712034</c:v>
                </c:pt>
                <c:pt idx="13">
                  <c:v>5743.606515712034</c:v>
                </c:pt>
                <c:pt idx="14">
                  <c:v>5743.606515712034</c:v>
                </c:pt>
                <c:pt idx="15">
                  <c:v>5743.606515712034</c:v>
                </c:pt>
                <c:pt idx="16">
                  <c:v>5743.606515712034</c:v>
                </c:pt>
                <c:pt idx="17">
                  <c:v>5743.606515712034</c:v>
                </c:pt>
                <c:pt idx="18">
                  <c:v>5743.606515712034</c:v>
                </c:pt>
                <c:pt idx="19">
                  <c:v>5743.606515712034</c:v>
                </c:pt>
                <c:pt idx="20">
                  <c:v>5743.606515712034</c:v>
                </c:pt>
                <c:pt idx="21">
                  <c:v>5743.606515712034</c:v>
                </c:pt>
                <c:pt idx="22">
                  <c:v>5743.606515712034</c:v>
                </c:pt>
                <c:pt idx="23">
                  <c:v>5743.606515712034</c:v>
                </c:pt>
                <c:pt idx="24">
                  <c:v>5743.606515712034</c:v>
                </c:pt>
                <c:pt idx="25">
                  <c:v>5743.606515712034</c:v>
                </c:pt>
                <c:pt idx="26">
                  <c:v>5743.606515712034</c:v>
                </c:pt>
                <c:pt idx="27">
                  <c:v>5743.606515712034</c:v>
                </c:pt>
                <c:pt idx="28">
                  <c:v>5743.606515712034</c:v>
                </c:pt>
                <c:pt idx="29">
                  <c:v>6022.852375308917</c:v>
                </c:pt>
                <c:pt idx="30">
                  <c:v>6022.852375308917</c:v>
                </c:pt>
                <c:pt idx="31">
                  <c:v>6022.852375308917</c:v>
                </c:pt>
                <c:pt idx="32">
                  <c:v>6022.852375308917</c:v>
                </c:pt>
                <c:pt idx="33">
                  <c:v>6022.852375308917</c:v>
                </c:pt>
                <c:pt idx="34">
                  <c:v>6022.852375308917</c:v>
                </c:pt>
                <c:pt idx="35">
                  <c:v>6022.852375308917</c:v>
                </c:pt>
                <c:pt idx="36">
                  <c:v>6022.852375308917</c:v>
                </c:pt>
                <c:pt idx="37">
                  <c:v>6022.852375308917</c:v>
                </c:pt>
                <c:pt idx="38">
                  <c:v>6022.852375308917</c:v>
                </c:pt>
                <c:pt idx="39">
                  <c:v>6022.852375308917</c:v>
                </c:pt>
                <c:pt idx="40">
                  <c:v>6022.852375308917</c:v>
                </c:pt>
                <c:pt idx="41">
                  <c:v>6022.852375308917</c:v>
                </c:pt>
                <c:pt idx="42">
                  <c:v>6022.852375308917</c:v>
                </c:pt>
                <c:pt idx="43">
                  <c:v>6022.852375308917</c:v>
                </c:pt>
                <c:pt idx="44">
                  <c:v>6022.852375308917</c:v>
                </c:pt>
                <c:pt idx="45">
                  <c:v>6022.852375308917</c:v>
                </c:pt>
                <c:pt idx="46">
                  <c:v>6022.852375308917</c:v>
                </c:pt>
                <c:pt idx="47">
                  <c:v>6022.852375308917</c:v>
                </c:pt>
                <c:pt idx="48">
                  <c:v>6022.852375308917</c:v>
                </c:pt>
                <c:pt idx="49">
                  <c:v>6022.852375308917</c:v>
                </c:pt>
                <c:pt idx="50">
                  <c:v>6022.852375308917</c:v>
                </c:pt>
                <c:pt idx="51">
                  <c:v>6022.852375308917</c:v>
                </c:pt>
                <c:pt idx="52">
                  <c:v>6022.852375308917</c:v>
                </c:pt>
                <c:pt idx="53">
                  <c:v>6022.852375308917</c:v>
                </c:pt>
                <c:pt idx="54">
                  <c:v>6022.852375308917</c:v>
                </c:pt>
                <c:pt idx="55">
                  <c:v>6022.852375308917</c:v>
                </c:pt>
                <c:pt idx="56">
                  <c:v>6022.852375308917</c:v>
                </c:pt>
                <c:pt idx="57">
                  <c:v>6022.852375308917</c:v>
                </c:pt>
                <c:pt idx="58">
                  <c:v>6022.852375308917</c:v>
                </c:pt>
                <c:pt idx="59">
                  <c:v>6022.852375308917</c:v>
                </c:pt>
                <c:pt idx="60">
                  <c:v>6022.852375308917</c:v>
                </c:pt>
                <c:pt idx="61">
                  <c:v>6022.852375308917</c:v>
                </c:pt>
                <c:pt idx="62">
                  <c:v>6022.852375308917</c:v>
                </c:pt>
                <c:pt idx="63">
                  <c:v>6022.852375308917</c:v>
                </c:pt>
                <c:pt idx="64">
                  <c:v>6022.852375308917</c:v>
                </c:pt>
                <c:pt idx="65">
                  <c:v>6022.852375308917</c:v>
                </c:pt>
                <c:pt idx="66">
                  <c:v>6022.852375308917</c:v>
                </c:pt>
                <c:pt idx="67">
                  <c:v>6022.852375308917</c:v>
                </c:pt>
                <c:pt idx="68">
                  <c:v>6022.852375308917</c:v>
                </c:pt>
                <c:pt idx="69">
                  <c:v>6022.852375308917</c:v>
                </c:pt>
                <c:pt idx="70">
                  <c:v>6022.852375308917</c:v>
                </c:pt>
                <c:pt idx="71">
                  <c:v>4832.033567137551</c:v>
                </c:pt>
                <c:pt idx="72">
                  <c:v>4832.033567137551</c:v>
                </c:pt>
                <c:pt idx="73">
                  <c:v>4832.033567137551</c:v>
                </c:pt>
                <c:pt idx="74">
                  <c:v>4832.033567137551</c:v>
                </c:pt>
                <c:pt idx="75">
                  <c:v>4832.033567137551</c:v>
                </c:pt>
                <c:pt idx="76">
                  <c:v>4832.033567137551</c:v>
                </c:pt>
                <c:pt idx="77">
                  <c:v>4832.033567137551</c:v>
                </c:pt>
                <c:pt idx="78">
                  <c:v>4832.033567137551</c:v>
                </c:pt>
                <c:pt idx="79">
                  <c:v>4832.033567137551</c:v>
                </c:pt>
                <c:pt idx="80">
                  <c:v>4832.033567137551</c:v>
                </c:pt>
                <c:pt idx="81">
                  <c:v>4832.033567137551</c:v>
                </c:pt>
                <c:pt idx="82">
                  <c:v>4832.033567137551</c:v>
                </c:pt>
                <c:pt idx="83">
                  <c:v>4832.033567137551</c:v>
                </c:pt>
                <c:pt idx="84">
                  <c:v>4832.033567137551</c:v>
                </c:pt>
                <c:pt idx="85">
                  <c:v>4832.033567137551</c:v>
                </c:pt>
                <c:pt idx="86">
                  <c:v>4832.033567137551</c:v>
                </c:pt>
                <c:pt idx="87">
                  <c:v>4832.033567137551</c:v>
                </c:pt>
                <c:pt idx="88">
                  <c:v>4832.033567137551</c:v>
                </c:pt>
                <c:pt idx="89">
                  <c:v>1504.872820885252</c:v>
                </c:pt>
                <c:pt idx="90">
                  <c:v>1504.872820885252</c:v>
                </c:pt>
                <c:pt idx="91">
                  <c:v>1504.872820885252</c:v>
                </c:pt>
                <c:pt idx="92">
                  <c:v>1504.872820885252</c:v>
                </c:pt>
                <c:pt idx="93">
                  <c:v>1504.872820885252</c:v>
                </c:pt>
                <c:pt idx="94">
                  <c:v>1504.872820885252</c:v>
                </c:pt>
                <c:pt idx="95">
                  <c:v>1504.872820885252</c:v>
                </c:pt>
                <c:pt idx="96">
                  <c:v>1504.872820885252</c:v>
                </c:pt>
                <c:pt idx="97">
                  <c:v>1504.872820885252</c:v>
                </c:pt>
                <c:pt idx="98">
                  <c:v>1504.872820885252</c:v>
                </c:pt>
                <c:pt idx="99">
                  <c:v>1504.872820885252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24218.14313519718</c:v>
                </c:pt>
                <c:pt idx="1">
                  <c:v>24218.14313519718</c:v>
                </c:pt>
                <c:pt idx="2">
                  <c:v>24218.14313519718</c:v>
                </c:pt>
                <c:pt idx="3">
                  <c:v>24218.14313519718</c:v>
                </c:pt>
                <c:pt idx="4">
                  <c:v>24218.14313519718</c:v>
                </c:pt>
                <c:pt idx="5">
                  <c:v>24218.14313519718</c:v>
                </c:pt>
                <c:pt idx="6">
                  <c:v>24218.14313519718</c:v>
                </c:pt>
                <c:pt idx="7">
                  <c:v>24218.14313519718</c:v>
                </c:pt>
                <c:pt idx="8">
                  <c:v>24218.14313519718</c:v>
                </c:pt>
                <c:pt idx="9">
                  <c:v>24218.14313519718</c:v>
                </c:pt>
                <c:pt idx="10">
                  <c:v>24218.14313519718</c:v>
                </c:pt>
                <c:pt idx="11">
                  <c:v>24218.14313519718</c:v>
                </c:pt>
                <c:pt idx="12">
                  <c:v>24218.14313519718</c:v>
                </c:pt>
                <c:pt idx="13">
                  <c:v>24218.14313519718</c:v>
                </c:pt>
                <c:pt idx="14">
                  <c:v>24218.14313519718</c:v>
                </c:pt>
                <c:pt idx="15">
                  <c:v>24218.14313519718</c:v>
                </c:pt>
                <c:pt idx="16">
                  <c:v>24218.14313519718</c:v>
                </c:pt>
                <c:pt idx="17">
                  <c:v>24218.14313519718</c:v>
                </c:pt>
                <c:pt idx="18">
                  <c:v>24218.14313519718</c:v>
                </c:pt>
                <c:pt idx="19">
                  <c:v>24218.14313519718</c:v>
                </c:pt>
                <c:pt idx="20">
                  <c:v>24218.14313519718</c:v>
                </c:pt>
                <c:pt idx="21">
                  <c:v>24218.14313519718</c:v>
                </c:pt>
                <c:pt idx="22">
                  <c:v>24218.14313519718</c:v>
                </c:pt>
                <c:pt idx="23">
                  <c:v>24218.14313519718</c:v>
                </c:pt>
                <c:pt idx="24">
                  <c:v>24218.14313519718</c:v>
                </c:pt>
                <c:pt idx="25">
                  <c:v>24218.14313519718</c:v>
                </c:pt>
                <c:pt idx="26">
                  <c:v>24218.14313519718</c:v>
                </c:pt>
                <c:pt idx="27">
                  <c:v>24218.14313519718</c:v>
                </c:pt>
                <c:pt idx="28">
                  <c:v>24218.14313519718</c:v>
                </c:pt>
                <c:pt idx="29">
                  <c:v>49904.05252101237</c:v>
                </c:pt>
                <c:pt idx="30">
                  <c:v>49904.05252101237</c:v>
                </c:pt>
                <c:pt idx="31">
                  <c:v>49904.05252101237</c:v>
                </c:pt>
                <c:pt idx="32">
                  <c:v>49904.05252101237</c:v>
                </c:pt>
                <c:pt idx="33">
                  <c:v>49904.05252101237</c:v>
                </c:pt>
                <c:pt idx="34">
                  <c:v>49904.05252101237</c:v>
                </c:pt>
                <c:pt idx="35">
                  <c:v>49904.05252101237</c:v>
                </c:pt>
                <c:pt idx="36">
                  <c:v>49904.05252101237</c:v>
                </c:pt>
                <c:pt idx="37">
                  <c:v>49904.05252101237</c:v>
                </c:pt>
                <c:pt idx="38">
                  <c:v>49904.05252101237</c:v>
                </c:pt>
                <c:pt idx="39">
                  <c:v>49904.05252101237</c:v>
                </c:pt>
                <c:pt idx="40">
                  <c:v>49904.05252101237</c:v>
                </c:pt>
                <c:pt idx="41">
                  <c:v>49904.05252101237</c:v>
                </c:pt>
                <c:pt idx="42">
                  <c:v>49904.05252101237</c:v>
                </c:pt>
                <c:pt idx="43">
                  <c:v>49904.05252101237</c:v>
                </c:pt>
                <c:pt idx="44">
                  <c:v>49904.05252101237</c:v>
                </c:pt>
                <c:pt idx="45">
                  <c:v>49904.05252101237</c:v>
                </c:pt>
                <c:pt idx="46">
                  <c:v>49904.05252101237</c:v>
                </c:pt>
                <c:pt idx="47">
                  <c:v>49904.05252101237</c:v>
                </c:pt>
                <c:pt idx="48">
                  <c:v>49904.05252101237</c:v>
                </c:pt>
                <c:pt idx="49">
                  <c:v>49904.05252101237</c:v>
                </c:pt>
                <c:pt idx="50">
                  <c:v>49904.05252101237</c:v>
                </c:pt>
                <c:pt idx="51">
                  <c:v>49904.05252101237</c:v>
                </c:pt>
                <c:pt idx="52">
                  <c:v>49904.05252101237</c:v>
                </c:pt>
                <c:pt idx="53">
                  <c:v>49904.05252101237</c:v>
                </c:pt>
                <c:pt idx="54">
                  <c:v>49904.05252101237</c:v>
                </c:pt>
                <c:pt idx="55">
                  <c:v>49904.05252101237</c:v>
                </c:pt>
                <c:pt idx="56">
                  <c:v>49904.05252101237</c:v>
                </c:pt>
                <c:pt idx="57">
                  <c:v>49904.05252101237</c:v>
                </c:pt>
                <c:pt idx="58">
                  <c:v>49904.05252101237</c:v>
                </c:pt>
                <c:pt idx="59">
                  <c:v>49904.05252101237</c:v>
                </c:pt>
                <c:pt idx="60">
                  <c:v>49904.05252101237</c:v>
                </c:pt>
                <c:pt idx="61">
                  <c:v>49904.05252101237</c:v>
                </c:pt>
                <c:pt idx="62">
                  <c:v>49904.05252101237</c:v>
                </c:pt>
                <c:pt idx="63">
                  <c:v>49904.05252101237</c:v>
                </c:pt>
                <c:pt idx="64">
                  <c:v>49904.05252101237</c:v>
                </c:pt>
                <c:pt idx="65">
                  <c:v>49904.05252101237</c:v>
                </c:pt>
                <c:pt idx="66">
                  <c:v>49904.05252101237</c:v>
                </c:pt>
                <c:pt idx="67">
                  <c:v>49904.05252101237</c:v>
                </c:pt>
                <c:pt idx="68">
                  <c:v>49904.05252101237</c:v>
                </c:pt>
                <c:pt idx="69">
                  <c:v>49904.05252101237</c:v>
                </c:pt>
                <c:pt idx="70">
                  <c:v>49904.05252101237</c:v>
                </c:pt>
                <c:pt idx="71">
                  <c:v>14677.66250618011</c:v>
                </c:pt>
                <c:pt idx="72">
                  <c:v>14677.66250618011</c:v>
                </c:pt>
                <c:pt idx="73">
                  <c:v>14677.66250618011</c:v>
                </c:pt>
                <c:pt idx="74">
                  <c:v>14677.66250618011</c:v>
                </c:pt>
                <c:pt idx="75">
                  <c:v>14677.66250618011</c:v>
                </c:pt>
                <c:pt idx="76">
                  <c:v>14677.66250618011</c:v>
                </c:pt>
                <c:pt idx="77">
                  <c:v>14677.66250618011</c:v>
                </c:pt>
                <c:pt idx="78">
                  <c:v>14677.66250618011</c:v>
                </c:pt>
                <c:pt idx="79">
                  <c:v>14677.66250618011</c:v>
                </c:pt>
                <c:pt idx="80">
                  <c:v>14677.66250618011</c:v>
                </c:pt>
                <c:pt idx="81">
                  <c:v>14677.66250618011</c:v>
                </c:pt>
                <c:pt idx="82">
                  <c:v>14677.66250618011</c:v>
                </c:pt>
                <c:pt idx="83">
                  <c:v>14677.66250618011</c:v>
                </c:pt>
                <c:pt idx="84">
                  <c:v>14677.66250618011</c:v>
                </c:pt>
                <c:pt idx="85">
                  <c:v>14677.66250618011</c:v>
                </c:pt>
                <c:pt idx="86">
                  <c:v>14677.66250618011</c:v>
                </c:pt>
                <c:pt idx="87">
                  <c:v>14677.66250618011</c:v>
                </c:pt>
                <c:pt idx="88">
                  <c:v>14677.66250618011</c:v>
                </c:pt>
                <c:pt idx="89">
                  <c:v>20548.72750865215</c:v>
                </c:pt>
                <c:pt idx="90">
                  <c:v>20548.72750865215</c:v>
                </c:pt>
                <c:pt idx="91">
                  <c:v>20548.72750865215</c:v>
                </c:pt>
                <c:pt idx="92">
                  <c:v>20548.72750865215</c:v>
                </c:pt>
                <c:pt idx="93">
                  <c:v>20548.72750865215</c:v>
                </c:pt>
                <c:pt idx="94">
                  <c:v>20548.72750865215</c:v>
                </c:pt>
                <c:pt idx="95">
                  <c:v>20548.72750865215</c:v>
                </c:pt>
                <c:pt idx="96">
                  <c:v>20548.72750865215</c:v>
                </c:pt>
                <c:pt idx="97">
                  <c:v>20548.72750865215</c:v>
                </c:pt>
                <c:pt idx="98">
                  <c:v>20548.72750865215</c:v>
                </c:pt>
                <c:pt idx="99">
                  <c:v>20548.72750865215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1299.584701068031</c:v>
                </c:pt>
                <c:pt idx="30">
                  <c:v>1299.584701068031</c:v>
                </c:pt>
                <c:pt idx="31">
                  <c:v>1299.584701068031</c:v>
                </c:pt>
                <c:pt idx="32">
                  <c:v>1299.584701068031</c:v>
                </c:pt>
                <c:pt idx="33">
                  <c:v>1299.584701068031</c:v>
                </c:pt>
                <c:pt idx="34">
                  <c:v>1299.584701068031</c:v>
                </c:pt>
                <c:pt idx="35">
                  <c:v>1299.584701068031</c:v>
                </c:pt>
                <c:pt idx="36">
                  <c:v>1299.584701068031</c:v>
                </c:pt>
                <c:pt idx="37">
                  <c:v>1299.584701068031</c:v>
                </c:pt>
                <c:pt idx="38">
                  <c:v>1299.584701068031</c:v>
                </c:pt>
                <c:pt idx="39">
                  <c:v>1299.584701068031</c:v>
                </c:pt>
                <c:pt idx="40">
                  <c:v>1299.584701068031</c:v>
                </c:pt>
                <c:pt idx="41">
                  <c:v>1299.584701068031</c:v>
                </c:pt>
                <c:pt idx="42">
                  <c:v>1299.584701068031</c:v>
                </c:pt>
                <c:pt idx="43">
                  <c:v>1299.584701068031</c:v>
                </c:pt>
                <c:pt idx="44">
                  <c:v>1299.584701068031</c:v>
                </c:pt>
                <c:pt idx="45">
                  <c:v>1299.584701068031</c:v>
                </c:pt>
                <c:pt idx="46">
                  <c:v>1299.584701068031</c:v>
                </c:pt>
                <c:pt idx="47">
                  <c:v>1299.584701068031</c:v>
                </c:pt>
                <c:pt idx="48">
                  <c:v>1299.584701068031</c:v>
                </c:pt>
                <c:pt idx="49">
                  <c:v>1299.584701068031</c:v>
                </c:pt>
                <c:pt idx="50">
                  <c:v>1299.584701068031</c:v>
                </c:pt>
                <c:pt idx="51">
                  <c:v>1299.584701068031</c:v>
                </c:pt>
                <c:pt idx="52">
                  <c:v>1299.584701068031</c:v>
                </c:pt>
                <c:pt idx="53">
                  <c:v>1299.584701068031</c:v>
                </c:pt>
                <c:pt idx="54">
                  <c:v>1299.584701068031</c:v>
                </c:pt>
                <c:pt idx="55">
                  <c:v>1299.584701068031</c:v>
                </c:pt>
                <c:pt idx="56">
                  <c:v>1299.584701068031</c:v>
                </c:pt>
                <c:pt idx="57">
                  <c:v>1299.584701068031</c:v>
                </c:pt>
                <c:pt idx="58">
                  <c:v>1299.584701068031</c:v>
                </c:pt>
                <c:pt idx="59">
                  <c:v>1299.584701068031</c:v>
                </c:pt>
                <c:pt idx="60">
                  <c:v>1299.584701068031</c:v>
                </c:pt>
                <c:pt idx="61">
                  <c:v>1299.584701068031</c:v>
                </c:pt>
                <c:pt idx="62">
                  <c:v>1299.584701068031</c:v>
                </c:pt>
                <c:pt idx="63">
                  <c:v>1299.584701068031</c:v>
                </c:pt>
                <c:pt idx="64">
                  <c:v>1299.584701068031</c:v>
                </c:pt>
                <c:pt idx="65">
                  <c:v>1299.584701068031</c:v>
                </c:pt>
                <c:pt idx="66">
                  <c:v>1299.584701068031</c:v>
                </c:pt>
                <c:pt idx="67">
                  <c:v>1299.584701068031</c:v>
                </c:pt>
                <c:pt idx="68">
                  <c:v>1299.584701068031</c:v>
                </c:pt>
                <c:pt idx="69">
                  <c:v>1299.584701068031</c:v>
                </c:pt>
                <c:pt idx="70">
                  <c:v>1299.584701068031</c:v>
                </c:pt>
                <c:pt idx="71">
                  <c:v>2358.910045636089</c:v>
                </c:pt>
                <c:pt idx="72">
                  <c:v>2358.910045636089</c:v>
                </c:pt>
                <c:pt idx="73">
                  <c:v>2358.910045636089</c:v>
                </c:pt>
                <c:pt idx="74">
                  <c:v>2358.910045636089</c:v>
                </c:pt>
                <c:pt idx="75">
                  <c:v>2358.910045636089</c:v>
                </c:pt>
                <c:pt idx="76">
                  <c:v>2358.910045636089</c:v>
                </c:pt>
                <c:pt idx="77">
                  <c:v>2358.910045636089</c:v>
                </c:pt>
                <c:pt idx="78">
                  <c:v>2358.910045636089</c:v>
                </c:pt>
                <c:pt idx="79">
                  <c:v>2358.910045636089</c:v>
                </c:pt>
                <c:pt idx="80">
                  <c:v>2358.910045636089</c:v>
                </c:pt>
                <c:pt idx="81">
                  <c:v>2358.910045636089</c:v>
                </c:pt>
                <c:pt idx="82">
                  <c:v>2358.910045636089</c:v>
                </c:pt>
                <c:pt idx="83">
                  <c:v>2358.910045636089</c:v>
                </c:pt>
                <c:pt idx="84">
                  <c:v>2358.910045636089</c:v>
                </c:pt>
                <c:pt idx="85">
                  <c:v>2358.910045636089</c:v>
                </c:pt>
                <c:pt idx="86">
                  <c:v>2358.910045636089</c:v>
                </c:pt>
                <c:pt idx="87">
                  <c:v>2358.910045636089</c:v>
                </c:pt>
                <c:pt idx="88">
                  <c:v>2358.910045636089</c:v>
                </c:pt>
                <c:pt idx="89">
                  <c:v>16145.42875679812</c:v>
                </c:pt>
                <c:pt idx="90">
                  <c:v>16145.42875679812</c:v>
                </c:pt>
                <c:pt idx="91">
                  <c:v>16145.42875679812</c:v>
                </c:pt>
                <c:pt idx="92">
                  <c:v>16145.42875679812</c:v>
                </c:pt>
                <c:pt idx="93">
                  <c:v>16145.42875679812</c:v>
                </c:pt>
                <c:pt idx="94">
                  <c:v>16145.42875679812</c:v>
                </c:pt>
                <c:pt idx="95">
                  <c:v>16145.42875679812</c:v>
                </c:pt>
                <c:pt idx="96">
                  <c:v>16145.42875679812</c:v>
                </c:pt>
                <c:pt idx="97">
                  <c:v>16145.42875679812</c:v>
                </c:pt>
                <c:pt idx="98">
                  <c:v>16145.42875679812</c:v>
                </c:pt>
                <c:pt idx="99">
                  <c:v>16145.42875679812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4230664"/>
        <c:axId val="-203422732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  <c:pt idx="4">
                  <c:v>47494.88785213397</c:v>
                </c:pt>
                <c:pt idx="5">
                  <c:v>47494.88785213397</c:v>
                </c:pt>
                <c:pt idx="6">
                  <c:v>47494.88785213397</c:v>
                </c:pt>
                <c:pt idx="7">
                  <c:v>47494.88785213397</c:v>
                </c:pt>
                <c:pt idx="8">
                  <c:v>47494.88785213397</c:v>
                </c:pt>
                <c:pt idx="9">
                  <c:v>47494.88785213397</c:v>
                </c:pt>
                <c:pt idx="10">
                  <c:v>47494.88785213397</c:v>
                </c:pt>
                <c:pt idx="11">
                  <c:v>47494.88785213397</c:v>
                </c:pt>
                <c:pt idx="12">
                  <c:v>47494.88785213397</c:v>
                </c:pt>
                <c:pt idx="13">
                  <c:v>47494.88785213397</c:v>
                </c:pt>
                <c:pt idx="14">
                  <c:v>47494.88785213397</c:v>
                </c:pt>
                <c:pt idx="15">
                  <c:v>47494.88785213397</c:v>
                </c:pt>
                <c:pt idx="16">
                  <c:v>47494.88785213397</c:v>
                </c:pt>
                <c:pt idx="17">
                  <c:v>47494.88785213397</c:v>
                </c:pt>
                <c:pt idx="18">
                  <c:v>47494.88785213397</c:v>
                </c:pt>
                <c:pt idx="19">
                  <c:v>47494.88785213397</c:v>
                </c:pt>
                <c:pt idx="20">
                  <c:v>47494.88785213397</c:v>
                </c:pt>
                <c:pt idx="21">
                  <c:v>47494.88785213397</c:v>
                </c:pt>
                <c:pt idx="22">
                  <c:v>47494.88785213397</c:v>
                </c:pt>
                <c:pt idx="23">
                  <c:v>47494.88785213397</c:v>
                </c:pt>
                <c:pt idx="24">
                  <c:v>47494.88785213397</c:v>
                </c:pt>
                <c:pt idx="25">
                  <c:v>47494.88785213397</c:v>
                </c:pt>
                <c:pt idx="26">
                  <c:v>47494.88785213397</c:v>
                </c:pt>
                <c:pt idx="27">
                  <c:v>47494.88785213397</c:v>
                </c:pt>
                <c:pt idx="28">
                  <c:v>47494.88785213397</c:v>
                </c:pt>
                <c:pt idx="29">
                  <c:v>47494.88785213397</c:v>
                </c:pt>
                <c:pt idx="30">
                  <c:v>47494.88785213397</c:v>
                </c:pt>
                <c:pt idx="31">
                  <c:v>47494.88785213397</c:v>
                </c:pt>
                <c:pt idx="32">
                  <c:v>47494.88785213397</c:v>
                </c:pt>
                <c:pt idx="33">
                  <c:v>47494.88785213397</c:v>
                </c:pt>
                <c:pt idx="34">
                  <c:v>47494.88785213397</c:v>
                </c:pt>
                <c:pt idx="35">
                  <c:v>47494.88785213397</c:v>
                </c:pt>
                <c:pt idx="36">
                  <c:v>47494.88785213397</c:v>
                </c:pt>
                <c:pt idx="37">
                  <c:v>47494.88785213397</c:v>
                </c:pt>
                <c:pt idx="38">
                  <c:v>47494.88785213397</c:v>
                </c:pt>
                <c:pt idx="39">
                  <c:v>47494.88785213397</c:v>
                </c:pt>
                <c:pt idx="40">
                  <c:v>47494.88785213397</c:v>
                </c:pt>
                <c:pt idx="41">
                  <c:v>47494.88785213397</c:v>
                </c:pt>
                <c:pt idx="42">
                  <c:v>47494.88785213397</c:v>
                </c:pt>
                <c:pt idx="43">
                  <c:v>47494.88785213397</c:v>
                </c:pt>
                <c:pt idx="44">
                  <c:v>47494.88785213397</c:v>
                </c:pt>
                <c:pt idx="45">
                  <c:v>47494.88785213397</c:v>
                </c:pt>
                <c:pt idx="46">
                  <c:v>47494.88785213397</c:v>
                </c:pt>
                <c:pt idx="47">
                  <c:v>47494.88785213397</c:v>
                </c:pt>
                <c:pt idx="48">
                  <c:v>47494.88785213397</c:v>
                </c:pt>
                <c:pt idx="49">
                  <c:v>47494.88785213397</c:v>
                </c:pt>
                <c:pt idx="50">
                  <c:v>47494.88785213397</c:v>
                </c:pt>
                <c:pt idx="51">
                  <c:v>47494.88785213397</c:v>
                </c:pt>
                <c:pt idx="52">
                  <c:v>47494.88785213397</c:v>
                </c:pt>
                <c:pt idx="53">
                  <c:v>47494.88785213397</c:v>
                </c:pt>
                <c:pt idx="54">
                  <c:v>47494.88785213397</c:v>
                </c:pt>
                <c:pt idx="55">
                  <c:v>47494.88785213397</c:v>
                </c:pt>
                <c:pt idx="56">
                  <c:v>47494.88785213397</c:v>
                </c:pt>
                <c:pt idx="57">
                  <c:v>47494.88785213397</c:v>
                </c:pt>
                <c:pt idx="58">
                  <c:v>47494.88785213397</c:v>
                </c:pt>
                <c:pt idx="59">
                  <c:v>47494.88785213397</c:v>
                </c:pt>
                <c:pt idx="60">
                  <c:v>47494.88785213397</c:v>
                </c:pt>
                <c:pt idx="61">
                  <c:v>47494.88785213397</c:v>
                </c:pt>
                <c:pt idx="62">
                  <c:v>47494.88785213397</c:v>
                </c:pt>
                <c:pt idx="63">
                  <c:v>47494.88785213397</c:v>
                </c:pt>
                <c:pt idx="64">
                  <c:v>47494.88785213397</c:v>
                </c:pt>
                <c:pt idx="65">
                  <c:v>47494.88785213397</c:v>
                </c:pt>
                <c:pt idx="66">
                  <c:v>47494.88785213397</c:v>
                </c:pt>
                <c:pt idx="67">
                  <c:v>47494.88785213397</c:v>
                </c:pt>
                <c:pt idx="68">
                  <c:v>47494.88785213397</c:v>
                </c:pt>
                <c:pt idx="69">
                  <c:v>47494.88785213397</c:v>
                </c:pt>
                <c:pt idx="70">
                  <c:v>47494.88785213397</c:v>
                </c:pt>
                <c:pt idx="71">
                  <c:v>47494.88785213397</c:v>
                </c:pt>
                <c:pt idx="72">
                  <c:v>47494.88785213397</c:v>
                </c:pt>
                <c:pt idx="73">
                  <c:v>47494.88785213397</c:v>
                </c:pt>
                <c:pt idx="74">
                  <c:v>47494.88785213397</c:v>
                </c:pt>
                <c:pt idx="75">
                  <c:v>47494.88785213397</c:v>
                </c:pt>
                <c:pt idx="76">
                  <c:v>47494.88785213397</c:v>
                </c:pt>
                <c:pt idx="77">
                  <c:v>47494.88785213397</c:v>
                </c:pt>
                <c:pt idx="78">
                  <c:v>47494.88785213397</c:v>
                </c:pt>
                <c:pt idx="79">
                  <c:v>47494.88785213397</c:v>
                </c:pt>
                <c:pt idx="80">
                  <c:v>47494.88785213397</c:v>
                </c:pt>
                <c:pt idx="81">
                  <c:v>47494.88785213397</c:v>
                </c:pt>
                <c:pt idx="82">
                  <c:v>47494.88785213397</c:v>
                </c:pt>
                <c:pt idx="83">
                  <c:v>47494.88785213397</c:v>
                </c:pt>
                <c:pt idx="84">
                  <c:v>47494.88785213397</c:v>
                </c:pt>
                <c:pt idx="85">
                  <c:v>47494.88785213397</c:v>
                </c:pt>
                <c:pt idx="86">
                  <c:v>47494.88785213397</c:v>
                </c:pt>
                <c:pt idx="87">
                  <c:v>47494.88785213397</c:v>
                </c:pt>
                <c:pt idx="88">
                  <c:v>47494.88785213397</c:v>
                </c:pt>
                <c:pt idx="89">
                  <c:v>47494.88785213397</c:v>
                </c:pt>
                <c:pt idx="90">
                  <c:v>47494.88785213397</c:v>
                </c:pt>
                <c:pt idx="91">
                  <c:v>47494.88785213397</c:v>
                </c:pt>
                <c:pt idx="92">
                  <c:v>47494.88785213397</c:v>
                </c:pt>
                <c:pt idx="93">
                  <c:v>47494.88785213397</c:v>
                </c:pt>
                <c:pt idx="94">
                  <c:v>47494.88785213397</c:v>
                </c:pt>
                <c:pt idx="95">
                  <c:v>47494.88785213397</c:v>
                </c:pt>
                <c:pt idx="96">
                  <c:v>47494.88785213397</c:v>
                </c:pt>
                <c:pt idx="97">
                  <c:v>47494.88785213397</c:v>
                </c:pt>
                <c:pt idx="98">
                  <c:v>47494.88785213397</c:v>
                </c:pt>
                <c:pt idx="99">
                  <c:v>47494.88785213397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4230664"/>
        <c:axId val="-203422732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56414.57780943626</c:v>
                </c:pt>
                <c:pt idx="3">
                  <c:v>56960.40566827223</c:v>
                </c:pt>
                <c:pt idx="4">
                  <c:v>57506.2335271082</c:v>
                </c:pt>
                <c:pt idx="5">
                  <c:v>58052.06138594418</c:v>
                </c:pt>
                <c:pt idx="6">
                  <c:v>58597.88924478015</c:v>
                </c:pt>
                <c:pt idx="7">
                  <c:v>59143.71710361613</c:v>
                </c:pt>
                <c:pt idx="8">
                  <c:v>59689.5449624521</c:v>
                </c:pt>
                <c:pt idx="9">
                  <c:v>60235.37282128808</c:v>
                </c:pt>
                <c:pt idx="10">
                  <c:v>60781.20068012406</c:v>
                </c:pt>
                <c:pt idx="11">
                  <c:v>61327.02853896003</c:v>
                </c:pt>
                <c:pt idx="12">
                  <c:v>61872.856397796</c:v>
                </c:pt>
                <c:pt idx="13">
                  <c:v>62418.68425663197</c:v>
                </c:pt>
                <c:pt idx="14">
                  <c:v>62964.51211546795</c:v>
                </c:pt>
                <c:pt idx="15">
                  <c:v>63510.33997430392</c:v>
                </c:pt>
                <c:pt idx="16">
                  <c:v>64056.1678331399</c:v>
                </c:pt>
                <c:pt idx="17">
                  <c:v>64601.99569197588</c:v>
                </c:pt>
                <c:pt idx="18">
                  <c:v>65147.82355081185</c:v>
                </c:pt>
                <c:pt idx="19">
                  <c:v>65693.6514096478</c:v>
                </c:pt>
                <c:pt idx="20">
                  <c:v>66239.4792684838</c:v>
                </c:pt>
                <c:pt idx="21">
                  <c:v>66785.30712731977</c:v>
                </c:pt>
                <c:pt idx="22">
                  <c:v>67331.13498615575</c:v>
                </c:pt>
                <c:pt idx="23">
                  <c:v>67876.96284499172</c:v>
                </c:pt>
                <c:pt idx="24">
                  <c:v>68422.79070382769</c:v>
                </c:pt>
                <c:pt idx="25">
                  <c:v>68968.61856266367</c:v>
                </c:pt>
                <c:pt idx="26">
                  <c:v>69514.44642149964</c:v>
                </c:pt>
                <c:pt idx="27">
                  <c:v>70060.27428033562</c:v>
                </c:pt>
                <c:pt idx="28">
                  <c:v>70606.10213917159</c:v>
                </c:pt>
                <c:pt idx="29">
                  <c:v>71151.92999800757</c:v>
                </c:pt>
                <c:pt idx="30">
                  <c:v>71697.75785684354</c:v>
                </c:pt>
                <c:pt idx="31">
                  <c:v>72243.58571567951</c:v>
                </c:pt>
                <c:pt idx="32">
                  <c:v>72789.41357451549</c:v>
                </c:pt>
                <c:pt idx="33">
                  <c:v>73335.24143335146</c:v>
                </c:pt>
                <c:pt idx="34">
                  <c:v>73881.06929218744</c:v>
                </c:pt>
                <c:pt idx="35">
                  <c:v>74426.89715102341</c:v>
                </c:pt>
                <c:pt idx="36">
                  <c:v>74972.7250098594</c:v>
                </c:pt>
                <c:pt idx="37">
                  <c:v>75518.55286869536</c:v>
                </c:pt>
                <c:pt idx="38">
                  <c:v>80832.26127816406</c:v>
                </c:pt>
                <c:pt idx="39">
                  <c:v>86145.96968763277</c:v>
                </c:pt>
                <c:pt idx="40">
                  <c:v>91459.67809710146</c:v>
                </c:pt>
                <c:pt idx="41">
                  <c:v>96773.38650657017</c:v>
                </c:pt>
                <c:pt idx="42">
                  <c:v>102087.0949160389</c:v>
                </c:pt>
                <c:pt idx="43">
                  <c:v>107400.8033255076</c:v>
                </c:pt>
                <c:pt idx="44">
                  <c:v>112714.5117349763</c:v>
                </c:pt>
                <c:pt idx="45">
                  <c:v>118028.220144445</c:v>
                </c:pt>
                <c:pt idx="46">
                  <c:v>123341.9285539137</c:v>
                </c:pt>
                <c:pt idx="47">
                  <c:v>128655.6369633824</c:v>
                </c:pt>
                <c:pt idx="48">
                  <c:v>133969.3453728511</c:v>
                </c:pt>
                <c:pt idx="49">
                  <c:v>139283.0537823198</c:v>
                </c:pt>
                <c:pt idx="50">
                  <c:v>144596.7621917885</c:v>
                </c:pt>
                <c:pt idx="51">
                  <c:v>149910.4706012572</c:v>
                </c:pt>
                <c:pt idx="52">
                  <c:v>155224.1790107259</c:v>
                </c:pt>
                <c:pt idx="53">
                  <c:v>160537.8874201946</c:v>
                </c:pt>
                <c:pt idx="54">
                  <c:v>165851.5958296633</c:v>
                </c:pt>
                <c:pt idx="55">
                  <c:v>171165.304239132</c:v>
                </c:pt>
                <c:pt idx="56">
                  <c:v>176479.0126486007</c:v>
                </c:pt>
                <c:pt idx="57">
                  <c:v>181792.7210580694</c:v>
                </c:pt>
                <c:pt idx="58">
                  <c:v>187106.4294675381</c:v>
                </c:pt>
                <c:pt idx="59">
                  <c:v>192420.1378770068</c:v>
                </c:pt>
                <c:pt idx="60">
                  <c:v>197733.8462864755</c:v>
                </c:pt>
                <c:pt idx="61">
                  <c:v>203047.5546959442</c:v>
                </c:pt>
                <c:pt idx="62">
                  <c:v>208361.2631054129</c:v>
                </c:pt>
                <c:pt idx="63">
                  <c:v>213674.9715148816</c:v>
                </c:pt>
                <c:pt idx="64">
                  <c:v>218988.6799243503</c:v>
                </c:pt>
                <c:pt idx="65">
                  <c:v>224302.388333819</c:v>
                </c:pt>
                <c:pt idx="66">
                  <c:v>229616.0967432877</c:v>
                </c:pt>
                <c:pt idx="67">
                  <c:v>234929.8051527564</c:v>
                </c:pt>
                <c:pt idx="68">
                  <c:v>255642.7654935582</c:v>
                </c:pt>
                <c:pt idx="69">
                  <c:v>276355.7258343599</c:v>
                </c:pt>
                <c:pt idx="70">
                  <c:v>297068.6861751617</c:v>
                </c:pt>
                <c:pt idx="71">
                  <c:v>317781.6465159635</c:v>
                </c:pt>
                <c:pt idx="72">
                  <c:v>338494.6068567652</c:v>
                </c:pt>
                <c:pt idx="73">
                  <c:v>359207.567197567</c:v>
                </c:pt>
                <c:pt idx="74">
                  <c:v>379920.5275383688</c:v>
                </c:pt>
                <c:pt idx="75">
                  <c:v>400633.4878791705</c:v>
                </c:pt>
                <c:pt idx="76">
                  <c:v>421346.4482199723</c:v>
                </c:pt>
                <c:pt idx="77">
                  <c:v>442059.4085607741</c:v>
                </c:pt>
                <c:pt idx="78">
                  <c:v>462772.3689015759</c:v>
                </c:pt>
                <c:pt idx="79">
                  <c:v>483485.3292423776</c:v>
                </c:pt>
                <c:pt idx="80">
                  <c:v>504198.2895831794</c:v>
                </c:pt>
                <c:pt idx="81">
                  <c:v>524911.2499239812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4230664"/>
        <c:axId val="-2034227320"/>
      </c:scatterChart>
      <c:catAx>
        <c:axId val="-203423066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42273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42273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423066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1993.752285051856</c:v>
                </c:pt>
                <c:pt idx="1">
                  <c:v>1993.752285051856</c:v>
                </c:pt>
                <c:pt idx="2">
                  <c:v>1993.752285051856</c:v>
                </c:pt>
                <c:pt idx="3">
                  <c:v>1993.752285051856</c:v>
                </c:pt>
                <c:pt idx="4">
                  <c:v>1993.752285051856</c:v>
                </c:pt>
                <c:pt idx="5">
                  <c:v>1993.752285051856</c:v>
                </c:pt>
                <c:pt idx="6">
                  <c:v>1993.752285051856</c:v>
                </c:pt>
                <c:pt idx="7">
                  <c:v>1993.752285051856</c:v>
                </c:pt>
                <c:pt idx="8">
                  <c:v>1993.752285051856</c:v>
                </c:pt>
                <c:pt idx="9">
                  <c:v>1993.752285051856</c:v>
                </c:pt>
                <c:pt idx="10">
                  <c:v>1993.752285051856</c:v>
                </c:pt>
                <c:pt idx="11">
                  <c:v>1993.752285051856</c:v>
                </c:pt>
                <c:pt idx="12">
                  <c:v>1993.752285051856</c:v>
                </c:pt>
                <c:pt idx="13">
                  <c:v>1993.752285051856</c:v>
                </c:pt>
                <c:pt idx="14">
                  <c:v>1993.752285051856</c:v>
                </c:pt>
                <c:pt idx="15">
                  <c:v>2014.23712052362</c:v>
                </c:pt>
                <c:pt idx="16">
                  <c:v>2055.206791467147</c:v>
                </c:pt>
                <c:pt idx="17">
                  <c:v>2096.176462410675</c:v>
                </c:pt>
                <c:pt idx="18">
                  <c:v>2137.146133354202</c:v>
                </c:pt>
                <c:pt idx="19">
                  <c:v>2178.115804297729</c:v>
                </c:pt>
                <c:pt idx="20">
                  <c:v>2219.085475241256</c:v>
                </c:pt>
                <c:pt idx="21">
                  <c:v>2260.055146184783</c:v>
                </c:pt>
                <c:pt idx="22">
                  <c:v>2301.02481712831</c:v>
                </c:pt>
                <c:pt idx="23">
                  <c:v>2341.994488071838</c:v>
                </c:pt>
                <c:pt idx="24">
                  <c:v>2382.964159015365</c:v>
                </c:pt>
                <c:pt idx="25">
                  <c:v>2423.933829958892</c:v>
                </c:pt>
                <c:pt idx="26">
                  <c:v>2464.90350090242</c:v>
                </c:pt>
                <c:pt idx="27">
                  <c:v>2505.873171845946</c:v>
                </c:pt>
                <c:pt idx="28">
                  <c:v>2546.842842789473</c:v>
                </c:pt>
                <c:pt idx="29">
                  <c:v>2587.812513733</c:v>
                </c:pt>
                <c:pt idx="30">
                  <c:v>2628.782184676528</c:v>
                </c:pt>
                <c:pt idx="31">
                  <c:v>2669.751855620055</c:v>
                </c:pt>
                <c:pt idx="32">
                  <c:v>2710.721526563582</c:v>
                </c:pt>
                <c:pt idx="33">
                  <c:v>2751.69119750711</c:v>
                </c:pt>
                <c:pt idx="34">
                  <c:v>2792.660868450636</c:v>
                </c:pt>
                <c:pt idx="35">
                  <c:v>2833.630539394164</c:v>
                </c:pt>
                <c:pt idx="36">
                  <c:v>2874.600210337691</c:v>
                </c:pt>
                <c:pt idx="37">
                  <c:v>2915.569881281218</c:v>
                </c:pt>
                <c:pt idx="38">
                  <c:v>2956.539552224745</c:v>
                </c:pt>
                <c:pt idx="39">
                  <c:v>2997.509223168272</c:v>
                </c:pt>
                <c:pt idx="40">
                  <c:v>3038.478894111799</c:v>
                </c:pt>
                <c:pt idx="41">
                  <c:v>3079.448565055327</c:v>
                </c:pt>
                <c:pt idx="42">
                  <c:v>3120.418235998854</c:v>
                </c:pt>
                <c:pt idx="43">
                  <c:v>3161.387906942381</c:v>
                </c:pt>
                <c:pt idx="44">
                  <c:v>3202.357577885908</c:v>
                </c:pt>
                <c:pt idx="45">
                  <c:v>3243.327248829436</c:v>
                </c:pt>
                <c:pt idx="46">
                  <c:v>3284.296919772963</c:v>
                </c:pt>
                <c:pt idx="47">
                  <c:v>3325.26659071649</c:v>
                </c:pt>
                <c:pt idx="48">
                  <c:v>3366.236261660018</c:v>
                </c:pt>
                <c:pt idx="49">
                  <c:v>3407.205932603544</c:v>
                </c:pt>
                <c:pt idx="50">
                  <c:v>3448.175603547072</c:v>
                </c:pt>
                <c:pt idx="51">
                  <c:v>3416.274087374232</c:v>
                </c:pt>
                <c:pt idx="52">
                  <c:v>3384.372571201393</c:v>
                </c:pt>
                <c:pt idx="53">
                  <c:v>3352.471055028554</c:v>
                </c:pt>
                <c:pt idx="54">
                  <c:v>3320.569538855715</c:v>
                </c:pt>
                <c:pt idx="55">
                  <c:v>3288.668022682876</c:v>
                </c:pt>
                <c:pt idx="56">
                  <c:v>3256.766506510037</c:v>
                </c:pt>
                <c:pt idx="57">
                  <c:v>3224.864990337197</c:v>
                </c:pt>
                <c:pt idx="58">
                  <c:v>3192.963474164359</c:v>
                </c:pt>
                <c:pt idx="59">
                  <c:v>3161.06195799152</c:v>
                </c:pt>
                <c:pt idx="60">
                  <c:v>3129.16044181868</c:v>
                </c:pt>
                <c:pt idx="61">
                  <c:v>3097.258925645841</c:v>
                </c:pt>
                <c:pt idx="62">
                  <c:v>3065.357409473002</c:v>
                </c:pt>
                <c:pt idx="63">
                  <c:v>3033.455893300163</c:v>
                </c:pt>
                <c:pt idx="64">
                  <c:v>3001.554377127323</c:v>
                </c:pt>
                <c:pt idx="65">
                  <c:v>2969.652860954484</c:v>
                </c:pt>
                <c:pt idx="66">
                  <c:v>2937.751344781645</c:v>
                </c:pt>
                <c:pt idx="67">
                  <c:v>2905.849828608806</c:v>
                </c:pt>
                <c:pt idx="68">
                  <c:v>2873.948312435967</c:v>
                </c:pt>
                <c:pt idx="69">
                  <c:v>2842.046796263128</c:v>
                </c:pt>
                <c:pt idx="70">
                  <c:v>2810.145280090288</c:v>
                </c:pt>
                <c:pt idx="71">
                  <c:v>2778.24376391745</c:v>
                </c:pt>
                <c:pt idx="72">
                  <c:v>2746.34224774461</c:v>
                </c:pt>
                <c:pt idx="73">
                  <c:v>2714.440731571771</c:v>
                </c:pt>
                <c:pt idx="74">
                  <c:v>2682.539215398932</c:v>
                </c:pt>
                <c:pt idx="75">
                  <c:v>2650.637699226093</c:v>
                </c:pt>
                <c:pt idx="76">
                  <c:v>2618.736183053254</c:v>
                </c:pt>
                <c:pt idx="77">
                  <c:v>2586.834666880414</c:v>
                </c:pt>
                <c:pt idx="78">
                  <c:v>2554.933150707575</c:v>
                </c:pt>
                <c:pt idx="79">
                  <c:v>2523.031634534736</c:v>
                </c:pt>
                <c:pt idx="80">
                  <c:v>2491.130118361897</c:v>
                </c:pt>
                <c:pt idx="81">
                  <c:v>2465.045596688793</c:v>
                </c:pt>
                <c:pt idx="82">
                  <c:v>2438.96107501569</c:v>
                </c:pt>
                <c:pt idx="83">
                  <c:v>2412.876553342586</c:v>
                </c:pt>
                <c:pt idx="84">
                  <c:v>2386.792031669483</c:v>
                </c:pt>
                <c:pt idx="85">
                  <c:v>2360.70750999638</c:v>
                </c:pt>
                <c:pt idx="86">
                  <c:v>2334.622988323275</c:v>
                </c:pt>
                <c:pt idx="87">
                  <c:v>2308.538466650172</c:v>
                </c:pt>
                <c:pt idx="88">
                  <c:v>2282.453944977068</c:v>
                </c:pt>
                <c:pt idx="89">
                  <c:v>2256.369423303965</c:v>
                </c:pt>
                <c:pt idx="90">
                  <c:v>2230.284901630861</c:v>
                </c:pt>
                <c:pt idx="91">
                  <c:v>2204.200379957757</c:v>
                </c:pt>
                <c:pt idx="92">
                  <c:v>2178.115858284654</c:v>
                </c:pt>
                <c:pt idx="93">
                  <c:v>2152.03133661155</c:v>
                </c:pt>
                <c:pt idx="94">
                  <c:v>2125.946814938447</c:v>
                </c:pt>
                <c:pt idx="95">
                  <c:v>2112.904554101895</c:v>
                </c:pt>
                <c:pt idx="96">
                  <c:v>2112.904554101895</c:v>
                </c:pt>
                <c:pt idx="97">
                  <c:v>2112.904554101895</c:v>
                </c:pt>
                <c:pt idx="98">
                  <c:v>2112.904554101895</c:v>
                </c:pt>
                <c:pt idx="99">
                  <c:v>2112.904554101895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73.38831253090055</c:v>
                </c:pt>
                <c:pt idx="1">
                  <c:v>73.38831253090055</c:v>
                </c:pt>
                <c:pt idx="2">
                  <c:v>73.38831253090055</c:v>
                </c:pt>
                <c:pt idx="3">
                  <c:v>73.38831253090055</c:v>
                </c:pt>
                <c:pt idx="4">
                  <c:v>73.38831253090055</c:v>
                </c:pt>
                <c:pt idx="5">
                  <c:v>73.38831253090055</c:v>
                </c:pt>
                <c:pt idx="6">
                  <c:v>73.38831253090055</c:v>
                </c:pt>
                <c:pt idx="7">
                  <c:v>73.38831253090055</c:v>
                </c:pt>
                <c:pt idx="8">
                  <c:v>73.38831253090055</c:v>
                </c:pt>
                <c:pt idx="9">
                  <c:v>73.38831253090055</c:v>
                </c:pt>
                <c:pt idx="10">
                  <c:v>73.38831253090055</c:v>
                </c:pt>
                <c:pt idx="11">
                  <c:v>73.38831253090055</c:v>
                </c:pt>
                <c:pt idx="12">
                  <c:v>73.38831253090055</c:v>
                </c:pt>
                <c:pt idx="13">
                  <c:v>73.38831253090055</c:v>
                </c:pt>
                <c:pt idx="14">
                  <c:v>73.38831253090055</c:v>
                </c:pt>
                <c:pt idx="15">
                  <c:v>113.2910540566515</c:v>
                </c:pt>
                <c:pt idx="16">
                  <c:v>193.0965371081531</c:v>
                </c:pt>
                <c:pt idx="17">
                  <c:v>272.9020201596546</c:v>
                </c:pt>
                <c:pt idx="18">
                  <c:v>352.7075032111562</c:v>
                </c:pt>
                <c:pt idx="19">
                  <c:v>432.5129862626578</c:v>
                </c:pt>
                <c:pt idx="20">
                  <c:v>512.3184693141593</c:v>
                </c:pt>
                <c:pt idx="21">
                  <c:v>592.1239523656608</c:v>
                </c:pt>
                <c:pt idx="22">
                  <c:v>671.9294354171624</c:v>
                </c:pt>
                <c:pt idx="23">
                  <c:v>751.734918468664</c:v>
                </c:pt>
                <c:pt idx="24">
                  <c:v>831.5404015201656</c:v>
                </c:pt>
                <c:pt idx="25">
                  <c:v>911.3458845716672</c:v>
                </c:pt>
                <c:pt idx="26">
                  <c:v>991.1513676231688</c:v>
                </c:pt>
                <c:pt idx="27">
                  <c:v>1070.95685067467</c:v>
                </c:pt>
                <c:pt idx="28">
                  <c:v>1150.762333726172</c:v>
                </c:pt>
                <c:pt idx="29">
                  <c:v>1230.567816777673</c:v>
                </c:pt>
                <c:pt idx="30">
                  <c:v>1310.373299829175</c:v>
                </c:pt>
                <c:pt idx="31">
                  <c:v>1390.178782880676</c:v>
                </c:pt>
                <c:pt idx="32">
                  <c:v>1469.984265932178</c:v>
                </c:pt>
                <c:pt idx="33">
                  <c:v>1549.78974898368</c:v>
                </c:pt>
                <c:pt idx="34">
                  <c:v>1629.595232035181</c:v>
                </c:pt>
                <c:pt idx="35">
                  <c:v>1709.400715086683</c:v>
                </c:pt>
                <c:pt idx="36">
                  <c:v>1789.206198138184</c:v>
                </c:pt>
                <c:pt idx="37">
                  <c:v>1869.011681189686</c:v>
                </c:pt>
                <c:pt idx="38">
                  <c:v>1948.817164241187</c:v>
                </c:pt>
                <c:pt idx="39">
                  <c:v>2028.622647292689</c:v>
                </c:pt>
                <c:pt idx="40">
                  <c:v>2108.428130344191</c:v>
                </c:pt>
                <c:pt idx="41">
                  <c:v>2188.233613395693</c:v>
                </c:pt>
                <c:pt idx="42">
                  <c:v>2268.039096447194</c:v>
                </c:pt>
                <c:pt idx="43">
                  <c:v>2347.844579498696</c:v>
                </c:pt>
                <c:pt idx="44">
                  <c:v>2427.650062550197</c:v>
                </c:pt>
                <c:pt idx="45">
                  <c:v>2507.455545601699</c:v>
                </c:pt>
                <c:pt idx="46">
                  <c:v>2587.2610286532</c:v>
                </c:pt>
                <c:pt idx="47">
                  <c:v>2667.066511704702</c:v>
                </c:pt>
                <c:pt idx="48">
                  <c:v>2746.871994756203</c:v>
                </c:pt>
                <c:pt idx="49">
                  <c:v>2826.677477807705</c:v>
                </c:pt>
                <c:pt idx="50">
                  <c:v>2906.482960859207</c:v>
                </c:pt>
                <c:pt idx="51">
                  <c:v>2861.437971808742</c:v>
                </c:pt>
                <c:pt idx="52">
                  <c:v>2816.392982758278</c:v>
                </c:pt>
                <c:pt idx="53">
                  <c:v>2771.347993707813</c:v>
                </c:pt>
                <c:pt idx="54">
                  <c:v>2726.303004657349</c:v>
                </c:pt>
                <c:pt idx="55">
                  <c:v>2681.258015606884</c:v>
                </c:pt>
                <c:pt idx="56">
                  <c:v>2636.21302655642</c:v>
                </c:pt>
                <c:pt idx="57">
                  <c:v>2591.168037505955</c:v>
                </c:pt>
                <c:pt idx="58">
                  <c:v>2546.123048455491</c:v>
                </c:pt>
                <c:pt idx="59">
                  <c:v>2501.078059405027</c:v>
                </c:pt>
                <c:pt idx="60">
                  <c:v>2456.033070354562</c:v>
                </c:pt>
                <c:pt idx="61">
                  <c:v>2410.988081304098</c:v>
                </c:pt>
                <c:pt idx="62">
                  <c:v>2365.943092253633</c:v>
                </c:pt>
                <c:pt idx="63">
                  <c:v>2320.898103203168</c:v>
                </c:pt>
                <c:pt idx="64">
                  <c:v>2275.853114152704</c:v>
                </c:pt>
                <c:pt idx="65">
                  <c:v>2230.80812510224</c:v>
                </c:pt>
                <c:pt idx="66">
                  <c:v>2185.763136051775</c:v>
                </c:pt>
                <c:pt idx="67">
                  <c:v>2140.718147001311</c:v>
                </c:pt>
                <c:pt idx="68">
                  <c:v>2095.673157950847</c:v>
                </c:pt>
                <c:pt idx="69">
                  <c:v>2050.628168900382</c:v>
                </c:pt>
                <c:pt idx="70">
                  <c:v>2005.583179849918</c:v>
                </c:pt>
                <c:pt idx="71">
                  <c:v>1960.538190799453</c:v>
                </c:pt>
                <c:pt idx="72">
                  <c:v>1915.493201748989</c:v>
                </c:pt>
                <c:pt idx="73">
                  <c:v>1870.448212698524</c:v>
                </c:pt>
                <c:pt idx="74">
                  <c:v>1825.40322364806</c:v>
                </c:pt>
                <c:pt idx="75">
                  <c:v>1780.358234597595</c:v>
                </c:pt>
                <c:pt idx="76">
                  <c:v>1735.313245547131</c:v>
                </c:pt>
                <c:pt idx="77">
                  <c:v>1690.268256496666</c:v>
                </c:pt>
                <c:pt idx="78">
                  <c:v>1645.223267446202</c:v>
                </c:pt>
                <c:pt idx="79">
                  <c:v>1600.178278395738</c:v>
                </c:pt>
                <c:pt idx="80">
                  <c:v>1555.133289345273</c:v>
                </c:pt>
                <c:pt idx="81">
                  <c:v>5061.96186947537</c:v>
                </c:pt>
                <c:pt idx="82">
                  <c:v>8568.79044960547</c:v>
                </c:pt>
                <c:pt idx="83">
                  <c:v>12075.61902973557</c:v>
                </c:pt>
                <c:pt idx="84">
                  <c:v>15582.44760986567</c:v>
                </c:pt>
                <c:pt idx="85">
                  <c:v>19089.27618999577</c:v>
                </c:pt>
                <c:pt idx="86">
                  <c:v>22596.10477012587</c:v>
                </c:pt>
                <c:pt idx="87">
                  <c:v>26102.93335025596</c:v>
                </c:pt>
                <c:pt idx="88">
                  <c:v>29609.76193038607</c:v>
                </c:pt>
                <c:pt idx="89">
                  <c:v>33116.59051051617</c:v>
                </c:pt>
                <c:pt idx="90">
                  <c:v>36623.41909064626</c:v>
                </c:pt>
                <c:pt idx="91">
                  <c:v>40130.24767077636</c:v>
                </c:pt>
                <c:pt idx="92">
                  <c:v>43637.07625090645</c:v>
                </c:pt>
                <c:pt idx="93">
                  <c:v>47143.90483103656</c:v>
                </c:pt>
                <c:pt idx="94">
                  <c:v>50650.73341116665</c:v>
                </c:pt>
                <c:pt idx="95">
                  <c:v>52404.1477012317</c:v>
                </c:pt>
                <c:pt idx="96">
                  <c:v>52404.1477012317</c:v>
                </c:pt>
                <c:pt idx="97">
                  <c:v>52404.1477012317</c:v>
                </c:pt>
                <c:pt idx="98">
                  <c:v>52404.1477012317</c:v>
                </c:pt>
                <c:pt idx="99">
                  <c:v>52404.1477012317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9.020082926252131</c:v>
                </c:pt>
                <c:pt idx="16">
                  <c:v>27.06024877875633</c:v>
                </c:pt>
                <c:pt idx="17">
                  <c:v>45.10041463126053</c:v>
                </c:pt>
                <c:pt idx="18">
                  <c:v>63.14058048376472</c:v>
                </c:pt>
                <c:pt idx="19">
                  <c:v>81.18074633626892</c:v>
                </c:pt>
                <c:pt idx="20">
                  <c:v>99.22091218877313</c:v>
                </c:pt>
                <c:pt idx="21">
                  <c:v>117.2610780412773</c:v>
                </c:pt>
                <c:pt idx="22">
                  <c:v>135.3012438937815</c:v>
                </c:pt>
                <c:pt idx="23">
                  <c:v>153.3414097462857</c:v>
                </c:pt>
                <c:pt idx="24">
                  <c:v>171.38157559879</c:v>
                </c:pt>
                <c:pt idx="25">
                  <c:v>189.4217414512941</c:v>
                </c:pt>
                <c:pt idx="26">
                  <c:v>207.4619073037983</c:v>
                </c:pt>
                <c:pt idx="27">
                  <c:v>225.5020731563025</c:v>
                </c:pt>
                <c:pt idx="28">
                  <c:v>243.5422390088067</c:v>
                </c:pt>
                <c:pt idx="29">
                  <c:v>261.582404861311</c:v>
                </c:pt>
                <c:pt idx="30">
                  <c:v>279.6225707138151</c:v>
                </c:pt>
                <c:pt idx="31">
                  <c:v>297.6627365663193</c:v>
                </c:pt>
                <c:pt idx="32">
                  <c:v>315.7029024188235</c:v>
                </c:pt>
                <c:pt idx="33">
                  <c:v>333.7430682713277</c:v>
                </c:pt>
                <c:pt idx="34">
                  <c:v>351.7832341238318</c:v>
                </c:pt>
                <c:pt idx="35">
                  <c:v>369.8233999763361</c:v>
                </c:pt>
                <c:pt idx="36">
                  <c:v>387.8635658288402</c:v>
                </c:pt>
                <c:pt idx="37">
                  <c:v>405.9037316813444</c:v>
                </c:pt>
                <c:pt idx="38">
                  <c:v>423.9438975338486</c:v>
                </c:pt>
                <c:pt idx="39">
                  <c:v>441.9840633863529</c:v>
                </c:pt>
                <c:pt idx="40">
                  <c:v>460.0242292388571</c:v>
                </c:pt>
                <c:pt idx="41">
                  <c:v>478.0643950913612</c:v>
                </c:pt>
                <c:pt idx="42">
                  <c:v>496.1045609438654</c:v>
                </c:pt>
                <c:pt idx="43">
                  <c:v>514.1447267963696</c:v>
                </c:pt>
                <c:pt idx="44">
                  <c:v>532.1848926488738</c:v>
                </c:pt>
                <c:pt idx="45">
                  <c:v>550.225058501378</c:v>
                </c:pt>
                <c:pt idx="46">
                  <c:v>568.2652243538822</c:v>
                </c:pt>
                <c:pt idx="47">
                  <c:v>586.3053902063865</c:v>
                </c:pt>
                <c:pt idx="48">
                  <c:v>604.3455560588906</c:v>
                </c:pt>
                <c:pt idx="49">
                  <c:v>622.3857219113948</c:v>
                </c:pt>
                <c:pt idx="50">
                  <c:v>640.425887763899</c:v>
                </c:pt>
                <c:pt idx="51">
                  <c:v>643.475534848489</c:v>
                </c:pt>
                <c:pt idx="52">
                  <c:v>646.525181933079</c:v>
                </c:pt>
                <c:pt idx="53">
                  <c:v>649.574829017669</c:v>
                </c:pt>
                <c:pt idx="54">
                  <c:v>652.624476102259</c:v>
                </c:pt>
                <c:pt idx="55">
                  <c:v>655.674123186849</c:v>
                </c:pt>
                <c:pt idx="56">
                  <c:v>658.723770271439</c:v>
                </c:pt>
                <c:pt idx="57">
                  <c:v>661.773417356029</c:v>
                </c:pt>
                <c:pt idx="58">
                  <c:v>664.823064440619</c:v>
                </c:pt>
                <c:pt idx="59">
                  <c:v>667.872711525209</c:v>
                </c:pt>
                <c:pt idx="60">
                  <c:v>670.9223586097989</c:v>
                </c:pt>
                <c:pt idx="61">
                  <c:v>673.9720056943889</c:v>
                </c:pt>
                <c:pt idx="62">
                  <c:v>677.0216527789789</c:v>
                </c:pt>
                <c:pt idx="63">
                  <c:v>680.0712998635689</c:v>
                </c:pt>
                <c:pt idx="64">
                  <c:v>683.120946948159</c:v>
                </c:pt>
                <c:pt idx="65">
                  <c:v>686.170594032749</c:v>
                </c:pt>
                <c:pt idx="66">
                  <c:v>689.220241117339</c:v>
                </c:pt>
                <c:pt idx="67">
                  <c:v>692.2698882019289</c:v>
                </c:pt>
                <c:pt idx="68">
                  <c:v>695.3195352865189</c:v>
                </c:pt>
                <c:pt idx="69">
                  <c:v>698.3691823711089</c:v>
                </c:pt>
                <c:pt idx="70">
                  <c:v>701.4188294556989</c:v>
                </c:pt>
                <c:pt idx="71">
                  <c:v>704.4684765402888</c:v>
                </c:pt>
                <c:pt idx="72">
                  <c:v>707.5181236248789</c:v>
                </c:pt>
                <c:pt idx="73">
                  <c:v>710.5677707094688</c:v>
                </c:pt>
                <c:pt idx="74">
                  <c:v>713.6174177940588</c:v>
                </c:pt>
                <c:pt idx="75">
                  <c:v>716.6670648786488</c:v>
                </c:pt>
                <c:pt idx="76">
                  <c:v>719.7167119632388</c:v>
                </c:pt>
                <c:pt idx="77">
                  <c:v>722.7663590478288</c:v>
                </c:pt>
                <c:pt idx="78">
                  <c:v>725.8160061324188</c:v>
                </c:pt>
                <c:pt idx="79">
                  <c:v>728.8656532170088</c:v>
                </c:pt>
                <c:pt idx="80">
                  <c:v>731.9153003015988</c:v>
                </c:pt>
                <c:pt idx="81">
                  <c:v>868.4058991899336</c:v>
                </c:pt>
                <c:pt idx="82">
                  <c:v>1004.896498078268</c:v>
                </c:pt>
                <c:pt idx="83">
                  <c:v>1141.387096966603</c:v>
                </c:pt>
                <c:pt idx="84">
                  <c:v>1277.877695854938</c:v>
                </c:pt>
                <c:pt idx="85">
                  <c:v>1414.368294743273</c:v>
                </c:pt>
                <c:pt idx="86">
                  <c:v>1550.858893631608</c:v>
                </c:pt>
                <c:pt idx="87">
                  <c:v>1687.349492519943</c:v>
                </c:pt>
                <c:pt idx="88">
                  <c:v>1823.840091408278</c:v>
                </c:pt>
                <c:pt idx="89">
                  <c:v>1960.330690296612</c:v>
                </c:pt>
                <c:pt idx="90">
                  <c:v>2096.821289184947</c:v>
                </c:pt>
                <c:pt idx="91">
                  <c:v>2233.311888073282</c:v>
                </c:pt>
                <c:pt idx="92">
                  <c:v>2369.802486961617</c:v>
                </c:pt>
                <c:pt idx="93">
                  <c:v>2506.293085849952</c:v>
                </c:pt>
                <c:pt idx="94">
                  <c:v>2642.783684738287</c:v>
                </c:pt>
                <c:pt idx="95">
                  <c:v>2711.028984182454</c:v>
                </c:pt>
                <c:pt idx="96">
                  <c:v>2711.028984182454</c:v>
                </c:pt>
                <c:pt idx="97">
                  <c:v>2711.028984182454</c:v>
                </c:pt>
                <c:pt idx="98">
                  <c:v>2711.028984182454</c:v>
                </c:pt>
                <c:pt idx="99">
                  <c:v>2711.028984182454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104.4189927999818</c:v>
                </c:pt>
                <c:pt idx="16">
                  <c:v>313.2569783999447</c:v>
                </c:pt>
                <c:pt idx="17">
                  <c:v>522.0949639999074</c:v>
                </c:pt>
                <c:pt idx="18">
                  <c:v>730.9329495998704</c:v>
                </c:pt>
                <c:pt idx="19">
                  <c:v>939.7709351998331</c:v>
                </c:pt>
                <c:pt idx="20">
                  <c:v>1148.608920799796</c:v>
                </c:pt>
                <c:pt idx="21">
                  <c:v>1357.446906399759</c:v>
                </c:pt>
                <c:pt idx="22">
                  <c:v>1566.284891999722</c:v>
                </c:pt>
                <c:pt idx="23">
                  <c:v>1775.122877599685</c:v>
                </c:pt>
                <c:pt idx="24">
                  <c:v>1983.960863199648</c:v>
                </c:pt>
                <c:pt idx="25">
                  <c:v>2192.798848799611</c:v>
                </c:pt>
                <c:pt idx="26">
                  <c:v>2401.636834399573</c:v>
                </c:pt>
                <c:pt idx="27">
                  <c:v>2610.474819999536</c:v>
                </c:pt>
                <c:pt idx="28">
                  <c:v>2819.312805599499</c:v>
                </c:pt>
                <c:pt idx="29">
                  <c:v>3028.150791199462</c:v>
                </c:pt>
                <c:pt idx="30">
                  <c:v>3236.988776799425</c:v>
                </c:pt>
                <c:pt idx="31">
                  <c:v>3445.826762399387</c:v>
                </c:pt>
                <c:pt idx="32">
                  <c:v>3654.66474799935</c:v>
                </c:pt>
                <c:pt idx="33">
                  <c:v>3863.502733599313</c:v>
                </c:pt>
                <c:pt idx="34">
                  <c:v>4072.340719199276</c:v>
                </c:pt>
                <c:pt idx="35">
                  <c:v>4281.17870479924</c:v>
                </c:pt>
                <c:pt idx="36">
                  <c:v>4490.016690399202</c:v>
                </c:pt>
                <c:pt idx="37">
                  <c:v>4698.854675999165</c:v>
                </c:pt>
                <c:pt idx="38">
                  <c:v>4907.692661599126</c:v>
                </c:pt>
                <c:pt idx="39">
                  <c:v>5116.53064719909</c:v>
                </c:pt>
                <c:pt idx="40">
                  <c:v>5325.368632799052</c:v>
                </c:pt>
                <c:pt idx="41">
                  <c:v>5534.206618399015</c:v>
                </c:pt>
                <c:pt idx="42">
                  <c:v>5743.04460399898</c:v>
                </c:pt>
                <c:pt idx="43">
                  <c:v>5951.882589598942</c:v>
                </c:pt>
                <c:pt idx="44">
                  <c:v>6160.720575198905</c:v>
                </c:pt>
                <c:pt idx="45">
                  <c:v>6369.558560798867</c:v>
                </c:pt>
                <c:pt idx="46">
                  <c:v>6578.39654639883</c:v>
                </c:pt>
                <c:pt idx="47">
                  <c:v>6787.234531998793</c:v>
                </c:pt>
                <c:pt idx="48">
                  <c:v>6996.072517598756</c:v>
                </c:pt>
                <c:pt idx="49">
                  <c:v>7204.91050319872</c:v>
                </c:pt>
                <c:pt idx="50">
                  <c:v>7413.748488798682</c:v>
                </c:pt>
                <c:pt idx="51">
                  <c:v>7673.352363790181</c:v>
                </c:pt>
                <c:pt idx="52">
                  <c:v>7932.956238781682</c:v>
                </c:pt>
                <c:pt idx="53">
                  <c:v>8192.560113773183</c:v>
                </c:pt>
                <c:pt idx="54">
                  <c:v>8452.163988764681</c:v>
                </c:pt>
                <c:pt idx="55">
                  <c:v>8711.767863756182</c:v>
                </c:pt>
                <c:pt idx="56">
                  <c:v>8971.371738747683</c:v>
                </c:pt>
                <c:pt idx="57">
                  <c:v>9230.975613739181</c:v>
                </c:pt>
                <c:pt idx="58">
                  <c:v>9490.57948873068</c:v>
                </c:pt>
                <c:pt idx="59">
                  <c:v>9750.183363722182</c:v>
                </c:pt>
                <c:pt idx="60">
                  <c:v>10009.78723871368</c:v>
                </c:pt>
                <c:pt idx="61">
                  <c:v>10269.39111370518</c:v>
                </c:pt>
                <c:pt idx="62">
                  <c:v>10528.99498869668</c:v>
                </c:pt>
                <c:pt idx="63">
                  <c:v>10788.59886368818</c:v>
                </c:pt>
                <c:pt idx="64">
                  <c:v>11048.20273867968</c:v>
                </c:pt>
                <c:pt idx="65">
                  <c:v>11307.80661367118</c:v>
                </c:pt>
                <c:pt idx="66">
                  <c:v>11567.41048866268</c:v>
                </c:pt>
                <c:pt idx="67">
                  <c:v>11827.01436365418</c:v>
                </c:pt>
                <c:pt idx="68">
                  <c:v>12086.61823864568</c:v>
                </c:pt>
                <c:pt idx="69">
                  <c:v>12346.22211363718</c:v>
                </c:pt>
                <c:pt idx="70">
                  <c:v>12605.82598862868</c:v>
                </c:pt>
                <c:pt idx="71">
                  <c:v>12865.42986362018</c:v>
                </c:pt>
                <c:pt idx="72">
                  <c:v>13125.03373861168</c:v>
                </c:pt>
                <c:pt idx="73">
                  <c:v>13384.63761360318</c:v>
                </c:pt>
                <c:pt idx="74">
                  <c:v>13644.24148859468</c:v>
                </c:pt>
                <c:pt idx="75">
                  <c:v>13903.84536358618</c:v>
                </c:pt>
                <c:pt idx="76">
                  <c:v>14163.44923857768</c:v>
                </c:pt>
                <c:pt idx="77">
                  <c:v>14423.05311356918</c:v>
                </c:pt>
                <c:pt idx="78">
                  <c:v>14682.65698856068</c:v>
                </c:pt>
                <c:pt idx="79">
                  <c:v>14942.26086355218</c:v>
                </c:pt>
                <c:pt idx="80">
                  <c:v>15201.86473854368</c:v>
                </c:pt>
                <c:pt idx="81">
                  <c:v>16144.22369419498</c:v>
                </c:pt>
                <c:pt idx="82">
                  <c:v>17086.58264984628</c:v>
                </c:pt>
                <c:pt idx="83">
                  <c:v>18028.94160549758</c:v>
                </c:pt>
                <c:pt idx="84">
                  <c:v>18971.30056114888</c:v>
                </c:pt>
                <c:pt idx="85">
                  <c:v>19913.65951680019</c:v>
                </c:pt>
                <c:pt idx="86">
                  <c:v>20856.01847245149</c:v>
                </c:pt>
                <c:pt idx="87">
                  <c:v>21798.37742810279</c:v>
                </c:pt>
                <c:pt idx="88">
                  <c:v>22740.7363837541</c:v>
                </c:pt>
                <c:pt idx="89">
                  <c:v>23683.09533940539</c:v>
                </c:pt>
                <c:pt idx="90">
                  <c:v>24625.4542950567</c:v>
                </c:pt>
                <c:pt idx="91">
                  <c:v>25567.81325070799</c:v>
                </c:pt>
                <c:pt idx="92">
                  <c:v>26510.17220635929</c:v>
                </c:pt>
                <c:pt idx="93">
                  <c:v>27452.53116201059</c:v>
                </c:pt>
                <c:pt idx="94">
                  <c:v>28394.8901176619</c:v>
                </c:pt>
                <c:pt idx="95">
                  <c:v>28866.06959548754</c:v>
                </c:pt>
                <c:pt idx="96">
                  <c:v>28866.06959548754</c:v>
                </c:pt>
                <c:pt idx="97">
                  <c:v>28866.06959548754</c:v>
                </c:pt>
                <c:pt idx="98">
                  <c:v>28866.06959548754</c:v>
                </c:pt>
                <c:pt idx="99">
                  <c:v>28866.06959548754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108.6797412109179</c:v>
                </c:pt>
                <c:pt idx="1">
                  <c:v>108.6797412109179</c:v>
                </c:pt>
                <c:pt idx="2">
                  <c:v>108.6797412109179</c:v>
                </c:pt>
                <c:pt idx="3">
                  <c:v>108.6797412109179</c:v>
                </c:pt>
                <c:pt idx="4">
                  <c:v>108.6797412109179</c:v>
                </c:pt>
                <c:pt idx="5">
                  <c:v>108.6797412109179</c:v>
                </c:pt>
                <c:pt idx="6">
                  <c:v>108.6797412109179</c:v>
                </c:pt>
                <c:pt idx="7">
                  <c:v>108.6797412109179</c:v>
                </c:pt>
                <c:pt idx="8">
                  <c:v>108.6797412109179</c:v>
                </c:pt>
                <c:pt idx="9">
                  <c:v>108.6797412109179</c:v>
                </c:pt>
                <c:pt idx="10">
                  <c:v>108.6797412109179</c:v>
                </c:pt>
                <c:pt idx="11">
                  <c:v>108.6797412109179</c:v>
                </c:pt>
                <c:pt idx="12">
                  <c:v>108.6797412109179</c:v>
                </c:pt>
                <c:pt idx="13">
                  <c:v>108.6797412109179</c:v>
                </c:pt>
                <c:pt idx="14">
                  <c:v>108.6797412109179</c:v>
                </c:pt>
                <c:pt idx="15">
                  <c:v>112.292394128893</c:v>
                </c:pt>
                <c:pt idx="16">
                  <c:v>119.5176999648431</c:v>
                </c:pt>
                <c:pt idx="17">
                  <c:v>126.7430058007933</c:v>
                </c:pt>
                <c:pt idx="18">
                  <c:v>133.9683116367434</c:v>
                </c:pt>
                <c:pt idx="19">
                  <c:v>141.1936174726935</c:v>
                </c:pt>
                <c:pt idx="20">
                  <c:v>148.4189233086436</c:v>
                </c:pt>
                <c:pt idx="21">
                  <c:v>155.6442291445938</c:v>
                </c:pt>
                <c:pt idx="22">
                  <c:v>162.869534980544</c:v>
                </c:pt>
                <c:pt idx="23">
                  <c:v>170.094840816494</c:v>
                </c:pt>
                <c:pt idx="24">
                  <c:v>177.3201466524441</c:v>
                </c:pt>
                <c:pt idx="25">
                  <c:v>184.5454524883943</c:v>
                </c:pt>
                <c:pt idx="26">
                  <c:v>191.7707583243444</c:v>
                </c:pt>
                <c:pt idx="27">
                  <c:v>198.9960641602945</c:v>
                </c:pt>
                <c:pt idx="28">
                  <c:v>206.2213699962446</c:v>
                </c:pt>
                <c:pt idx="29">
                  <c:v>213.4466758321948</c:v>
                </c:pt>
                <c:pt idx="30">
                  <c:v>220.6719816681449</c:v>
                </c:pt>
                <c:pt idx="31">
                  <c:v>227.897287504095</c:v>
                </c:pt>
                <c:pt idx="32">
                  <c:v>235.1225933400451</c:v>
                </c:pt>
                <c:pt idx="33">
                  <c:v>242.3478991759953</c:v>
                </c:pt>
                <c:pt idx="34">
                  <c:v>249.5732050119454</c:v>
                </c:pt>
                <c:pt idx="35">
                  <c:v>256.7985108478955</c:v>
                </c:pt>
                <c:pt idx="36">
                  <c:v>264.0238166838456</c:v>
                </c:pt>
                <c:pt idx="37">
                  <c:v>271.2491225197957</c:v>
                </c:pt>
                <c:pt idx="38">
                  <c:v>278.4744283557459</c:v>
                </c:pt>
                <c:pt idx="39">
                  <c:v>285.699734191696</c:v>
                </c:pt>
                <c:pt idx="40">
                  <c:v>292.9250400276461</c:v>
                </c:pt>
                <c:pt idx="41">
                  <c:v>300.1503458635962</c:v>
                </c:pt>
                <c:pt idx="42">
                  <c:v>307.3756516995463</c:v>
                </c:pt>
                <c:pt idx="43">
                  <c:v>314.6009575354965</c:v>
                </c:pt>
                <c:pt idx="44">
                  <c:v>321.8262633714466</c:v>
                </c:pt>
                <c:pt idx="45">
                  <c:v>329.0515692073967</c:v>
                </c:pt>
                <c:pt idx="46">
                  <c:v>336.2768750433469</c:v>
                </c:pt>
                <c:pt idx="47">
                  <c:v>343.502180879297</c:v>
                </c:pt>
                <c:pt idx="48">
                  <c:v>350.7274867152471</c:v>
                </c:pt>
                <c:pt idx="49">
                  <c:v>357.9527925511973</c:v>
                </c:pt>
                <c:pt idx="50">
                  <c:v>365.1780983871474</c:v>
                </c:pt>
                <c:pt idx="51">
                  <c:v>353.0054951075758</c:v>
                </c:pt>
                <c:pt idx="52">
                  <c:v>340.8328918280042</c:v>
                </c:pt>
                <c:pt idx="53">
                  <c:v>328.6602885484326</c:v>
                </c:pt>
                <c:pt idx="54">
                  <c:v>316.4876852688611</c:v>
                </c:pt>
                <c:pt idx="55">
                  <c:v>304.3150819892895</c:v>
                </c:pt>
                <c:pt idx="56">
                  <c:v>292.142478709718</c:v>
                </c:pt>
                <c:pt idx="57">
                  <c:v>279.9698754301463</c:v>
                </c:pt>
                <c:pt idx="58">
                  <c:v>267.7972721505747</c:v>
                </c:pt>
                <c:pt idx="59">
                  <c:v>255.6246688710032</c:v>
                </c:pt>
                <c:pt idx="60">
                  <c:v>243.4520655914316</c:v>
                </c:pt>
                <c:pt idx="61">
                  <c:v>231.27946231186</c:v>
                </c:pt>
                <c:pt idx="62">
                  <c:v>219.1068590322884</c:v>
                </c:pt>
                <c:pt idx="63">
                  <c:v>206.9342557527168</c:v>
                </c:pt>
                <c:pt idx="64">
                  <c:v>194.7616524731453</c:v>
                </c:pt>
                <c:pt idx="65">
                  <c:v>182.5890491935737</c:v>
                </c:pt>
                <c:pt idx="66">
                  <c:v>170.4164459140021</c:v>
                </c:pt>
                <c:pt idx="67">
                  <c:v>158.2438426344305</c:v>
                </c:pt>
                <c:pt idx="68">
                  <c:v>146.071239354859</c:v>
                </c:pt>
                <c:pt idx="69">
                  <c:v>133.8986360752874</c:v>
                </c:pt>
                <c:pt idx="70">
                  <c:v>121.7260327957158</c:v>
                </c:pt>
                <c:pt idx="71">
                  <c:v>109.5534295161442</c:v>
                </c:pt>
                <c:pt idx="72">
                  <c:v>97.38082623657266</c:v>
                </c:pt>
                <c:pt idx="73">
                  <c:v>85.20822295700105</c:v>
                </c:pt>
                <c:pt idx="74">
                  <c:v>73.03561967742951</c:v>
                </c:pt>
                <c:pt idx="75">
                  <c:v>60.86301639785784</c:v>
                </c:pt>
                <c:pt idx="76">
                  <c:v>48.6904131182863</c:v>
                </c:pt>
                <c:pt idx="77">
                  <c:v>36.51780983871475</c:v>
                </c:pt>
                <c:pt idx="78">
                  <c:v>24.34520655914315</c:v>
                </c:pt>
                <c:pt idx="79">
                  <c:v>12.1726032795716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7124.782008208261</c:v>
                </c:pt>
                <c:pt idx="1">
                  <c:v>7124.782008208261</c:v>
                </c:pt>
                <c:pt idx="2">
                  <c:v>7124.782008208261</c:v>
                </c:pt>
                <c:pt idx="3">
                  <c:v>7124.782008208261</c:v>
                </c:pt>
                <c:pt idx="4">
                  <c:v>7124.782008208261</c:v>
                </c:pt>
                <c:pt idx="5">
                  <c:v>7124.782008208261</c:v>
                </c:pt>
                <c:pt idx="6">
                  <c:v>7124.782008208261</c:v>
                </c:pt>
                <c:pt idx="7">
                  <c:v>7124.782008208261</c:v>
                </c:pt>
                <c:pt idx="8">
                  <c:v>7124.782008208261</c:v>
                </c:pt>
                <c:pt idx="9">
                  <c:v>7124.782008208261</c:v>
                </c:pt>
                <c:pt idx="10">
                  <c:v>7124.782008208261</c:v>
                </c:pt>
                <c:pt idx="11">
                  <c:v>7124.782008208261</c:v>
                </c:pt>
                <c:pt idx="12">
                  <c:v>7124.782008208261</c:v>
                </c:pt>
                <c:pt idx="13">
                  <c:v>7124.782008208261</c:v>
                </c:pt>
                <c:pt idx="14">
                  <c:v>7124.782008208261</c:v>
                </c:pt>
                <c:pt idx="15">
                  <c:v>7024.43296583913</c:v>
                </c:pt>
                <c:pt idx="16">
                  <c:v>6823.734881100869</c:v>
                </c:pt>
                <c:pt idx="17">
                  <c:v>6623.036796362609</c:v>
                </c:pt>
                <c:pt idx="18">
                  <c:v>6422.338711624348</c:v>
                </c:pt>
                <c:pt idx="19">
                  <c:v>6221.640626886086</c:v>
                </c:pt>
                <c:pt idx="20">
                  <c:v>6020.942542147825</c:v>
                </c:pt>
                <c:pt idx="21">
                  <c:v>5820.244457409564</c:v>
                </c:pt>
                <c:pt idx="22">
                  <c:v>5619.546372671304</c:v>
                </c:pt>
                <c:pt idx="23">
                  <c:v>5418.848287933043</c:v>
                </c:pt>
                <c:pt idx="24">
                  <c:v>5218.150203194782</c:v>
                </c:pt>
                <c:pt idx="25">
                  <c:v>5017.45211845652</c:v>
                </c:pt>
                <c:pt idx="26">
                  <c:v>4816.75403371826</c:v>
                </c:pt>
                <c:pt idx="27">
                  <c:v>4616.05594898</c:v>
                </c:pt>
                <c:pt idx="28">
                  <c:v>4415.357864241737</c:v>
                </c:pt>
                <c:pt idx="29">
                  <c:v>4214.659779503477</c:v>
                </c:pt>
                <c:pt idx="30">
                  <c:v>4013.961694765217</c:v>
                </c:pt>
                <c:pt idx="31">
                  <c:v>3813.263610026956</c:v>
                </c:pt>
                <c:pt idx="32">
                  <c:v>3612.565525288696</c:v>
                </c:pt>
                <c:pt idx="33">
                  <c:v>3411.867440550435</c:v>
                </c:pt>
                <c:pt idx="34">
                  <c:v>3211.169355812174</c:v>
                </c:pt>
                <c:pt idx="35">
                  <c:v>3010.471271073913</c:v>
                </c:pt>
                <c:pt idx="36">
                  <c:v>2809.773186335652</c:v>
                </c:pt>
                <c:pt idx="37">
                  <c:v>2609.075101597391</c:v>
                </c:pt>
                <c:pt idx="38">
                  <c:v>2408.37701685913</c:v>
                </c:pt>
                <c:pt idx="39">
                  <c:v>2207.67893212087</c:v>
                </c:pt>
                <c:pt idx="40">
                  <c:v>2006.980847382609</c:v>
                </c:pt>
                <c:pt idx="41">
                  <c:v>1806.282762644348</c:v>
                </c:pt>
                <c:pt idx="42">
                  <c:v>1605.584677906088</c:v>
                </c:pt>
                <c:pt idx="43">
                  <c:v>1404.886593167826</c:v>
                </c:pt>
                <c:pt idx="44">
                  <c:v>1204.188508429565</c:v>
                </c:pt>
                <c:pt idx="45">
                  <c:v>1003.490423691304</c:v>
                </c:pt>
                <c:pt idx="46">
                  <c:v>802.7923389530433</c:v>
                </c:pt>
                <c:pt idx="47">
                  <c:v>602.0942542147822</c:v>
                </c:pt>
                <c:pt idx="48">
                  <c:v>401.3961694765221</c:v>
                </c:pt>
                <c:pt idx="49">
                  <c:v>200.6980847382601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6290.426788362903</c:v>
                </c:pt>
                <c:pt idx="52">
                  <c:v>12580.85357672581</c:v>
                </c:pt>
                <c:pt idx="53">
                  <c:v>18871.28036508871</c:v>
                </c:pt>
                <c:pt idx="54">
                  <c:v>25161.70715345161</c:v>
                </c:pt>
                <c:pt idx="55">
                  <c:v>31452.13394181451</c:v>
                </c:pt>
                <c:pt idx="56">
                  <c:v>37742.56073017741</c:v>
                </c:pt>
                <c:pt idx="57">
                  <c:v>44032.98751854032</c:v>
                </c:pt>
                <c:pt idx="58">
                  <c:v>50323.41430690322</c:v>
                </c:pt>
                <c:pt idx="59">
                  <c:v>56613.84109526612</c:v>
                </c:pt>
                <c:pt idx="60">
                  <c:v>62904.26788362903</c:v>
                </c:pt>
                <c:pt idx="61">
                  <c:v>69194.69467199192</c:v>
                </c:pt>
                <c:pt idx="62">
                  <c:v>75485.1214603548</c:v>
                </c:pt>
                <c:pt idx="63">
                  <c:v>81775.54824871774</c:v>
                </c:pt>
                <c:pt idx="64">
                  <c:v>88065.97503708064</c:v>
                </c:pt>
                <c:pt idx="65">
                  <c:v>94356.40182544354</c:v>
                </c:pt>
                <c:pt idx="66">
                  <c:v>100646.8286138064</c:v>
                </c:pt>
                <c:pt idx="67">
                  <c:v>106937.2554021694</c:v>
                </c:pt>
                <c:pt idx="68">
                  <c:v>113227.6821905322</c:v>
                </c:pt>
                <c:pt idx="69">
                  <c:v>119518.1089788952</c:v>
                </c:pt>
                <c:pt idx="70">
                  <c:v>125808.5357672581</c:v>
                </c:pt>
                <c:pt idx="71">
                  <c:v>132098.9625556209</c:v>
                </c:pt>
                <c:pt idx="72">
                  <c:v>138389.3893439838</c:v>
                </c:pt>
                <c:pt idx="73">
                  <c:v>144679.8161323468</c:v>
                </c:pt>
                <c:pt idx="74">
                  <c:v>150970.2429207096</c:v>
                </c:pt>
                <c:pt idx="75">
                  <c:v>157260.6697090726</c:v>
                </c:pt>
                <c:pt idx="76">
                  <c:v>163551.0964974355</c:v>
                </c:pt>
                <c:pt idx="77">
                  <c:v>169841.5232857984</c:v>
                </c:pt>
                <c:pt idx="78">
                  <c:v>176131.9500741613</c:v>
                </c:pt>
                <c:pt idx="79">
                  <c:v>182422.3768625242</c:v>
                </c:pt>
                <c:pt idx="80">
                  <c:v>188712.8036508871</c:v>
                </c:pt>
                <c:pt idx="81">
                  <c:v>199992.1896162275</c:v>
                </c:pt>
                <c:pt idx="82">
                  <c:v>211271.5755815678</c:v>
                </c:pt>
                <c:pt idx="83">
                  <c:v>222550.9615469082</c:v>
                </c:pt>
                <c:pt idx="84">
                  <c:v>233830.3475122486</c:v>
                </c:pt>
                <c:pt idx="85">
                  <c:v>245109.733477589</c:v>
                </c:pt>
                <c:pt idx="86">
                  <c:v>256389.1194429293</c:v>
                </c:pt>
                <c:pt idx="87">
                  <c:v>267668.5054082697</c:v>
                </c:pt>
                <c:pt idx="88">
                  <c:v>278947.8913736101</c:v>
                </c:pt>
                <c:pt idx="89">
                  <c:v>290227.2773389505</c:v>
                </c:pt>
                <c:pt idx="90">
                  <c:v>301506.6633042909</c:v>
                </c:pt>
                <c:pt idx="91">
                  <c:v>312786.0492696313</c:v>
                </c:pt>
                <c:pt idx="92">
                  <c:v>324065.4352349716</c:v>
                </c:pt>
                <c:pt idx="93">
                  <c:v>335344.821200312</c:v>
                </c:pt>
                <c:pt idx="94">
                  <c:v>346624.2071656524</c:v>
                </c:pt>
                <c:pt idx="95">
                  <c:v>352263.9001483225</c:v>
                </c:pt>
                <c:pt idx="96">
                  <c:v>352263.9001483225</c:v>
                </c:pt>
                <c:pt idx="97">
                  <c:v>352263.9001483225</c:v>
                </c:pt>
                <c:pt idx="98">
                  <c:v>352263.9001483225</c:v>
                </c:pt>
                <c:pt idx="99">
                  <c:v>352263.9001483225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5871.065002472043</c:v>
                </c:pt>
                <c:pt idx="1">
                  <c:v>5871.065002472043</c:v>
                </c:pt>
                <c:pt idx="2">
                  <c:v>5871.065002472043</c:v>
                </c:pt>
                <c:pt idx="3">
                  <c:v>5871.065002472043</c:v>
                </c:pt>
                <c:pt idx="4">
                  <c:v>5871.065002472043</c:v>
                </c:pt>
                <c:pt idx="5">
                  <c:v>5871.065002472043</c:v>
                </c:pt>
                <c:pt idx="6">
                  <c:v>5871.065002472043</c:v>
                </c:pt>
                <c:pt idx="7">
                  <c:v>5871.065002472043</c:v>
                </c:pt>
                <c:pt idx="8">
                  <c:v>5871.065002472043</c:v>
                </c:pt>
                <c:pt idx="9">
                  <c:v>5871.065002472043</c:v>
                </c:pt>
                <c:pt idx="10">
                  <c:v>5871.065002472043</c:v>
                </c:pt>
                <c:pt idx="11">
                  <c:v>5871.065002472043</c:v>
                </c:pt>
                <c:pt idx="12">
                  <c:v>5871.065002472043</c:v>
                </c:pt>
                <c:pt idx="13">
                  <c:v>5871.065002472043</c:v>
                </c:pt>
                <c:pt idx="14">
                  <c:v>5871.065002472043</c:v>
                </c:pt>
                <c:pt idx="15">
                  <c:v>5788.373946099197</c:v>
                </c:pt>
                <c:pt idx="16">
                  <c:v>5622.991833353506</c:v>
                </c:pt>
                <c:pt idx="17">
                  <c:v>5457.609720607814</c:v>
                </c:pt>
                <c:pt idx="18">
                  <c:v>5292.227607862123</c:v>
                </c:pt>
                <c:pt idx="19">
                  <c:v>5126.845495116432</c:v>
                </c:pt>
                <c:pt idx="20">
                  <c:v>4961.463382370741</c:v>
                </c:pt>
                <c:pt idx="21">
                  <c:v>4796.08126962505</c:v>
                </c:pt>
                <c:pt idx="22">
                  <c:v>4630.699156879358</c:v>
                </c:pt>
                <c:pt idx="23">
                  <c:v>4465.317044133666</c:v>
                </c:pt>
                <c:pt idx="24">
                  <c:v>4299.934931387976</c:v>
                </c:pt>
                <c:pt idx="25">
                  <c:v>4134.552818642283</c:v>
                </c:pt>
                <c:pt idx="26">
                  <c:v>3969.170705896592</c:v>
                </c:pt>
                <c:pt idx="27">
                  <c:v>3803.788593150901</c:v>
                </c:pt>
                <c:pt idx="28">
                  <c:v>3638.40648040521</c:v>
                </c:pt>
                <c:pt idx="29">
                  <c:v>3473.024367659518</c:v>
                </c:pt>
                <c:pt idx="30">
                  <c:v>3307.642254913827</c:v>
                </c:pt>
                <c:pt idx="31">
                  <c:v>3142.260142168136</c:v>
                </c:pt>
                <c:pt idx="32">
                  <c:v>2976.878029422445</c:v>
                </c:pt>
                <c:pt idx="33">
                  <c:v>2811.495916676753</c:v>
                </c:pt>
                <c:pt idx="34">
                  <c:v>2646.113803931062</c:v>
                </c:pt>
                <c:pt idx="35">
                  <c:v>2480.73169118537</c:v>
                </c:pt>
                <c:pt idx="36">
                  <c:v>2315.34957843968</c:v>
                </c:pt>
                <c:pt idx="37">
                  <c:v>2149.967465693988</c:v>
                </c:pt>
                <c:pt idx="38">
                  <c:v>1984.585352948297</c:v>
                </c:pt>
                <c:pt idx="39">
                  <c:v>1819.203240202605</c:v>
                </c:pt>
                <c:pt idx="40">
                  <c:v>1653.821127456913</c:v>
                </c:pt>
                <c:pt idx="41">
                  <c:v>1488.439014711223</c:v>
                </c:pt>
                <c:pt idx="42">
                  <c:v>1323.05690196553</c:v>
                </c:pt>
                <c:pt idx="43">
                  <c:v>1157.674789219839</c:v>
                </c:pt>
                <c:pt idx="44">
                  <c:v>992.2926764741487</c:v>
                </c:pt>
                <c:pt idx="45">
                  <c:v>826.9105637284565</c:v>
                </c:pt>
                <c:pt idx="46">
                  <c:v>661.5284509827652</c:v>
                </c:pt>
                <c:pt idx="47">
                  <c:v>496.1463382370748</c:v>
                </c:pt>
                <c:pt idx="48">
                  <c:v>330.7642254913826</c:v>
                </c:pt>
                <c:pt idx="49">
                  <c:v>165.3821127456913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4049.010346532443</c:v>
                </c:pt>
                <c:pt idx="82">
                  <c:v>8098.020693064886</c:v>
                </c:pt>
                <c:pt idx="83">
                  <c:v>12147.03103959733</c:v>
                </c:pt>
                <c:pt idx="84">
                  <c:v>16196.04138612977</c:v>
                </c:pt>
                <c:pt idx="85">
                  <c:v>20245.05173266221</c:v>
                </c:pt>
                <c:pt idx="86">
                  <c:v>24294.06207919466</c:v>
                </c:pt>
                <c:pt idx="87">
                  <c:v>28343.0724257271</c:v>
                </c:pt>
                <c:pt idx="88">
                  <c:v>32392.08277225955</c:v>
                </c:pt>
                <c:pt idx="89">
                  <c:v>36441.09311879199</c:v>
                </c:pt>
                <c:pt idx="90">
                  <c:v>40490.10346532443</c:v>
                </c:pt>
                <c:pt idx="91">
                  <c:v>44539.11381185687</c:v>
                </c:pt>
                <c:pt idx="92">
                  <c:v>48588.12415838932</c:v>
                </c:pt>
                <c:pt idx="93">
                  <c:v>52637.13450492176</c:v>
                </c:pt>
                <c:pt idx="94">
                  <c:v>56686.1448514542</c:v>
                </c:pt>
                <c:pt idx="95">
                  <c:v>58710.65002472042</c:v>
                </c:pt>
                <c:pt idx="96">
                  <c:v>58710.65002472042</c:v>
                </c:pt>
                <c:pt idx="97">
                  <c:v>58710.65002472042</c:v>
                </c:pt>
                <c:pt idx="98">
                  <c:v>58710.65002472042</c:v>
                </c:pt>
                <c:pt idx="99">
                  <c:v>58710.65002472042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5743.606515712034</c:v>
                </c:pt>
                <c:pt idx="1">
                  <c:v>5743.606515712034</c:v>
                </c:pt>
                <c:pt idx="2">
                  <c:v>5743.606515712034</c:v>
                </c:pt>
                <c:pt idx="3">
                  <c:v>5743.606515712034</c:v>
                </c:pt>
                <c:pt idx="4">
                  <c:v>5743.606515712034</c:v>
                </c:pt>
                <c:pt idx="5">
                  <c:v>5743.606515712034</c:v>
                </c:pt>
                <c:pt idx="6">
                  <c:v>5743.606515712034</c:v>
                </c:pt>
                <c:pt idx="7">
                  <c:v>5743.606515712034</c:v>
                </c:pt>
                <c:pt idx="8">
                  <c:v>5743.606515712034</c:v>
                </c:pt>
                <c:pt idx="9">
                  <c:v>5743.606515712034</c:v>
                </c:pt>
                <c:pt idx="10">
                  <c:v>5743.606515712034</c:v>
                </c:pt>
                <c:pt idx="11">
                  <c:v>5743.606515712034</c:v>
                </c:pt>
                <c:pt idx="12">
                  <c:v>5743.606515712034</c:v>
                </c:pt>
                <c:pt idx="13">
                  <c:v>5743.606515712034</c:v>
                </c:pt>
                <c:pt idx="14">
                  <c:v>5743.606515712034</c:v>
                </c:pt>
                <c:pt idx="15">
                  <c:v>5747.539555988046</c:v>
                </c:pt>
                <c:pt idx="16">
                  <c:v>5755.405636540071</c:v>
                </c:pt>
                <c:pt idx="17">
                  <c:v>5763.271717092096</c:v>
                </c:pt>
                <c:pt idx="18">
                  <c:v>5771.137797644121</c:v>
                </c:pt>
                <c:pt idx="19">
                  <c:v>5779.003878196146</c:v>
                </c:pt>
                <c:pt idx="20">
                  <c:v>5786.869958748171</c:v>
                </c:pt>
                <c:pt idx="21">
                  <c:v>5794.736039300195</c:v>
                </c:pt>
                <c:pt idx="22">
                  <c:v>5802.60211985222</c:v>
                </c:pt>
                <c:pt idx="23">
                  <c:v>5810.468200404245</c:v>
                </c:pt>
                <c:pt idx="24">
                  <c:v>5818.33428095627</c:v>
                </c:pt>
                <c:pt idx="25">
                  <c:v>5826.200361508295</c:v>
                </c:pt>
                <c:pt idx="26">
                  <c:v>5834.06644206032</c:v>
                </c:pt>
                <c:pt idx="27">
                  <c:v>5841.932522612345</c:v>
                </c:pt>
                <c:pt idx="28">
                  <c:v>5849.79860316437</c:v>
                </c:pt>
                <c:pt idx="29">
                  <c:v>5857.664683716394</c:v>
                </c:pt>
                <c:pt idx="30">
                  <c:v>5865.53076426842</c:v>
                </c:pt>
                <c:pt idx="31">
                  <c:v>5873.396844820444</c:v>
                </c:pt>
                <c:pt idx="32">
                  <c:v>5881.26292537247</c:v>
                </c:pt>
                <c:pt idx="33">
                  <c:v>5889.129005924495</c:v>
                </c:pt>
                <c:pt idx="34">
                  <c:v>5896.99508647652</c:v>
                </c:pt>
                <c:pt idx="35">
                  <c:v>5904.861167028544</c:v>
                </c:pt>
                <c:pt idx="36">
                  <c:v>5912.72724758057</c:v>
                </c:pt>
                <c:pt idx="37">
                  <c:v>5920.593328132594</c:v>
                </c:pt>
                <c:pt idx="38">
                  <c:v>5928.45940868462</c:v>
                </c:pt>
                <c:pt idx="39">
                  <c:v>5936.325489236644</c:v>
                </c:pt>
                <c:pt idx="40">
                  <c:v>5944.191569788668</c:v>
                </c:pt>
                <c:pt idx="41">
                  <c:v>5952.057650340694</c:v>
                </c:pt>
                <c:pt idx="42">
                  <c:v>5959.923730892719</c:v>
                </c:pt>
                <c:pt idx="43">
                  <c:v>5967.789811444743</c:v>
                </c:pt>
                <c:pt idx="44">
                  <c:v>5975.655891996768</c:v>
                </c:pt>
                <c:pt idx="45">
                  <c:v>5983.521972548793</c:v>
                </c:pt>
                <c:pt idx="46">
                  <c:v>5991.388053100818</c:v>
                </c:pt>
                <c:pt idx="47">
                  <c:v>5999.254133652842</c:v>
                </c:pt>
                <c:pt idx="48">
                  <c:v>6007.120214204867</c:v>
                </c:pt>
                <c:pt idx="49">
                  <c:v>6014.986294756892</c:v>
                </c:pt>
                <c:pt idx="50">
                  <c:v>6022.852375308917</c:v>
                </c:pt>
                <c:pt idx="51">
                  <c:v>5983.158415036539</c:v>
                </c:pt>
                <c:pt idx="52">
                  <c:v>5943.46445476416</c:v>
                </c:pt>
                <c:pt idx="53">
                  <c:v>5903.77049449178</c:v>
                </c:pt>
                <c:pt idx="54">
                  <c:v>5864.076534219401</c:v>
                </c:pt>
                <c:pt idx="55">
                  <c:v>5824.382573947023</c:v>
                </c:pt>
                <c:pt idx="56">
                  <c:v>5784.688613674644</c:v>
                </c:pt>
                <c:pt idx="57">
                  <c:v>5744.994653402266</c:v>
                </c:pt>
                <c:pt idx="58">
                  <c:v>5705.300693129886</c:v>
                </c:pt>
                <c:pt idx="59">
                  <c:v>5665.606732857507</c:v>
                </c:pt>
                <c:pt idx="60">
                  <c:v>5625.912772585128</c:v>
                </c:pt>
                <c:pt idx="61">
                  <c:v>5586.21881231275</c:v>
                </c:pt>
                <c:pt idx="62">
                  <c:v>5546.524852040371</c:v>
                </c:pt>
                <c:pt idx="63">
                  <c:v>5506.830891767991</c:v>
                </c:pt>
                <c:pt idx="64">
                  <c:v>5467.136931495612</c:v>
                </c:pt>
                <c:pt idx="65">
                  <c:v>5427.442971223234</c:v>
                </c:pt>
                <c:pt idx="66">
                  <c:v>5387.749010950855</c:v>
                </c:pt>
                <c:pt idx="67">
                  <c:v>5348.055050678476</c:v>
                </c:pt>
                <c:pt idx="68">
                  <c:v>5308.361090406096</c:v>
                </c:pt>
                <c:pt idx="69">
                  <c:v>5268.667130133718</c:v>
                </c:pt>
                <c:pt idx="70">
                  <c:v>5228.97316986134</c:v>
                </c:pt>
                <c:pt idx="71">
                  <c:v>5189.27920958896</c:v>
                </c:pt>
                <c:pt idx="72">
                  <c:v>5149.585249316582</c:v>
                </c:pt>
                <c:pt idx="73">
                  <c:v>5109.891289044202</c:v>
                </c:pt>
                <c:pt idx="74">
                  <c:v>5070.197328771823</c:v>
                </c:pt>
                <c:pt idx="75">
                  <c:v>5030.503368499445</c:v>
                </c:pt>
                <c:pt idx="76">
                  <c:v>4990.809408227066</c:v>
                </c:pt>
                <c:pt idx="77">
                  <c:v>4951.115447954687</c:v>
                </c:pt>
                <c:pt idx="78">
                  <c:v>4911.421487682308</c:v>
                </c:pt>
                <c:pt idx="79">
                  <c:v>4871.72752740993</c:v>
                </c:pt>
                <c:pt idx="80">
                  <c:v>4832.033567137551</c:v>
                </c:pt>
                <c:pt idx="81">
                  <c:v>4602.574205327047</c:v>
                </c:pt>
                <c:pt idx="82">
                  <c:v>4373.114843516544</c:v>
                </c:pt>
                <c:pt idx="83">
                  <c:v>4143.65548170604</c:v>
                </c:pt>
                <c:pt idx="84">
                  <c:v>3914.196119895537</c:v>
                </c:pt>
                <c:pt idx="85">
                  <c:v>3684.736758085034</c:v>
                </c:pt>
                <c:pt idx="86">
                  <c:v>3455.27739627453</c:v>
                </c:pt>
                <c:pt idx="87">
                  <c:v>3225.818034464027</c:v>
                </c:pt>
                <c:pt idx="88">
                  <c:v>2996.358672653523</c:v>
                </c:pt>
                <c:pt idx="89">
                  <c:v>2766.89931084302</c:v>
                </c:pt>
                <c:pt idx="90">
                  <c:v>2537.439949032517</c:v>
                </c:pt>
                <c:pt idx="91">
                  <c:v>2307.980587222013</c:v>
                </c:pt>
                <c:pt idx="92">
                  <c:v>2078.52122541151</c:v>
                </c:pt>
                <c:pt idx="93">
                  <c:v>1849.061863601007</c:v>
                </c:pt>
                <c:pt idx="94">
                  <c:v>1619.602501790504</c:v>
                </c:pt>
                <c:pt idx="95">
                  <c:v>1504.872820885252</c:v>
                </c:pt>
                <c:pt idx="96">
                  <c:v>1504.872820885252</c:v>
                </c:pt>
                <c:pt idx="97">
                  <c:v>1504.872820885252</c:v>
                </c:pt>
                <c:pt idx="98">
                  <c:v>1504.872820885252</c:v>
                </c:pt>
                <c:pt idx="99">
                  <c:v>1504.872820885252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24218.14313519718</c:v>
                </c:pt>
                <c:pt idx="1">
                  <c:v>24218.14313519718</c:v>
                </c:pt>
                <c:pt idx="2">
                  <c:v>24218.14313519718</c:v>
                </c:pt>
                <c:pt idx="3">
                  <c:v>24218.14313519718</c:v>
                </c:pt>
                <c:pt idx="4">
                  <c:v>24218.14313519718</c:v>
                </c:pt>
                <c:pt idx="5">
                  <c:v>24218.14313519718</c:v>
                </c:pt>
                <c:pt idx="6">
                  <c:v>24218.14313519718</c:v>
                </c:pt>
                <c:pt idx="7">
                  <c:v>24218.14313519718</c:v>
                </c:pt>
                <c:pt idx="8">
                  <c:v>24218.14313519718</c:v>
                </c:pt>
                <c:pt idx="9">
                  <c:v>24218.14313519718</c:v>
                </c:pt>
                <c:pt idx="10">
                  <c:v>24218.14313519718</c:v>
                </c:pt>
                <c:pt idx="11">
                  <c:v>24218.14313519718</c:v>
                </c:pt>
                <c:pt idx="12">
                  <c:v>24218.14313519718</c:v>
                </c:pt>
                <c:pt idx="13">
                  <c:v>24218.14313519718</c:v>
                </c:pt>
                <c:pt idx="14">
                  <c:v>24218.14313519718</c:v>
                </c:pt>
                <c:pt idx="15">
                  <c:v>24579.91650682838</c:v>
                </c:pt>
                <c:pt idx="16">
                  <c:v>25303.46325009078</c:v>
                </c:pt>
                <c:pt idx="17">
                  <c:v>26027.00999335318</c:v>
                </c:pt>
                <c:pt idx="18">
                  <c:v>26750.55673661558</c:v>
                </c:pt>
                <c:pt idx="19">
                  <c:v>27474.10347987798</c:v>
                </c:pt>
                <c:pt idx="20">
                  <c:v>28197.65022314038</c:v>
                </c:pt>
                <c:pt idx="21">
                  <c:v>28921.19696640278</c:v>
                </c:pt>
                <c:pt idx="22">
                  <c:v>29644.74370966518</c:v>
                </c:pt>
                <c:pt idx="23">
                  <c:v>30368.29045292758</c:v>
                </c:pt>
                <c:pt idx="24">
                  <c:v>31091.83719618998</c:v>
                </c:pt>
                <c:pt idx="25">
                  <c:v>31815.38393945238</c:v>
                </c:pt>
                <c:pt idx="26">
                  <c:v>32538.93068271478</c:v>
                </c:pt>
                <c:pt idx="27">
                  <c:v>33262.47742597718</c:v>
                </c:pt>
                <c:pt idx="28">
                  <c:v>33986.02416923958</c:v>
                </c:pt>
                <c:pt idx="29">
                  <c:v>34709.57091250198</c:v>
                </c:pt>
                <c:pt idx="30">
                  <c:v>35433.11765576438</c:v>
                </c:pt>
                <c:pt idx="31">
                  <c:v>36156.66439902677</c:v>
                </c:pt>
                <c:pt idx="32">
                  <c:v>36880.21114228918</c:v>
                </c:pt>
                <c:pt idx="33">
                  <c:v>37603.75788555157</c:v>
                </c:pt>
                <c:pt idx="34">
                  <c:v>38327.30462881397</c:v>
                </c:pt>
                <c:pt idx="35">
                  <c:v>39050.85137207637</c:v>
                </c:pt>
                <c:pt idx="36">
                  <c:v>39774.39811533877</c:v>
                </c:pt>
                <c:pt idx="37">
                  <c:v>40497.94485860117</c:v>
                </c:pt>
                <c:pt idx="38">
                  <c:v>41221.49160186357</c:v>
                </c:pt>
                <c:pt idx="39">
                  <c:v>41945.03834512597</c:v>
                </c:pt>
                <c:pt idx="40">
                  <c:v>42668.58508838837</c:v>
                </c:pt>
                <c:pt idx="41">
                  <c:v>43392.13183165077</c:v>
                </c:pt>
                <c:pt idx="42">
                  <c:v>44115.67857491317</c:v>
                </c:pt>
                <c:pt idx="43">
                  <c:v>44839.22531817557</c:v>
                </c:pt>
                <c:pt idx="44">
                  <c:v>45562.77206143797</c:v>
                </c:pt>
                <c:pt idx="45">
                  <c:v>46286.31880470036</c:v>
                </c:pt>
                <c:pt idx="46">
                  <c:v>47009.86554796276</c:v>
                </c:pt>
                <c:pt idx="47">
                  <c:v>47733.41229122516</c:v>
                </c:pt>
                <c:pt idx="48">
                  <c:v>48456.95903448756</c:v>
                </c:pt>
                <c:pt idx="49">
                  <c:v>49180.50577774997</c:v>
                </c:pt>
                <c:pt idx="50">
                  <c:v>49904.05252101237</c:v>
                </c:pt>
                <c:pt idx="51">
                  <c:v>48729.83952051795</c:v>
                </c:pt>
                <c:pt idx="52">
                  <c:v>47555.62652002355</c:v>
                </c:pt>
                <c:pt idx="53">
                  <c:v>46381.41351952913</c:v>
                </c:pt>
                <c:pt idx="54">
                  <c:v>45207.20051903473</c:v>
                </c:pt>
                <c:pt idx="55">
                  <c:v>44032.98751854032</c:v>
                </c:pt>
                <c:pt idx="56">
                  <c:v>42858.77451804591</c:v>
                </c:pt>
                <c:pt idx="57">
                  <c:v>41684.5615175515</c:v>
                </c:pt>
                <c:pt idx="58">
                  <c:v>40510.3485170571</c:v>
                </c:pt>
                <c:pt idx="59">
                  <c:v>39336.13551656269</c:v>
                </c:pt>
                <c:pt idx="60">
                  <c:v>38161.92251606828</c:v>
                </c:pt>
                <c:pt idx="61">
                  <c:v>36987.70951557387</c:v>
                </c:pt>
                <c:pt idx="62">
                  <c:v>35813.49651507945</c:v>
                </c:pt>
                <c:pt idx="63">
                  <c:v>34639.28351458505</c:v>
                </c:pt>
                <c:pt idx="64">
                  <c:v>33465.07051409065</c:v>
                </c:pt>
                <c:pt idx="65">
                  <c:v>32290.85751359624</c:v>
                </c:pt>
                <c:pt idx="66">
                  <c:v>31116.64451310183</c:v>
                </c:pt>
                <c:pt idx="67">
                  <c:v>29942.43151260742</c:v>
                </c:pt>
                <c:pt idx="68">
                  <c:v>28768.21851211301</c:v>
                </c:pt>
                <c:pt idx="69">
                  <c:v>27594.0055116186</c:v>
                </c:pt>
                <c:pt idx="70">
                  <c:v>26419.7925111242</c:v>
                </c:pt>
                <c:pt idx="71">
                  <c:v>25245.57951062979</c:v>
                </c:pt>
                <c:pt idx="72">
                  <c:v>24071.36651013538</c:v>
                </c:pt>
                <c:pt idx="73">
                  <c:v>22897.15350964097</c:v>
                </c:pt>
                <c:pt idx="74">
                  <c:v>21722.94050914656</c:v>
                </c:pt>
                <c:pt idx="75">
                  <c:v>20548.72750865215</c:v>
                </c:pt>
                <c:pt idx="76">
                  <c:v>19374.51450815774</c:v>
                </c:pt>
                <c:pt idx="77">
                  <c:v>18200.30150766333</c:v>
                </c:pt>
                <c:pt idx="78">
                  <c:v>17026.08850716893</c:v>
                </c:pt>
                <c:pt idx="79">
                  <c:v>15851.87550667452</c:v>
                </c:pt>
                <c:pt idx="80">
                  <c:v>14677.66250618011</c:v>
                </c:pt>
                <c:pt idx="81">
                  <c:v>15082.56354083335</c:v>
                </c:pt>
                <c:pt idx="82">
                  <c:v>15487.46457548659</c:v>
                </c:pt>
                <c:pt idx="83">
                  <c:v>15892.36561013984</c:v>
                </c:pt>
                <c:pt idx="84">
                  <c:v>16297.26664479308</c:v>
                </c:pt>
                <c:pt idx="85">
                  <c:v>16702.16767944633</c:v>
                </c:pt>
                <c:pt idx="86">
                  <c:v>17107.06871409957</c:v>
                </c:pt>
                <c:pt idx="87">
                  <c:v>17511.96974875282</c:v>
                </c:pt>
                <c:pt idx="88">
                  <c:v>17916.87078340606</c:v>
                </c:pt>
                <c:pt idx="89">
                  <c:v>18321.7718180593</c:v>
                </c:pt>
                <c:pt idx="90">
                  <c:v>18726.67285271255</c:v>
                </c:pt>
                <c:pt idx="91">
                  <c:v>19131.57388736579</c:v>
                </c:pt>
                <c:pt idx="92">
                  <c:v>19536.47492201904</c:v>
                </c:pt>
                <c:pt idx="93">
                  <c:v>19941.37595667228</c:v>
                </c:pt>
                <c:pt idx="94">
                  <c:v>20346.27699132553</c:v>
                </c:pt>
                <c:pt idx="95">
                  <c:v>20548.72750865215</c:v>
                </c:pt>
                <c:pt idx="96">
                  <c:v>20548.72750865215</c:v>
                </c:pt>
                <c:pt idx="97">
                  <c:v>20548.72750865215</c:v>
                </c:pt>
                <c:pt idx="98">
                  <c:v>20548.72750865215</c:v>
                </c:pt>
                <c:pt idx="99">
                  <c:v>20548.72750865215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18.30400987419768</c:v>
                </c:pt>
                <c:pt idx="16">
                  <c:v>54.91202962259291</c:v>
                </c:pt>
                <c:pt idx="17">
                  <c:v>91.52004937098815</c:v>
                </c:pt>
                <c:pt idx="18">
                  <c:v>128.1280691193834</c:v>
                </c:pt>
                <c:pt idx="19">
                  <c:v>164.7360888677786</c:v>
                </c:pt>
                <c:pt idx="20">
                  <c:v>201.3441086161738</c:v>
                </c:pt>
                <c:pt idx="21">
                  <c:v>237.9521283645691</c:v>
                </c:pt>
                <c:pt idx="22">
                  <c:v>274.5601481129643</c:v>
                </c:pt>
                <c:pt idx="23">
                  <c:v>311.1681678613595</c:v>
                </c:pt>
                <c:pt idx="24">
                  <c:v>347.7761876097547</c:v>
                </c:pt>
                <c:pt idx="25">
                  <c:v>384.38420735815</c:v>
                </c:pt>
                <c:pt idx="26">
                  <c:v>420.9922271065452</c:v>
                </c:pt>
                <c:pt idx="27">
                  <c:v>457.6002468549404</c:v>
                </c:pt>
                <c:pt idx="28">
                  <c:v>494.2082666033356</c:v>
                </c:pt>
                <c:pt idx="29">
                  <c:v>530.8162863517308</c:v>
                </c:pt>
                <c:pt idx="30">
                  <c:v>567.4243061001261</c:v>
                </c:pt>
                <c:pt idx="31">
                  <c:v>604.0323258485213</c:v>
                </c:pt>
                <c:pt idx="32">
                  <c:v>640.6403455969165</c:v>
                </c:pt>
                <c:pt idx="33">
                  <c:v>677.2483653453117</c:v>
                </c:pt>
                <c:pt idx="34">
                  <c:v>713.856385093707</c:v>
                </c:pt>
                <c:pt idx="35">
                  <c:v>750.4644048421022</c:v>
                </c:pt>
                <c:pt idx="36">
                  <c:v>787.0724245904974</c:v>
                </c:pt>
                <c:pt idx="37">
                  <c:v>823.6804443388926</c:v>
                </c:pt>
                <c:pt idx="38">
                  <c:v>860.2884640872878</c:v>
                </c:pt>
                <c:pt idx="39">
                  <c:v>896.8964838356832</c:v>
                </c:pt>
                <c:pt idx="40">
                  <c:v>933.5045035840783</c:v>
                </c:pt>
                <c:pt idx="41">
                  <c:v>970.1125233324735</c:v>
                </c:pt>
                <c:pt idx="42">
                  <c:v>1006.720543080869</c:v>
                </c:pt>
                <c:pt idx="43">
                  <c:v>1043.328562829264</c:v>
                </c:pt>
                <c:pt idx="44">
                  <c:v>1079.93658257766</c:v>
                </c:pt>
                <c:pt idx="45">
                  <c:v>1116.544602326054</c:v>
                </c:pt>
                <c:pt idx="46">
                  <c:v>1153.15262207445</c:v>
                </c:pt>
                <c:pt idx="47">
                  <c:v>1189.760641822845</c:v>
                </c:pt>
                <c:pt idx="48">
                  <c:v>1226.36866157124</c:v>
                </c:pt>
                <c:pt idx="49">
                  <c:v>1262.976681319635</c:v>
                </c:pt>
                <c:pt idx="50">
                  <c:v>1299.584701068031</c:v>
                </c:pt>
                <c:pt idx="51">
                  <c:v>1334.895545886966</c:v>
                </c:pt>
                <c:pt idx="52">
                  <c:v>1370.206390705901</c:v>
                </c:pt>
                <c:pt idx="53">
                  <c:v>1405.517235524836</c:v>
                </c:pt>
                <c:pt idx="54">
                  <c:v>1440.828080343772</c:v>
                </c:pt>
                <c:pt idx="55">
                  <c:v>1476.138925162707</c:v>
                </c:pt>
                <c:pt idx="56">
                  <c:v>1511.449769981642</c:v>
                </c:pt>
                <c:pt idx="57">
                  <c:v>1546.760614800578</c:v>
                </c:pt>
                <c:pt idx="58">
                  <c:v>1582.071459619513</c:v>
                </c:pt>
                <c:pt idx="59">
                  <c:v>1617.382304438448</c:v>
                </c:pt>
                <c:pt idx="60">
                  <c:v>1652.693149257384</c:v>
                </c:pt>
                <c:pt idx="61">
                  <c:v>1688.003994076319</c:v>
                </c:pt>
                <c:pt idx="62">
                  <c:v>1723.314838895254</c:v>
                </c:pt>
                <c:pt idx="63">
                  <c:v>1758.62568371419</c:v>
                </c:pt>
                <c:pt idx="64">
                  <c:v>1793.936528533125</c:v>
                </c:pt>
                <c:pt idx="65">
                  <c:v>1829.24737335206</c:v>
                </c:pt>
                <c:pt idx="66">
                  <c:v>1864.558218170995</c:v>
                </c:pt>
                <c:pt idx="67">
                  <c:v>1899.86906298993</c:v>
                </c:pt>
                <c:pt idx="68">
                  <c:v>1935.179907808866</c:v>
                </c:pt>
                <c:pt idx="69">
                  <c:v>1970.490752627801</c:v>
                </c:pt>
                <c:pt idx="70">
                  <c:v>2005.801597446736</c:v>
                </c:pt>
                <c:pt idx="71">
                  <c:v>2041.112442265671</c:v>
                </c:pt>
                <c:pt idx="72">
                  <c:v>2076.423287084607</c:v>
                </c:pt>
                <c:pt idx="73">
                  <c:v>2111.734131903542</c:v>
                </c:pt>
                <c:pt idx="74">
                  <c:v>2147.044976722477</c:v>
                </c:pt>
                <c:pt idx="75">
                  <c:v>2182.355821541412</c:v>
                </c:pt>
                <c:pt idx="76">
                  <c:v>2217.666666360348</c:v>
                </c:pt>
                <c:pt idx="77">
                  <c:v>2252.977511179283</c:v>
                </c:pt>
                <c:pt idx="78">
                  <c:v>2288.288355998218</c:v>
                </c:pt>
                <c:pt idx="79">
                  <c:v>2323.599200817153</c:v>
                </c:pt>
                <c:pt idx="80">
                  <c:v>2358.910045636089</c:v>
                </c:pt>
                <c:pt idx="81">
                  <c:v>3309.704439509332</c:v>
                </c:pt>
                <c:pt idx="82">
                  <c:v>4260.498833382576</c:v>
                </c:pt>
                <c:pt idx="83">
                  <c:v>5211.29322725582</c:v>
                </c:pt>
                <c:pt idx="84">
                  <c:v>6162.087621129062</c:v>
                </c:pt>
                <c:pt idx="85">
                  <c:v>7112.882015002306</c:v>
                </c:pt>
                <c:pt idx="86">
                  <c:v>8063.676408875548</c:v>
                </c:pt>
                <c:pt idx="87">
                  <c:v>9014.470802748792</c:v>
                </c:pt>
                <c:pt idx="88">
                  <c:v>9965.265196622036</c:v>
                </c:pt>
                <c:pt idx="89">
                  <c:v>10916.05959049528</c:v>
                </c:pt>
                <c:pt idx="90">
                  <c:v>11866.85398436852</c:v>
                </c:pt>
                <c:pt idx="91">
                  <c:v>12817.64837824177</c:v>
                </c:pt>
                <c:pt idx="92">
                  <c:v>13768.44277211501</c:v>
                </c:pt>
                <c:pt idx="93">
                  <c:v>14719.23716598825</c:v>
                </c:pt>
                <c:pt idx="94">
                  <c:v>15670.03155986149</c:v>
                </c:pt>
                <c:pt idx="95">
                  <c:v>16145.42875679812</c:v>
                </c:pt>
                <c:pt idx="96">
                  <c:v>16145.42875679812</c:v>
                </c:pt>
                <c:pt idx="97">
                  <c:v>16145.42875679812</c:v>
                </c:pt>
                <c:pt idx="98">
                  <c:v>16145.42875679812</c:v>
                </c:pt>
                <c:pt idx="99">
                  <c:v>16145.42875679812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7949784"/>
        <c:axId val="211740828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  <c:pt idx="4">
                  <c:v>47494.88785213397</c:v>
                </c:pt>
                <c:pt idx="5">
                  <c:v>47494.88785213397</c:v>
                </c:pt>
                <c:pt idx="6">
                  <c:v>47494.88785213397</c:v>
                </c:pt>
                <c:pt idx="7">
                  <c:v>47494.88785213397</c:v>
                </c:pt>
                <c:pt idx="8">
                  <c:v>47494.88785213397</c:v>
                </c:pt>
                <c:pt idx="9">
                  <c:v>47494.88785213397</c:v>
                </c:pt>
                <c:pt idx="10">
                  <c:v>47494.88785213397</c:v>
                </c:pt>
                <c:pt idx="11">
                  <c:v>47494.88785213397</c:v>
                </c:pt>
                <c:pt idx="12">
                  <c:v>47494.88785213397</c:v>
                </c:pt>
                <c:pt idx="13">
                  <c:v>47494.88785213397</c:v>
                </c:pt>
                <c:pt idx="14">
                  <c:v>47494.88785213397</c:v>
                </c:pt>
                <c:pt idx="15">
                  <c:v>47494.88785213397</c:v>
                </c:pt>
                <c:pt idx="16">
                  <c:v>47494.88785213397</c:v>
                </c:pt>
                <c:pt idx="17">
                  <c:v>47494.88785213397</c:v>
                </c:pt>
                <c:pt idx="18">
                  <c:v>47494.88785213397</c:v>
                </c:pt>
                <c:pt idx="19">
                  <c:v>47494.88785213397</c:v>
                </c:pt>
                <c:pt idx="20">
                  <c:v>47494.88785213397</c:v>
                </c:pt>
                <c:pt idx="21">
                  <c:v>47494.88785213397</c:v>
                </c:pt>
                <c:pt idx="22">
                  <c:v>47494.88785213397</c:v>
                </c:pt>
                <c:pt idx="23">
                  <c:v>47494.88785213397</c:v>
                </c:pt>
                <c:pt idx="24">
                  <c:v>47494.88785213397</c:v>
                </c:pt>
                <c:pt idx="25">
                  <c:v>47494.88785213397</c:v>
                </c:pt>
                <c:pt idx="26">
                  <c:v>47494.88785213397</c:v>
                </c:pt>
                <c:pt idx="27">
                  <c:v>47494.88785213397</c:v>
                </c:pt>
                <c:pt idx="28">
                  <c:v>47494.88785213397</c:v>
                </c:pt>
                <c:pt idx="29">
                  <c:v>47494.88785213397</c:v>
                </c:pt>
                <c:pt idx="30">
                  <c:v>47494.88785213397</c:v>
                </c:pt>
                <c:pt idx="31">
                  <c:v>47494.88785213397</c:v>
                </c:pt>
                <c:pt idx="32">
                  <c:v>47494.88785213397</c:v>
                </c:pt>
                <c:pt idx="33">
                  <c:v>47494.88785213397</c:v>
                </c:pt>
                <c:pt idx="34">
                  <c:v>47494.88785213397</c:v>
                </c:pt>
                <c:pt idx="35">
                  <c:v>47494.88785213397</c:v>
                </c:pt>
                <c:pt idx="36">
                  <c:v>47494.88785213397</c:v>
                </c:pt>
                <c:pt idx="37">
                  <c:v>47494.88785213397</c:v>
                </c:pt>
                <c:pt idx="38">
                  <c:v>47494.88785213397</c:v>
                </c:pt>
                <c:pt idx="39">
                  <c:v>47494.88785213397</c:v>
                </c:pt>
                <c:pt idx="40">
                  <c:v>47494.88785213397</c:v>
                </c:pt>
                <c:pt idx="41">
                  <c:v>47494.88785213397</c:v>
                </c:pt>
                <c:pt idx="42">
                  <c:v>47494.88785213397</c:v>
                </c:pt>
                <c:pt idx="43">
                  <c:v>47494.88785213397</c:v>
                </c:pt>
                <c:pt idx="44">
                  <c:v>47494.88785213397</c:v>
                </c:pt>
                <c:pt idx="45">
                  <c:v>47494.88785213397</c:v>
                </c:pt>
                <c:pt idx="46">
                  <c:v>47494.88785213397</c:v>
                </c:pt>
                <c:pt idx="47">
                  <c:v>47494.88785213397</c:v>
                </c:pt>
                <c:pt idx="48">
                  <c:v>47494.88785213397</c:v>
                </c:pt>
                <c:pt idx="49">
                  <c:v>47494.88785213397</c:v>
                </c:pt>
                <c:pt idx="50">
                  <c:v>47494.88785213397</c:v>
                </c:pt>
                <c:pt idx="51">
                  <c:v>47494.88785213397</c:v>
                </c:pt>
                <c:pt idx="52">
                  <c:v>47494.88785213397</c:v>
                </c:pt>
                <c:pt idx="53">
                  <c:v>47494.88785213397</c:v>
                </c:pt>
                <c:pt idx="54">
                  <c:v>47494.88785213397</c:v>
                </c:pt>
                <c:pt idx="55">
                  <c:v>47494.88785213397</c:v>
                </c:pt>
                <c:pt idx="56">
                  <c:v>47494.88785213397</c:v>
                </c:pt>
                <c:pt idx="57">
                  <c:v>47494.88785213397</c:v>
                </c:pt>
                <c:pt idx="58">
                  <c:v>47494.88785213397</c:v>
                </c:pt>
                <c:pt idx="59">
                  <c:v>47494.88785213397</c:v>
                </c:pt>
                <c:pt idx="60">
                  <c:v>47494.88785213397</c:v>
                </c:pt>
                <c:pt idx="61">
                  <c:v>47494.88785213397</c:v>
                </c:pt>
                <c:pt idx="62">
                  <c:v>47494.88785213397</c:v>
                </c:pt>
                <c:pt idx="63">
                  <c:v>47494.88785213397</c:v>
                </c:pt>
                <c:pt idx="64">
                  <c:v>47494.88785213397</c:v>
                </c:pt>
                <c:pt idx="65">
                  <c:v>47494.88785213397</c:v>
                </c:pt>
                <c:pt idx="66">
                  <c:v>47494.88785213397</c:v>
                </c:pt>
                <c:pt idx="67">
                  <c:v>47494.88785213397</c:v>
                </c:pt>
                <c:pt idx="68">
                  <c:v>47494.88785213397</c:v>
                </c:pt>
                <c:pt idx="69">
                  <c:v>47494.88785213397</c:v>
                </c:pt>
                <c:pt idx="70">
                  <c:v>47494.88785213397</c:v>
                </c:pt>
                <c:pt idx="71">
                  <c:v>47494.88785213397</c:v>
                </c:pt>
                <c:pt idx="72">
                  <c:v>47494.88785213397</c:v>
                </c:pt>
                <c:pt idx="73">
                  <c:v>47494.88785213397</c:v>
                </c:pt>
                <c:pt idx="74">
                  <c:v>47494.88785213397</c:v>
                </c:pt>
                <c:pt idx="75">
                  <c:v>47494.88785213397</c:v>
                </c:pt>
                <c:pt idx="76">
                  <c:v>47494.88785213397</c:v>
                </c:pt>
                <c:pt idx="77">
                  <c:v>47494.88785213397</c:v>
                </c:pt>
                <c:pt idx="78">
                  <c:v>47494.88785213397</c:v>
                </c:pt>
                <c:pt idx="79">
                  <c:v>47494.88785213397</c:v>
                </c:pt>
                <c:pt idx="80">
                  <c:v>47494.88785213397</c:v>
                </c:pt>
                <c:pt idx="81">
                  <c:v>47494.88785213397</c:v>
                </c:pt>
                <c:pt idx="82">
                  <c:v>47494.88785213397</c:v>
                </c:pt>
                <c:pt idx="83">
                  <c:v>47494.88785213397</c:v>
                </c:pt>
                <c:pt idx="84">
                  <c:v>47494.88785213397</c:v>
                </c:pt>
                <c:pt idx="85">
                  <c:v>47494.88785213397</c:v>
                </c:pt>
                <c:pt idx="86">
                  <c:v>47494.88785213397</c:v>
                </c:pt>
                <c:pt idx="87">
                  <c:v>47494.88785213397</c:v>
                </c:pt>
                <c:pt idx="88">
                  <c:v>47494.88785213397</c:v>
                </c:pt>
                <c:pt idx="89">
                  <c:v>47494.88785213397</c:v>
                </c:pt>
                <c:pt idx="90">
                  <c:v>47494.88785213397</c:v>
                </c:pt>
                <c:pt idx="91">
                  <c:v>47494.88785213397</c:v>
                </c:pt>
                <c:pt idx="92">
                  <c:v>47494.88785213397</c:v>
                </c:pt>
                <c:pt idx="93">
                  <c:v>47494.88785213397</c:v>
                </c:pt>
                <c:pt idx="94">
                  <c:v>47494.88785213397</c:v>
                </c:pt>
                <c:pt idx="95">
                  <c:v>47494.88785213397</c:v>
                </c:pt>
                <c:pt idx="96">
                  <c:v>47494.88785213397</c:v>
                </c:pt>
                <c:pt idx="97">
                  <c:v>47494.88785213397</c:v>
                </c:pt>
                <c:pt idx="98">
                  <c:v>47494.88785213397</c:v>
                </c:pt>
                <c:pt idx="99">
                  <c:v>47494.88785213397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949784"/>
        <c:axId val="2117408280"/>
      </c:lineChart>
      <c:catAx>
        <c:axId val="21179497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74082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174082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794978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40.9696709435272</c:v>
                </c:pt>
                <c:pt idx="1">
                  <c:v>-31.90151617283915</c:v>
                </c:pt>
                <c:pt idx="2">
                  <c:v>-26.08452167310359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79.80548305150158</c:v>
                </c:pt>
                <c:pt idx="1">
                  <c:v>-45.04498905046445</c:v>
                </c:pt>
                <c:pt idx="2">
                  <c:v>3506.828580130099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7.225305835950124</c:v>
                </c:pt>
                <c:pt idx="1">
                  <c:v>-12.17260327957158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7.866080552024894</c:v>
                </c:pt>
                <c:pt idx="1">
                  <c:v>-39.6939602723789</c:v>
                </c:pt>
                <c:pt idx="2">
                  <c:v>-229.4593618105034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723.5467432623996</c:v>
                </c:pt>
                <c:pt idx="1">
                  <c:v>-1174.213000494409</c:v>
                </c:pt>
                <c:pt idx="2">
                  <c:v>404.9010346532443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177032"/>
        <c:axId val="-203330765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18.0401658525042</c:v>
                </c:pt>
                <c:pt idx="1">
                  <c:v>3.049647084589992</c:v>
                </c:pt>
                <c:pt idx="2">
                  <c:v>136.4905988883349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208.8379855999629</c:v>
                </c:pt>
                <c:pt idx="1">
                  <c:v>259.6038749915</c:v>
                </c:pt>
                <c:pt idx="2">
                  <c:v>942.358955651301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-200.6980847382609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6290.426788362903</c:v>
                </c:pt>
                <c:pt idx="2">
                  <c:v>11279.38596534038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-165.3821127456913</c:v>
                </c:pt>
                <c:pt idx="1">
                  <c:v>0.0</c:v>
                </c:pt>
                <c:pt idx="2">
                  <c:v>4049.010346532443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36.60801974839522</c:v>
                </c:pt>
                <c:pt idx="1">
                  <c:v>35.31084481893527</c:v>
                </c:pt>
                <c:pt idx="2">
                  <c:v>950.7943938732433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3598952"/>
        <c:axId val="-2033589464"/>
      </c:scatterChart>
      <c:valAx>
        <c:axId val="-206317703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3307656"/>
        <c:crosses val="autoZero"/>
        <c:crossBetween val="midCat"/>
      </c:valAx>
      <c:valAx>
        <c:axId val="-20333076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3177032"/>
        <c:crosses val="autoZero"/>
        <c:crossBetween val="midCat"/>
      </c:valAx>
      <c:valAx>
        <c:axId val="-203359895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33589464"/>
        <c:crosses val="autoZero"/>
        <c:crossBetween val="midCat"/>
      </c:valAx>
      <c:valAx>
        <c:axId val="-203358946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359895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1993.752285051856</c:v>
                </c:pt>
                <c:pt idx="1">
                  <c:v>1993.752285051856</c:v>
                </c:pt>
                <c:pt idx="2">
                  <c:v>1993.752285051856</c:v>
                </c:pt>
                <c:pt idx="3">
                  <c:v>1993.752285051856</c:v>
                </c:pt>
                <c:pt idx="4">
                  <c:v>1993.752285051856</c:v>
                </c:pt>
                <c:pt idx="5">
                  <c:v>1993.752285051856</c:v>
                </c:pt>
                <c:pt idx="6">
                  <c:v>1993.752285051856</c:v>
                </c:pt>
                <c:pt idx="7">
                  <c:v>1993.752285051856</c:v>
                </c:pt>
                <c:pt idx="8">
                  <c:v>1993.752285051856</c:v>
                </c:pt>
                <c:pt idx="9">
                  <c:v>1993.752285051856</c:v>
                </c:pt>
                <c:pt idx="10">
                  <c:v>1993.752285051856</c:v>
                </c:pt>
                <c:pt idx="11">
                  <c:v>1993.752285051856</c:v>
                </c:pt>
                <c:pt idx="12">
                  <c:v>1993.752285051856</c:v>
                </c:pt>
                <c:pt idx="13">
                  <c:v>1993.752285051856</c:v>
                </c:pt>
                <c:pt idx="14">
                  <c:v>1993.752285051856</c:v>
                </c:pt>
                <c:pt idx="15">
                  <c:v>2014.23712052362</c:v>
                </c:pt>
                <c:pt idx="16">
                  <c:v>2055.206791467147</c:v>
                </c:pt>
                <c:pt idx="17">
                  <c:v>2096.176462410675</c:v>
                </c:pt>
                <c:pt idx="18">
                  <c:v>2137.146133354202</c:v>
                </c:pt>
                <c:pt idx="19">
                  <c:v>2178.115804297729</c:v>
                </c:pt>
                <c:pt idx="20">
                  <c:v>2219.085475241256</c:v>
                </c:pt>
                <c:pt idx="21">
                  <c:v>2260.055146184783</c:v>
                </c:pt>
                <c:pt idx="22">
                  <c:v>2301.02481712831</c:v>
                </c:pt>
                <c:pt idx="23">
                  <c:v>2341.994488071838</c:v>
                </c:pt>
                <c:pt idx="24">
                  <c:v>2382.964159015365</c:v>
                </c:pt>
                <c:pt idx="25">
                  <c:v>2423.933829958892</c:v>
                </c:pt>
                <c:pt idx="26">
                  <c:v>2464.90350090242</c:v>
                </c:pt>
                <c:pt idx="27">
                  <c:v>2505.873171845946</c:v>
                </c:pt>
                <c:pt idx="28">
                  <c:v>2546.842842789473</c:v>
                </c:pt>
                <c:pt idx="29">
                  <c:v>2587.812513733</c:v>
                </c:pt>
                <c:pt idx="30">
                  <c:v>2628.782184676528</c:v>
                </c:pt>
                <c:pt idx="31">
                  <c:v>2669.751855620055</c:v>
                </c:pt>
                <c:pt idx="32">
                  <c:v>2710.721526563582</c:v>
                </c:pt>
                <c:pt idx="33">
                  <c:v>2751.69119750711</c:v>
                </c:pt>
                <c:pt idx="34">
                  <c:v>2792.660868450636</c:v>
                </c:pt>
                <c:pt idx="35">
                  <c:v>2833.630539394164</c:v>
                </c:pt>
                <c:pt idx="36">
                  <c:v>2874.600210337691</c:v>
                </c:pt>
                <c:pt idx="37">
                  <c:v>2915.569881281218</c:v>
                </c:pt>
                <c:pt idx="38">
                  <c:v>2956.539552224745</c:v>
                </c:pt>
                <c:pt idx="39">
                  <c:v>2997.509223168272</c:v>
                </c:pt>
                <c:pt idx="40">
                  <c:v>3038.478894111799</c:v>
                </c:pt>
                <c:pt idx="41">
                  <c:v>3079.448565055327</c:v>
                </c:pt>
                <c:pt idx="42">
                  <c:v>3120.418235998854</c:v>
                </c:pt>
                <c:pt idx="43">
                  <c:v>3161.387906942381</c:v>
                </c:pt>
                <c:pt idx="44">
                  <c:v>3202.357577885908</c:v>
                </c:pt>
                <c:pt idx="45">
                  <c:v>3243.327248829436</c:v>
                </c:pt>
                <c:pt idx="46">
                  <c:v>3284.296919772963</c:v>
                </c:pt>
                <c:pt idx="47">
                  <c:v>3325.26659071649</c:v>
                </c:pt>
                <c:pt idx="48">
                  <c:v>3366.236261660018</c:v>
                </c:pt>
                <c:pt idx="49">
                  <c:v>3407.205932603544</c:v>
                </c:pt>
                <c:pt idx="50">
                  <c:v>3448.175603547072</c:v>
                </c:pt>
                <c:pt idx="51">
                  <c:v>3416.274087374232</c:v>
                </c:pt>
                <c:pt idx="52">
                  <c:v>3384.372571201393</c:v>
                </c:pt>
                <c:pt idx="53">
                  <c:v>3352.471055028554</c:v>
                </c:pt>
                <c:pt idx="54">
                  <c:v>3320.569538855715</c:v>
                </c:pt>
                <c:pt idx="55">
                  <c:v>3288.668022682876</c:v>
                </c:pt>
                <c:pt idx="56">
                  <c:v>3256.766506510037</c:v>
                </c:pt>
                <c:pt idx="57">
                  <c:v>3224.864990337197</c:v>
                </c:pt>
                <c:pt idx="58">
                  <c:v>3192.963474164359</c:v>
                </c:pt>
                <c:pt idx="59">
                  <c:v>3161.06195799152</c:v>
                </c:pt>
                <c:pt idx="60">
                  <c:v>3129.16044181868</c:v>
                </c:pt>
                <c:pt idx="61">
                  <c:v>3097.258925645841</c:v>
                </c:pt>
                <c:pt idx="62">
                  <c:v>3065.357409473002</c:v>
                </c:pt>
                <c:pt idx="63">
                  <c:v>3033.455893300163</c:v>
                </c:pt>
                <c:pt idx="64">
                  <c:v>3001.554377127323</c:v>
                </c:pt>
                <c:pt idx="65">
                  <c:v>2969.652860954484</c:v>
                </c:pt>
                <c:pt idx="66">
                  <c:v>2937.751344781645</c:v>
                </c:pt>
                <c:pt idx="67">
                  <c:v>2905.849828608806</c:v>
                </c:pt>
                <c:pt idx="68">
                  <c:v>2873.948312435967</c:v>
                </c:pt>
                <c:pt idx="69">
                  <c:v>2842.046796263128</c:v>
                </c:pt>
                <c:pt idx="70">
                  <c:v>2810.145280090289</c:v>
                </c:pt>
                <c:pt idx="71">
                  <c:v>2778.24376391745</c:v>
                </c:pt>
                <c:pt idx="72">
                  <c:v>2746.34224774461</c:v>
                </c:pt>
                <c:pt idx="73">
                  <c:v>2714.440731571771</c:v>
                </c:pt>
                <c:pt idx="74">
                  <c:v>2682.539215398932</c:v>
                </c:pt>
                <c:pt idx="75">
                  <c:v>2650.637699226093</c:v>
                </c:pt>
                <c:pt idx="76">
                  <c:v>2618.736183053254</c:v>
                </c:pt>
                <c:pt idx="77">
                  <c:v>2586.834666880414</c:v>
                </c:pt>
                <c:pt idx="78">
                  <c:v>2554.933150707575</c:v>
                </c:pt>
                <c:pt idx="79">
                  <c:v>2523.031634534736</c:v>
                </c:pt>
                <c:pt idx="80">
                  <c:v>2491.130118361897</c:v>
                </c:pt>
                <c:pt idx="81">
                  <c:v>2465.045596688793</c:v>
                </c:pt>
                <c:pt idx="82">
                  <c:v>2438.96107501569</c:v>
                </c:pt>
                <c:pt idx="83">
                  <c:v>2412.876553342586</c:v>
                </c:pt>
                <c:pt idx="84">
                  <c:v>2386.792031669483</c:v>
                </c:pt>
                <c:pt idx="85">
                  <c:v>2360.70750999638</c:v>
                </c:pt>
                <c:pt idx="86">
                  <c:v>2334.622988323275</c:v>
                </c:pt>
                <c:pt idx="87">
                  <c:v>2308.538466650172</c:v>
                </c:pt>
                <c:pt idx="88">
                  <c:v>2282.453944977068</c:v>
                </c:pt>
                <c:pt idx="89">
                  <c:v>2256.369423303965</c:v>
                </c:pt>
                <c:pt idx="90">
                  <c:v>2230.284901630861</c:v>
                </c:pt>
                <c:pt idx="91">
                  <c:v>2204.200379957757</c:v>
                </c:pt>
                <c:pt idx="92">
                  <c:v>2178.115858284654</c:v>
                </c:pt>
                <c:pt idx="93">
                  <c:v>2152.03133661155</c:v>
                </c:pt>
                <c:pt idx="94">
                  <c:v>2125.946814938447</c:v>
                </c:pt>
                <c:pt idx="95">
                  <c:v>2166.084554101895</c:v>
                </c:pt>
                <c:pt idx="96">
                  <c:v>2272.444554101895</c:v>
                </c:pt>
                <c:pt idx="97">
                  <c:v>2378.804554101895</c:v>
                </c:pt>
                <c:pt idx="98">
                  <c:v>2485.164554101895</c:v>
                </c:pt>
                <c:pt idx="99">
                  <c:v>2591.524554101895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5007.1583125309</c:v>
                </c:pt>
                <c:pt idx="1">
                  <c:v>4666.8983125309</c:v>
                </c:pt>
                <c:pt idx="2">
                  <c:v>4326.638312530899</c:v>
                </c:pt>
                <c:pt idx="3">
                  <c:v>3986.3783125309</c:v>
                </c:pt>
                <c:pt idx="4">
                  <c:v>3646.1183125309</c:v>
                </c:pt>
                <c:pt idx="5">
                  <c:v>3305.8583125309</c:v>
                </c:pt>
                <c:pt idx="6">
                  <c:v>2965.5983125309</c:v>
                </c:pt>
                <c:pt idx="7">
                  <c:v>2625.3383125309</c:v>
                </c:pt>
                <c:pt idx="8">
                  <c:v>2285.0783125309</c:v>
                </c:pt>
                <c:pt idx="9">
                  <c:v>1944.8183125309</c:v>
                </c:pt>
                <c:pt idx="10">
                  <c:v>1604.5583125309</c:v>
                </c:pt>
                <c:pt idx="11">
                  <c:v>1264.2983125309</c:v>
                </c:pt>
                <c:pt idx="12">
                  <c:v>924.0383125309</c:v>
                </c:pt>
                <c:pt idx="13">
                  <c:v>583.7783125309</c:v>
                </c:pt>
                <c:pt idx="14">
                  <c:v>243.5183125308999</c:v>
                </c:pt>
                <c:pt idx="15">
                  <c:v>113.2910540566515</c:v>
                </c:pt>
                <c:pt idx="16">
                  <c:v>193.0965371081531</c:v>
                </c:pt>
                <c:pt idx="17">
                  <c:v>272.9020201596546</c:v>
                </c:pt>
                <c:pt idx="18">
                  <c:v>352.7075032111562</c:v>
                </c:pt>
                <c:pt idx="19">
                  <c:v>432.5129862626578</c:v>
                </c:pt>
                <c:pt idx="20">
                  <c:v>512.3184693141594</c:v>
                </c:pt>
                <c:pt idx="21">
                  <c:v>592.1239523656608</c:v>
                </c:pt>
                <c:pt idx="22">
                  <c:v>671.9294354171624</c:v>
                </c:pt>
                <c:pt idx="23">
                  <c:v>751.734918468664</c:v>
                </c:pt>
                <c:pt idx="24">
                  <c:v>831.5404015201656</c:v>
                </c:pt>
                <c:pt idx="25">
                  <c:v>911.3458845716672</c:v>
                </c:pt>
                <c:pt idx="26">
                  <c:v>991.1513676231689</c:v>
                </c:pt>
                <c:pt idx="27">
                  <c:v>1070.95685067467</c:v>
                </c:pt>
                <c:pt idx="28">
                  <c:v>1150.762333726172</c:v>
                </c:pt>
                <c:pt idx="29">
                  <c:v>1230.567816777674</c:v>
                </c:pt>
                <c:pt idx="30">
                  <c:v>1310.373299829175</c:v>
                </c:pt>
                <c:pt idx="31">
                  <c:v>1390.178782880677</c:v>
                </c:pt>
                <c:pt idx="32">
                  <c:v>1469.984265932178</c:v>
                </c:pt>
                <c:pt idx="33">
                  <c:v>1549.78974898368</c:v>
                </c:pt>
                <c:pt idx="34">
                  <c:v>1629.595232035181</c:v>
                </c:pt>
                <c:pt idx="35">
                  <c:v>1709.400715086683</c:v>
                </c:pt>
                <c:pt idx="36">
                  <c:v>1789.206198138185</c:v>
                </c:pt>
                <c:pt idx="37">
                  <c:v>1869.011681189686</c:v>
                </c:pt>
                <c:pt idx="38">
                  <c:v>1948.817164241188</c:v>
                </c:pt>
                <c:pt idx="39">
                  <c:v>2028.622647292689</c:v>
                </c:pt>
                <c:pt idx="40">
                  <c:v>2108.428130344191</c:v>
                </c:pt>
                <c:pt idx="41">
                  <c:v>2188.233613395693</c:v>
                </c:pt>
                <c:pt idx="42">
                  <c:v>2268.039096447194</c:v>
                </c:pt>
                <c:pt idx="43">
                  <c:v>2347.844579498696</c:v>
                </c:pt>
                <c:pt idx="44">
                  <c:v>2427.650062550198</c:v>
                </c:pt>
                <c:pt idx="45">
                  <c:v>2507.4555456017</c:v>
                </c:pt>
                <c:pt idx="46">
                  <c:v>2587.261028653201</c:v>
                </c:pt>
                <c:pt idx="47">
                  <c:v>2667.066511704702</c:v>
                </c:pt>
                <c:pt idx="48">
                  <c:v>2746.871994756203</c:v>
                </c:pt>
                <c:pt idx="49">
                  <c:v>2826.677477807705</c:v>
                </c:pt>
                <c:pt idx="50">
                  <c:v>2906.482960859207</c:v>
                </c:pt>
                <c:pt idx="51">
                  <c:v>2861.437971808742</c:v>
                </c:pt>
                <c:pt idx="52">
                  <c:v>2816.392982758278</c:v>
                </c:pt>
                <c:pt idx="53">
                  <c:v>2771.347993707813</c:v>
                </c:pt>
                <c:pt idx="54">
                  <c:v>2726.303004657349</c:v>
                </c:pt>
                <c:pt idx="55">
                  <c:v>2681.258015606884</c:v>
                </c:pt>
                <c:pt idx="56">
                  <c:v>2636.21302655642</c:v>
                </c:pt>
                <c:pt idx="57">
                  <c:v>2591.168037505955</c:v>
                </c:pt>
                <c:pt idx="58">
                  <c:v>2546.123048455491</c:v>
                </c:pt>
                <c:pt idx="59">
                  <c:v>2501.078059405027</c:v>
                </c:pt>
                <c:pt idx="60">
                  <c:v>2456.033070354562</c:v>
                </c:pt>
                <c:pt idx="61">
                  <c:v>2410.988081304098</c:v>
                </c:pt>
                <c:pt idx="62">
                  <c:v>2365.943092253633</c:v>
                </c:pt>
                <c:pt idx="63">
                  <c:v>2320.898103203168</c:v>
                </c:pt>
                <c:pt idx="64">
                  <c:v>2275.853114152704</c:v>
                </c:pt>
                <c:pt idx="65">
                  <c:v>2230.80812510224</c:v>
                </c:pt>
                <c:pt idx="66">
                  <c:v>2185.763136051775</c:v>
                </c:pt>
                <c:pt idx="67">
                  <c:v>2140.718147001311</c:v>
                </c:pt>
                <c:pt idx="68">
                  <c:v>2095.673157950847</c:v>
                </c:pt>
                <c:pt idx="69">
                  <c:v>2050.628168900382</c:v>
                </c:pt>
                <c:pt idx="70">
                  <c:v>2005.583179849918</c:v>
                </c:pt>
                <c:pt idx="71">
                  <c:v>1960.538190799453</c:v>
                </c:pt>
                <c:pt idx="72">
                  <c:v>1915.493201748989</c:v>
                </c:pt>
                <c:pt idx="73">
                  <c:v>1870.448212698524</c:v>
                </c:pt>
                <c:pt idx="74">
                  <c:v>1825.40322364806</c:v>
                </c:pt>
                <c:pt idx="75">
                  <c:v>1780.358234597595</c:v>
                </c:pt>
                <c:pt idx="76">
                  <c:v>1735.313245547131</c:v>
                </c:pt>
                <c:pt idx="77">
                  <c:v>1690.268256496666</c:v>
                </c:pt>
                <c:pt idx="78">
                  <c:v>1645.223267446202</c:v>
                </c:pt>
                <c:pt idx="79">
                  <c:v>1600.178278395738</c:v>
                </c:pt>
                <c:pt idx="80">
                  <c:v>1555.133289345273</c:v>
                </c:pt>
                <c:pt idx="81">
                  <c:v>5061.96186947537</c:v>
                </c:pt>
                <c:pt idx="82">
                  <c:v>8568.79044960547</c:v>
                </c:pt>
                <c:pt idx="83">
                  <c:v>12075.61902973557</c:v>
                </c:pt>
                <c:pt idx="84">
                  <c:v>15582.44760986567</c:v>
                </c:pt>
                <c:pt idx="85">
                  <c:v>19089.27618999577</c:v>
                </c:pt>
                <c:pt idx="86">
                  <c:v>22596.10477012587</c:v>
                </c:pt>
                <c:pt idx="87">
                  <c:v>26102.93335025597</c:v>
                </c:pt>
                <c:pt idx="88">
                  <c:v>29609.76193038607</c:v>
                </c:pt>
                <c:pt idx="89">
                  <c:v>33116.59051051617</c:v>
                </c:pt>
                <c:pt idx="90">
                  <c:v>36623.41909064626</c:v>
                </c:pt>
                <c:pt idx="91">
                  <c:v>40130.24767077636</c:v>
                </c:pt>
                <c:pt idx="92">
                  <c:v>43637.07625090645</c:v>
                </c:pt>
                <c:pt idx="93">
                  <c:v>47143.90483103655</c:v>
                </c:pt>
                <c:pt idx="94">
                  <c:v>50650.73341116666</c:v>
                </c:pt>
                <c:pt idx="95">
                  <c:v>52766.5777012317</c:v>
                </c:pt>
                <c:pt idx="96">
                  <c:v>53491.43770123171</c:v>
                </c:pt>
                <c:pt idx="97">
                  <c:v>54216.29770123171</c:v>
                </c:pt>
                <c:pt idx="98">
                  <c:v>54941.15770123171</c:v>
                </c:pt>
                <c:pt idx="99">
                  <c:v>55666.01770123171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9.020082926252131</c:v>
                </c:pt>
                <c:pt idx="16">
                  <c:v>27.06024877875633</c:v>
                </c:pt>
                <c:pt idx="17">
                  <c:v>45.10041463126053</c:v>
                </c:pt>
                <c:pt idx="18">
                  <c:v>63.14058048376473</c:v>
                </c:pt>
                <c:pt idx="19">
                  <c:v>81.18074633626892</c:v>
                </c:pt>
                <c:pt idx="20">
                  <c:v>99.22091218877313</c:v>
                </c:pt>
                <c:pt idx="21">
                  <c:v>117.2610780412773</c:v>
                </c:pt>
                <c:pt idx="22">
                  <c:v>135.3012438937815</c:v>
                </c:pt>
                <c:pt idx="23">
                  <c:v>153.3414097462857</c:v>
                </c:pt>
                <c:pt idx="24">
                  <c:v>171.38157559879</c:v>
                </c:pt>
                <c:pt idx="25">
                  <c:v>189.4217414512941</c:v>
                </c:pt>
                <c:pt idx="26">
                  <c:v>207.4619073037983</c:v>
                </c:pt>
                <c:pt idx="27">
                  <c:v>225.5020731563025</c:v>
                </c:pt>
                <c:pt idx="28">
                  <c:v>243.5422390088067</c:v>
                </c:pt>
                <c:pt idx="29">
                  <c:v>261.582404861311</c:v>
                </c:pt>
                <c:pt idx="30">
                  <c:v>279.6225707138151</c:v>
                </c:pt>
                <c:pt idx="31">
                  <c:v>297.6627365663193</c:v>
                </c:pt>
                <c:pt idx="32">
                  <c:v>315.7029024188235</c:v>
                </c:pt>
                <c:pt idx="33">
                  <c:v>333.7430682713277</c:v>
                </c:pt>
                <c:pt idx="34">
                  <c:v>351.783234123832</c:v>
                </c:pt>
                <c:pt idx="35">
                  <c:v>369.8233999763361</c:v>
                </c:pt>
                <c:pt idx="36">
                  <c:v>387.8635658288402</c:v>
                </c:pt>
                <c:pt idx="37">
                  <c:v>405.9037316813445</c:v>
                </c:pt>
                <c:pt idx="38">
                  <c:v>423.9438975338486</c:v>
                </c:pt>
                <c:pt idx="39">
                  <c:v>441.9840633863529</c:v>
                </c:pt>
                <c:pt idx="40">
                  <c:v>460.0242292388571</c:v>
                </c:pt>
                <c:pt idx="41">
                  <c:v>478.0643950913612</c:v>
                </c:pt>
                <c:pt idx="42">
                  <c:v>496.1045609438654</c:v>
                </c:pt>
                <c:pt idx="43">
                  <c:v>514.1447267963697</c:v>
                </c:pt>
                <c:pt idx="44">
                  <c:v>532.1848926488738</c:v>
                </c:pt>
                <c:pt idx="45">
                  <c:v>550.225058501378</c:v>
                </c:pt>
                <c:pt idx="46">
                  <c:v>568.2652243538822</c:v>
                </c:pt>
                <c:pt idx="47">
                  <c:v>586.3053902063865</c:v>
                </c:pt>
                <c:pt idx="48">
                  <c:v>604.3455560588907</c:v>
                </c:pt>
                <c:pt idx="49">
                  <c:v>622.3857219113948</c:v>
                </c:pt>
                <c:pt idx="50">
                  <c:v>640.425887763899</c:v>
                </c:pt>
                <c:pt idx="51">
                  <c:v>643.475534848489</c:v>
                </c:pt>
                <c:pt idx="52">
                  <c:v>646.525181933079</c:v>
                </c:pt>
                <c:pt idx="53">
                  <c:v>649.574829017669</c:v>
                </c:pt>
                <c:pt idx="54">
                  <c:v>652.624476102259</c:v>
                </c:pt>
                <c:pt idx="55">
                  <c:v>655.674123186849</c:v>
                </c:pt>
                <c:pt idx="56">
                  <c:v>658.723770271439</c:v>
                </c:pt>
                <c:pt idx="57">
                  <c:v>661.773417356029</c:v>
                </c:pt>
                <c:pt idx="58">
                  <c:v>664.823064440619</c:v>
                </c:pt>
                <c:pt idx="59">
                  <c:v>667.872711525209</c:v>
                </c:pt>
                <c:pt idx="60">
                  <c:v>670.9223586097989</c:v>
                </c:pt>
                <c:pt idx="61">
                  <c:v>673.9720056943889</c:v>
                </c:pt>
                <c:pt idx="62">
                  <c:v>677.0216527789789</c:v>
                </c:pt>
                <c:pt idx="63">
                  <c:v>680.0712998635689</c:v>
                </c:pt>
                <c:pt idx="64">
                  <c:v>683.120946948159</c:v>
                </c:pt>
                <c:pt idx="65">
                  <c:v>686.170594032749</c:v>
                </c:pt>
                <c:pt idx="66">
                  <c:v>689.220241117339</c:v>
                </c:pt>
                <c:pt idx="67">
                  <c:v>692.2698882019289</c:v>
                </c:pt>
                <c:pt idx="68">
                  <c:v>695.3195352865189</c:v>
                </c:pt>
                <c:pt idx="69">
                  <c:v>698.3691823711089</c:v>
                </c:pt>
                <c:pt idx="70">
                  <c:v>701.4188294556989</c:v>
                </c:pt>
                <c:pt idx="71">
                  <c:v>704.4684765402888</c:v>
                </c:pt>
                <c:pt idx="72">
                  <c:v>707.5181236248789</c:v>
                </c:pt>
                <c:pt idx="73">
                  <c:v>710.5677707094688</c:v>
                </c:pt>
                <c:pt idx="74">
                  <c:v>713.6174177940588</c:v>
                </c:pt>
                <c:pt idx="75">
                  <c:v>716.6670648786488</c:v>
                </c:pt>
                <c:pt idx="76">
                  <c:v>719.7167119632388</c:v>
                </c:pt>
                <c:pt idx="77">
                  <c:v>722.7663590478288</c:v>
                </c:pt>
                <c:pt idx="78">
                  <c:v>725.8160061324188</c:v>
                </c:pt>
                <c:pt idx="79">
                  <c:v>728.8656532170088</c:v>
                </c:pt>
                <c:pt idx="80">
                  <c:v>731.9153003015988</c:v>
                </c:pt>
                <c:pt idx="81">
                  <c:v>868.4058991899336</c:v>
                </c:pt>
                <c:pt idx="82">
                  <c:v>1004.896498078268</c:v>
                </c:pt>
                <c:pt idx="83">
                  <c:v>1141.387096966603</c:v>
                </c:pt>
                <c:pt idx="84">
                  <c:v>1277.877695854938</c:v>
                </c:pt>
                <c:pt idx="85">
                  <c:v>1414.368294743273</c:v>
                </c:pt>
                <c:pt idx="86">
                  <c:v>1550.858893631608</c:v>
                </c:pt>
                <c:pt idx="87">
                  <c:v>1687.349492519943</c:v>
                </c:pt>
                <c:pt idx="88">
                  <c:v>1823.840091408278</c:v>
                </c:pt>
                <c:pt idx="89">
                  <c:v>1960.330690296613</c:v>
                </c:pt>
                <c:pt idx="90">
                  <c:v>2096.821289184947</c:v>
                </c:pt>
                <c:pt idx="91">
                  <c:v>2233.311888073282</c:v>
                </c:pt>
                <c:pt idx="92">
                  <c:v>2369.802486961617</c:v>
                </c:pt>
                <c:pt idx="93">
                  <c:v>2506.293085849952</c:v>
                </c:pt>
                <c:pt idx="94">
                  <c:v>2642.783684738287</c:v>
                </c:pt>
                <c:pt idx="95">
                  <c:v>2715.244484182454</c:v>
                </c:pt>
                <c:pt idx="96">
                  <c:v>2723.675484182454</c:v>
                </c:pt>
                <c:pt idx="97">
                  <c:v>2732.106484182454</c:v>
                </c:pt>
                <c:pt idx="98">
                  <c:v>2740.537484182454</c:v>
                </c:pt>
                <c:pt idx="99">
                  <c:v>2748.968484182454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104.4189927999818</c:v>
                </c:pt>
                <c:pt idx="16">
                  <c:v>313.2569783999447</c:v>
                </c:pt>
                <c:pt idx="17">
                  <c:v>522.0949639999076</c:v>
                </c:pt>
                <c:pt idx="18">
                  <c:v>730.9329495998704</c:v>
                </c:pt>
                <c:pt idx="19">
                  <c:v>939.7709351998332</c:v>
                </c:pt>
                <c:pt idx="20">
                  <c:v>1148.608920799796</c:v>
                </c:pt>
                <c:pt idx="21">
                  <c:v>1357.446906399759</c:v>
                </c:pt>
                <c:pt idx="22">
                  <c:v>1566.284891999722</c:v>
                </c:pt>
                <c:pt idx="23">
                  <c:v>1775.122877599685</c:v>
                </c:pt>
                <c:pt idx="24">
                  <c:v>1983.960863199648</c:v>
                </c:pt>
                <c:pt idx="25">
                  <c:v>2192.79884879961</c:v>
                </c:pt>
                <c:pt idx="26">
                  <c:v>2401.636834399574</c:v>
                </c:pt>
                <c:pt idx="27">
                  <c:v>2610.474819999537</c:v>
                </c:pt>
                <c:pt idx="28">
                  <c:v>2819.3128055995</c:v>
                </c:pt>
                <c:pt idx="29">
                  <c:v>3028.150791199462</c:v>
                </c:pt>
                <c:pt idx="30">
                  <c:v>3236.988776799425</c:v>
                </c:pt>
                <c:pt idx="31">
                  <c:v>3445.826762399387</c:v>
                </c:pt>
                <c:pt idx="32">
                  <c:v>3654.66474799935</c:v>
                </c:pt>
                <c:pt idx="33">
                  <c:v>3863.502733599313</c:v>
                </c:pt>
                <c:pt idx="34">
                  <c:v>4072.340719199276</c:v>
                </c:pt>
                <c:pt idx="35">
                  <c:v>4281.17870479924</c:v>
                </c:pt>
                <c:pt idx="36">
                  <c:v>4490.016690399202</c:v>
                </c:pt>
                <c:pt idx="37">
                  <c:v>4698.854675999165</c:v>
                </c:pt>
                <c:pt idx="38">
                  <c:v>4907.692661599127</c:v>
                </c:pt>
                <c:pt idx="39">
                  <c:v>5116.530647199091</c:v>
                </c:pt>
                <c:pt idx="40">
                  <c:v>5325.368632799053</c:v>
                </c:pt>
                <c:pt idx="41">
                  <c:v>5534.206618399016</c:v>
                </c:pt>
                <c:pt idx="42">
                  <c:v>5743.04460399898</c:v>
                </c:pt>
                <c:pt idx="43">
                  <c:v>5951.882589598942</c:v>
                </c:pt>
                <c:pt idx="44">
                  <c:v>6160.720575198905</c:v>
                </c:pt>
                <c:pt idx="45">
                  <c:v>6369.558560798867</c:v>
                </c:pt>
                <c:pt idx="46">
                  <c:v>6578.39654639883</c:v>
                </c:pt>
                <c:pt idx="47">
                  <c:v>6787.234531998793</c:v>
                </c:pt>
                <c:pt idx="48">
                  <c:v>6996.072517598756</c:v>
                </c:pt>
                <c:pt idx="49">
                  <c:v>7204.91050319872</c:v>
                </c:pt>
                <c:pt idx="50">
                  <c:v>7413.748488798682</c:v>
                </c:pt>
                <c:pt idx="51">
                  <c:v>7673.352363790181</c:v>
                </c:pt>
                <c:pt idx="52">
                  <c:v>7932.956238781682</c:v>
                </c:pt>
                <c:pt idx="53">
                  <c:v>8192.560113773183</c:v>
                </c:pt>
                <c:pt idx="54">
                  <c:v>8452.163988764681</c:v>
                </c:pt>
                <c:pt idx="55">
                  <c:v>8711.767863756182</c:v>
                </c:pt>
                <c:pt idx="56">
                  <c:v>8971.371738747683</c:v>
                </c:pt>
                <c:pt idx="57">
                  <c:v>9230.975613739181</c:v>
                </c:pt>
                <c:pt idx="58">
                  <c:v>9490.57948873068</c:v>
                </c:pt>
                <c:pt idx="59">
                  <c:v>9750.183363722182</c:v>
                </c:pt>
                <c:pt idx="60">
                  <c:v>10009.78723871368</c:v>
                </c:pt>
                <c:pt idx="61">
                  <c:v>10269.39111370518</c:v>
                </c:pt>
                <c:pt idx="62">
                  <c:v>10528.99498869668</c:v>
                </c:pt>
                <c:pt idx="63">
                  <c:v>10788.59886368818</c:v>
                </c:pt>
                <c:pt idx="64">
                  <c:v>11048.20273867968</c:v>
                </c:pt>
                <c:pt idx="65">
                  <c:v>11307.80661367118</c:v>
                </c:pt>
                <c:pt idx="66">
                  <c:v>11567.41048866268</c:v>
                </c:pt>
                <c:pt idx="67">
                  <c:v>11827.01436365418</c:v>
                </c:pt>
                <c:pt idx="68">
                  <c:v>12086.61823864568</c:v>
                </c:pt>
                <c:pt idx="69">
                  <c:v>12346.22211363718</c:v>
                </c:pt>
                <c:pt idx="70">
                  <c:v>12605.82598862868</c:v>
                </c:pt>
                <c:pt idx="71">
                  <c:v>12865.42986362018</c:v>
                </c:pt>
                <c:pt idx="72">
                  <c:v>13125.03373861168</c:v>
                </c:pt>
                <c:pt idx="73">
                  <c:v>13384.63761360318</c:v>
                </c:pt>
                <c:pt idx="74">
                  <c:v>13644.24148859468</c:v>
                </c:pt>
                <c:pt idx="75">
                  <c:v>13903.84536358618</c:v>
                </c:pt>
                <c:pt idx="76">
                  <c:v>14163.44923857768</c:v>
                </c:pt>
                <c:pt idx="77">
                  <c:v>14423.05311356918</c:v>
                </c:pt>
                <c:pt idx="78">
                  <c:v>14682.65698856068</c:v>
                </c:pt>
                <c:pt idx="79">
                  <c:v>14942.26086355218</c:v>
                </c:pt>
                <c:pt idx="80">
                  <c:v>15201.86473854368</c:v>
                </c:pt>
                <c:pt idx="81">
                  <c:v>16144.22369419498</c:v>
                </c:pt>
                <c:pt idx="82">
                  <c:v>17086.58264984628</c:v>
                </c:pt>
                <c:pt idx="83">
                  <c:v>18028.94160549758</c:v>
                </c:pt>
                <c:pt idx="84">
                  <c:v>18971.30056114888</c:v>
                </c:pt>
                <c:pt idx="85">
                  <c:v>19913.65951680019</c:v>
                </c:pt>
                <c:pt idx="86">
                  <c:v>20856.01847245149</c:v>
                </c:pt>
                <c:pt idx="87">
                  <c:v>21798.37742810279</c:v>
                </c:pt>
                <c:pt idx="88">
                  <c:v>22740.7363837541</c:v>
                </c:pt>
                <c:pt idx="89">
                  <c:v>23683.09533940539</c:v>
                </c:pt>
                <c:pt idx="90">
                  <c:v>24625.4542950567</c:v>
                </c:pt>
                <c:pt idx="91">
                  <c:v>25567.81325070799</c:v>
                </c:pt>
                <c:pt idx="92">
                  <c:v>26510.17220635929</c:v>
                </c:pt>
                <c:pt idx="93">
                  <c:v>27452.53116201059</c:v>
                </c:pt>
                <c:pt idx="94">
                  <c:v>28394.8901176619</c:v>
                </c:pt>
                <c:pt idx="95">
                  <c:v>28866.06959548754</c:v>
                </c:pt>
                <c:pt idx="96">
                  <c:v>28866.06959548754</c:v>
                </c:pt>
                <c:pt idx="97">
                  <c:v>28866.06959548754</c:v>
                </c:pt>
                <c:pt idx="98">
                  <c:v>28866.06959548754</c:v>
                </c:pt>
                <c:pt idx="99">
                  <c:v>28866.06959548754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108.6797412109179</c:v>
                </c:pt>
                <c:pt idx="1">
                  <c:v>108.6797412109179</c:v>
                </c:pt>
                <c:pt idx="2">
                  <c:v>108.6797412109179</c:v>
                </c:pt>
                <c:pt idx="3">
                  <c:v>108.6797412109179</c:v>
                </c:pt>
                <c:pt idx="4">
                  <c:v>108.6797412109179</c:v>
                </c:pt>
                <c:pt idx="5">
                  <c:v>108.6797412109179</c:v>
                </c:pt>
                <c:pt idx="6">
                  <c:v>108.6797412109179</c:v>
                </c:pt>
                <c:pt idx="7">
                  <c:v>108.6797412109179</c:v>
                </c:pt>
                <c:pt idx="8">
                  <c:v>108.6797412109179</c:v>
                </c:pt>
                <c:pt idx="9">
                  <c:v>108.6797412109179</c:v>
                </c:pt>
                <c:pt idx="10">
                  <c:v>108.6797412109179</c:v>
                </c:pt>
                <c:pt idx="11">
                  <c:v>108.6797412109179</c:v>
                </c:pt>
                <c:pt idx="12">
                  <c:v>108.6797412109179</c:v>
                </c:pt>
                <c:pt idx="13">
                  <c:v>108.6797412109179</c:v>
                </c:pt>
                <c:pt idx="14">
                  <c:v>108.6797412109179</c:v>
                </c:pt>
                <c:pt idx="15">
                  <c:v>112.292394128893</c:v>
                </c:pt>
                <c:pt idx="16">
                  <c:v>119.5176999648431</c:v>
                </c:pt>
                <c:pt idx="17">
                  <c:v>126.7430058007933</c:v>
                </c:pt>
                <c:pt idx="18">
                  <c:v>133.9683116367434</c:v>
                </c:pt>
                <c:pt idx="19">
                  <c:v>141.1936174726935</c:v>
                </c:pt>
                <c:pt idx="20">
                  <c:v>148.4189233086436</c:v>
                </c:pt>
                <c:pt idx="21">
                  <c:v>155.6442291445938</c:v>
                </c:pt>
                <c:pt idx="22">
                  <c:v>162.869534980544</c:v>
                </c:pt>
                <c:pt idx="23">
                  <c:v>170.094840816494</c:v>
                </c:pt>
                <c:pt idx="24">
                  <c:v>177.3201466524441</c:v>
                </c:pt>
                <c:pt idx="25">
                  <c:v>184.5454524883943</c:v>
                </c:pt>
                <c:pt idx="26">
                  <c:v>191.7707583243444</c:v>
                </c:pt>
                <c:pt idx="27">
                  <c:v>198.9960641602945</c:v>
                </c:pt>
                <c:pt idx="28">
                  <c:v>206.2213699962446</c:v>
                </c:pt>
                <c:pt idx="29">
                  <c:v>213.4466758321948</c:v>
                </c:pt>
                <c:pt idx="30">
                  <c:v>220.6719816681449</c:v>
                </c:pt>
                <c:pt idx="31">
                  <c:v>227.897287504095</c:v>
                </c:pt>
                <c:pt idx="32">
                  <c:v>235.1225933400451</c:v>
                </c:pt>
                <c:pt idx="33">
                  <c:v>242.3478991759953</c:v>
                </c:pt>
                <c:pt idx="34">
                  <c:v>249.5732050119454</c:v>
                </c:pt>
                <c:pt idx="35">
                  <c:v>256.7985108478955</c:v>
                </c:pt>
                <c:pt idx="36">
                  <c:v>264.0238166838456</c:v>
                </c:pt>
                <c:pt idx="37">
                  <c:v>271.2491225197957</c:v>
                </c:pt>
                <c:pt idx="38">
                  <c:v>278.4744283557459</c:v>
                </c:pt>
                <c:pt idx="39">
                  <c:v>285.699734191696</c:v>
                </c:pt>
                <c:pt idx="40">
                  <c:v>292.9250400276461</c:v>
                </c:pt>
                <c:pt idx="41">
                  <c:v>300.1503458635962</c:v>
                </c:pt>
                <c:pt idx="42">
                  <c:v>307.3756516995463</c:v>
                </c:pt>
                <c:pt idx="43">
                  <c:v>314.6009575354965</c:v>
                </c:pt>
                <c:pt idx="44">
                  <c:v>321.8262633714466</c:v>
                </c:pt>
                <c:pt idx="45">
                  <c:v>329.0515692073967</c:v>
                </c:pt>
                <c:pt idx="46">
                  <c:v>336.2768750433469</c:v>
                </c:pt>
                <c:pt idx="47">
                  <c:v>343.502180879297</c:v>
                </c:pt>
                <c:pt idx="48">
                  <c:v>350.7274867152471</c:v>
                </c:pt>
                <c:pt idx="49">
                  <c:v>357.9527925511973</c:v>
                </c:pt>
                <c:pt idx="50">
                  <c:v>365.1780983871474</c:v>
                </c:pt>
                <c:pt idx="51">
                  <c:v>353.0054951075758</c:v>
                </c:pt>
                <c:pt idx="52">
                  <c:v>340.8328918280042</c:v>
                </c:pt>
                <c:pt idx="53">
                  <c:v>328.6602885484326</c:v>
                </c:pt>
                <c:pt idx="54">
                  <c:v>316.4876852688611</c:v>
                </c:pt>
                <c:pt idx="55">
                  <c:v>304.3150819892895</c:v>
                </c:pt>
                <c:pt idx="56">
                  <c:v>292.142478709718</c:v>
                </c:pt>
                <c:pt idx="57">
                  <c:v>279.9698754301463</c:v>
                </c:pt>
                <c:pt idx="58">
                  <c:v>267.7972721505747</c:v>
                </c:pt>
                <c:pt idx="59">
                  <c:v>255.6246688710032</c:v>
                </c:pt>
                <c:pt idx="60">
                  <c:v>243.4520655914316</c:v>
                </c:pt>
                <c:pt idx="61">
                  <c:v>231.27946231186</c:v>
                </c:pt>
                <c:pt idx="62">
                  <c:v>219.1068590322884</c:v>
                </c:pt>
                <c:pt idx="63">
                  <c:v>206.9342557527168</c:v>
                </c:pt>
                <c:pt idx="64">
                  <c:v>194.7616524731453</c:v>
                </c:pt>
                <c:pt idx="65">
                  <c:v>182.5890491935737</c:v>
                </c:pt>
                <c:pt idx="66">
                  <c:v>170.4164459140021</c:v>
                </c:pt>
                <c:pt idx="67">
                  <c:v>158.2438426344305</c:v>
                </c:pt>
                <c:pt idx="68">
                  <c:v>146.071239354859</c:v>
                </c:pt>
                <c:pt idx="69">
                  <c:v>133.8986360752874</c:v>
                </c:pt>
                <c:pt idx="70">
                  <c:v>121.7260327957158</c:v>
                </c:pt>
                <c:pt idx="71">
                  <c:v>109.5534295161442</c:v>
                </c:pt>
                <c:pt idx="72">
                  <c:v>97.38082623657266</c:v>
                </c:pt>
                <c:pt idx="73">
                  <c:v>85.20822295700105</c:v>
                </c:pt>
                <c:pt idx="74">
                  <c:v>73.03561967742945</c:v>
                </c:pt>
                <c:pt idx="75">
                  <c:v>60.8630163978579</c:v>
                </c:pt>
                <c:pt idx="76">
                  <c:v>48.6904131182863</c:v>
                </c:pt>
                <c:pt idx="77">
                  <c:v>36.51780983871475</c:v>
                </c:pt>
                <c:pt idx="78">
                  <c:v>24.34520655914315</c:v>
                </c:pt>
                <c:pt idx="79">
                  <c:v>12.1726032795716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26.09499999999994</c:v>
                </c:pt>
                <c:pt idx="96">
                  <c:v>78.28499999999982</c:v>
                </c:pt>
                <c:pt idx="97">
                  <c:v>130.4749999999997</c:v>
                </c:pt>
                <c:pt idx="98">
                  <c:v>182.6649999999996</c:v>
                </c:pt>
                <c:pt idx="99">
                  <c:v>234.8549999999995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7124.782008208261</c:v>
                </c:pt>
                <c:pt idx="1">
                  <c:v>7124.782008208261</c:v>
                </c:pt>
                <c:pt idx="2">
                  <c:v>7124.782008208261</c:v>
                </c:pt>
                <c:pt idx="3">
                  <c:v>7124.782008208261</c:v>
                </c:pt>
                <c:pt idx="4">
                  <c:v>7124.782008208261</c:v>
                </c:pt>
                <c:pt idx="5">
                  <c:v>7124.782008208261</c:v>
                </c:pt>
                <c:pt idx="6">
                  <c:v>7124.782008208261</c:v>
                </c:pt>
                <c:pt idx="7">
                  <c:v>7124.782008208261</c:v>
                </c:pt>
                <c:pt idx="8">
                  <c:v>7124.782008208261</c:v>
                </c:pt>
                <c:pt idx="9">
                  <c:v>7124.782008208261</c:v>
                </c:pt>
                <c:pt idx="10">
                  <c:v>7124.782008208261</c:v>
                </c:pt>
                <c:pt idx="11">
                  <c:v>7124.782008208261</c:v>
                </c:pt>
                <c:pt idx="12">
                  <c:v>7124.782008208261</c:v>
                </c:pt>
                <c:pt idx="13">
                  <c:v>7124.782008208261</c:v>
                </c:pt>
                <c:pt idx="14">
                  <c:v>7124.782008208261</c:v>
                </c:pt>
                <c:pt idx="15">
                  <c:v>7024.43296583913</c:v>
                </c:pt>
                <c:pt idx="16">
                  <c:v>6823.734881100869</c:v>
                </c:pt>
                <c:pt idx="17">
                  <c:v>6623.036796362609</c:v>
                </c:pt>
                <c:pt idx="18">
                  <c:v>6422.338711624348</c:v>
                </c:pt>
                <c:pt idx="19">
                  <c:v>6221.640626886086</c:v>
                </c:pt>
                <c:pt idx="20">
                  <c:v>6020.942542147825</c:v>
                </c:pt>
                <c:pt idx="21">
                  <c:v>5820.244457409564</c:v>
                </c:pt>
                <c:pt idx="22">
                  <c:v>5619.546372671304</c:v>
                </c:pt>
                <c:pt idx="23">
                  <c:v>5418.848287933043</c:v>
                </c:pt>
                <c:pt idx="24">
                  <c:v>5218.150203194782</c:v>
                </c:pt>
                <c:pt idx="25">
                  <c:v>5017.452118456521</c:v>
                </c:pt>
                <c:pt idx="26">
                  <c:v>4816.75403371826</c:v>
                </c:pt>
                <c:pt idx="27">
                  <c:v>4616.05594898</c:v>
                </c:pt>
                <c:pt idx="28">
                  <c:v>4415.357864241738</c:v>
                </c:pt>
                <c:pt idx="29">
                  <c:v>4214.659779503477</c:v>
                </c:pt>
                <c:pt idx="30">
                  <c:v>4013.961694765217</c:v>
                </c:pt>
                <c:pt idx="31">
                  <c:v>3813.263610026956</c:v>
                </c:pt>
                <c:pt idx="32">
                  <c:v>3612.565525288696</c:v>
                </c:pt>
                <c:pt idx="33">
                  <c:v>3411.867440550435</c:v>
                </c:pt>
                <c:pt idx="34">
                  <c:v>3211.169355812174</c:v>
                </c:pt>
                <c:pt idx="35">
                  <c:v>3010.471271073913</c:v>
                </c:pt>
                <c:pt idx="36">
                  <c:v>2809.773186335652</c:v>
                </c:pt>
                <c:pt idx="37">
                  <c:v>2609.075101597391</c:v>
                </c:pt>
                <c:pt idx="38">
                  <c:v>2408.37701685913</c:v>
                </c:pt>
                <c:pt idx="39">
                  <c:v>2207.67893212087</c:v>
                </c:pt>
                <c:pt idx="40">
                  <c:v>2006.980847382609</c:v>
                </c:pt>
                <c:pt idx="41">
                  <c:v>1806.282762644348</c:v>
                </c:pt>
                <c:pt idx="42">
                  <c:v>1605.584677906088</c:v>
                </c:pt>
                <c:pt idx="43">
                  <c:v>1404.886593167827</c:v>
                </c:pt>
                <c:pt idx="44">
                  <c:v>1204.188508429565</c:v>
                </c:pt>
                <c:pt idx="45">
                  <c:v>1003.490423691304</c:v>
                </c:pt>
                <c:pt idx="46">
                  <c:v>802.7923389530433</c:v>
                </c:pt>
                <c:pt idx="47">
                  <c:v>602.0942542147832</c:v>
                </c:pt>
                <c:pt idx="48">
                  <c:v>401.3961694765221</c:v>
                </c:pt>
                <c:pt idx="49">
                  <c:v>200.6980847382611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6290.426788362903</c:v>
                </c:pt>
                <c:pt idx="52">
                  <c:v>12580.85357672581</c:v>
                </c:pt>
                <c:pt idx="53">
                  <c:v>18871.28036508871</c:v>
                </c:pt>
                <c:pt idx="54">
                  <c:v>25161.70715345161</c:v>
                </c:pt>
                <c:pt idx="55">
                  <c:v>31452.13394181451</c:v>
                </c:pt>
                <c:pt idx="56">
                  <c:v>37742.56073017741</c:v>
                </c:pt>
                <c:pt idx="57">
                  <c:v>44032.98751854032</c:v>
                </c:pt>
                <c:pt idx="58">
                  <c:v>50323.41430690322</c:v>
                </c:pt>
                <c:pt idx="59">
                  <c:v>56613.84109526612</c:v>
                </c:pt>
                <c:pt idx="60">
                  <c:v>62904.26788362903</c:v>
                </c:pt>
                <c:pt idx="61">
                  <c:v>69194.69467199193</c:v>
                </c:pt>
                <c:pt idx="62">
                  <c:v>75485.1214603548</c:v>
                </c:pt>
                <c:pt idx="63">
                  <c:v>81775.54824871774</c:v>
                </c:pt>
                <c:pt idx="64">
                  <c:v>88065.97503708064</c:v>
                </c:pt>
                <c:pt idx="65">
                  <c:v>94356.40182544354</c:v>
                </c:pt>
                <c:pt idx="66">
                  <c:v>100646.8286138064</c:v>
                </c:pt>
                <c:pt idx="67">
                  <c:v>106937.2554021694</c:v>
                </c:pt>
                <c:pt idx="68">
                  <c:v>113227.6821905322</c:v>
                </c:pt>
                <c:pt idx="69">
                  <c:v>119518.1089788952</c:v>
                </c:pt>
                <c:pt idx="70">
                  <c:v>125808.5357672581</c:v>
                </c:pt>
                <c:pt idx="71">
                  <c:v>132098.962555621</c:v>
                </c:pt>
                <c:pt idx="72">
                  <c:v>138389.3893439839</c:v>
                </c:pt>
                <c:pt idx="73">
                  <c:v>144679.8161323468</c:v>
                </c:pt>
                <c:pt idx="74">
                  <c:v>150970.2429207096</c:v>
                </c:pt>
                <c:pt idx="75">
                  <c:v>157260.6697090726</c:v>
                </c:pt>
                <c:pt idx="76">
                  <c:v>163551.0964974355</c:v>
                </c:pt>
                <c:pt idx="77">
                  <c:v>169841.5232857984</c:v>
                </c:pt>
                <c:pt idx="78">
                  <c:v>176131.9500741613</c:v>
                </c:pt>
                <c:pt idx="79">
                  <c:v>182422.3768625242</c:v>
                </c:pt>
                <c:pt idx="80">
                  <c:v>188712.8036508871</c:v>
                </c:pt>
                <c:pt idx="81">
                  <c:v>199992.1896162275</c:v>
                </c:pt>
                <c:pt idx="82">
                  <c:v>211271.5755815678</c:v>
                </c:pt>
                <c:pt idx="83">
                  <c:v>222550.9615469082</c:v>
                </c:pt>
                <c:pt idx="84">
                  <c:v>233830.3475122486</c:v>
                </c:pt>
                <c:pt idx="85">
                  <c:v>245109.733477589</c:v>
                </c:pt>
                <c:pt idx="86">
                  <c:v>256389.1194429293</c:v>
                </c:pt>
                <c:pt idx="87">
                  <c:v>267668.5054082697</c:v>
                </c:pt>
                <c:pt idx="88">
                  <c:v>278947.8913736101</c:v>
                </c:pt>
                <c:pt idx="89">
                  <c:v>290227.2773389505</c:v>
                </c:pt>
                <c:pt idx="90">
                  <c:v>301506.6633042909</c:v>
                </c:pt>
                <c:pt idx="91">
                  <c:v>312786.0492696313</c:v>
                </c:pt>
                <c:pt idx="92">
                  <c:v>324065.4352349716</c:v>
                </c:pt>
                <c:pt idx="93">
                  <c:v>335344.821200312</c:v>
                </c:pt>
                <c:pt idx="94">
                  <c:v>346624.2071656524</c:v>
                </c:pt>
                <c:pt idx="95">
                  <c:v>353599.7501483225</c:v>
                </c:pt>
                <c:pt idx="96">
                  <c:v>356271.4501483225</c:v>
                </c:pt>
                <c:pt idx="97">
                  <c:v>358943.1501483226</c:v>
                </c:pt>
                <c:pt idx="98">
                  <c:v>361614.8501483226</c:v>
                </c:pt>
                <c:pt idx="99">
                  <c:v>364286.5501483226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414.765</c:v>
                </c:pt>
                <c:pt idx="96">
                  <c:v>1244.295</c:v>
                </c:pt>
                <c:pt idx="97">
                  <c:v>2073.825</c:v>
                </c:pt>
                <c:pt idx="98">
                  <c:v>2903.355</c:v>
                </c:pt>
                <c:pt idx="99">
                  <c:v>3732.885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5871.065002472043</c:v>
                </c:pt>
                <c:pt idx="1">
                  <c:v>5871.065002472043</c:v>
                </c:pt>
                <c:pt idx="2">
                  <c:v>5871.065002472043</c:v>
                </c:pt>
                <c:pt idx="3">
                  <c:v>5871.065002472043</c:v>
                </c:pt>
                <c:pt idx="4">
                  <c:v>5871.065002472043</c:v>
                </c:pt>
                <c:pt idx="5">
                  <c:v>5871.065002472043</c:v>
                </c:pt>
                <c:pt idx="6">
                  <c:v>5871.065002472043</c:v>
                </c:pt>
                <c:pt idx="7">
                  <c:v>5871.065002472043</c:v>
                </c:pt>
                <c:pt idx="8">
                  <c:v>5871.065002472043</c:v>
                </c:pt>
                <c:pt idx="9">
                  <c:v>5871.065002472043</c:v>
                </c:pt>
                <c:pt idx="10">
                  <c:v>5871.065002472043</c:v>
                </c:pt>
                <c:pt idx="11">
                  <c:v>5871.065002472043</c:v>
                </c:pt>
                <c:pt idx="12">
                  <c:v>5871.065002472043</c:v>
                </c:pt>
                <c:pt idx="13">
                  <c:v>5871.065002472043</c:v>
                </c:pt>
                <c:pt idx="14">
                  <c:v>5871.065002472043</c:v>
                </c:pt>
                <c:pt idx="15">
                  <c:v>5788.373946099197</c:v>
                </c:pt>
                <c:pt idx="16">
                  <c:v>5622.991833353506</c:v>
                </c:pt>
                <c:pt idx="17">
                  <c:v>5457.609720607814</c:v>
                </c:pt>
                <c:pt idx="18">
                  <c:v>5292.227607862123</c:v>
                </c:pt>
                <c:pt idx="19">
                  <c:v>5126.845495116432</c:v>
                </c:pt>
                <c:pt idx="20">
                  <c:v>4961.463382370741</c:v>
                </c:pt>
                <c:pt idx="21">
                  <c:v>4796.08126962505</c:v>
                </c:pt>
                <c:pt idx="22">
                  <c:v>4630.699156879358</c:v>
                </c:pt>
                <c:pt idx="23">
                  <c:v>4465.317044133666</c:v>
                </c:pt>
                <c:pt idx="24">
                  <c:v>4299.934931387976</c:v>
                </c:pt>
                <c:pt idx="25">
                  <c:v>4134.552818642283</c:v>
                </c:pt>
                <c:pt idx="26">
                  <c:v>3969.170705896593</c:v>
                </c:pt>
                <c:pt idx="27">
                  <c:v>3803.788593150901</c:v>
                </c:pt>
                <c:pt idx="28">
                  <c:v>3638.40648040521</c:v>
                </c:pt>
                <c:pt idx="29">
                  <c:v>3473.024367659519</c:v>
                </c:pt>
                <c:pt idx="30">
                  <c:v>3307.642254913827</c:v>
                </c:pt>
                <c:pt idx="31">
                  <c:v>3142.260142168136</c:v>
                </c:pt>
                <c:pt idx="32">
                  <c:v>2976.878029422445</c:v>
                </c:pt>
                <c:pt idx="33">
                  <c:v>2811.495916676753</c:v>
                </c:pt>
                <c:pt idx="34">
                  <c:v>2646.113803931062</c:v>
                </c:pt>
                <c:pt idx="35">
                  <c:v>2480.73169118537</c:v>
                </c:pt>
                <c:pt idx="36">
                  <c:v>2315.34957843968</c:v>
                </c:pt>
                <c:pt idx="37">
                  <c:v>2149.967465693988</c:v>
                </c:pt>
                <c:pt idx="38">
                  <c:v>1984.585352948297</c:v>
                </c:pt>
                <c:pt idx="39">
                  <c:v>1819.203240202605</c:v>
                </c:pt>
                <c:pt idx="40">
                  <c:v>1653.821127456914</c:v>
                </c:pt>
                <c:pt idx="41">
                  <c:v>1488.439014711223</c:v>
                </c:pt>
                <c:pt idx="42">
                  <c:v>1323.056901965531</c:v>
                </c:pt>
                <c:pt idx="43">
                  <c:v>1157.67478921984</c:v>
                </c:pt>
                <c:pt idx="44">
                  <c:v>992.2926764741487</c:v>
                </c:pt>
                <c:pt idx="45">
                  <c:v>826.9105637284574</c:v>
                </c:pt>
                <c:pt idx="46">
                  <c:v>661.5284509827661</c:v>
                </c:pt>
                <c:pt idx="47">
                  <c:v>496.1463382370739</c:v>
                </c:pt>
                <c:pt idx="48">
                  <c:v>330.7642254913826</c:v>
                </c:pt>
                <c:pt idx="49">
                  <c:v>165.3821127456913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4049.010346532443</c:v>
                </c:pt>
                <c:pt idx="82">
                  <c:v>8098.020693064886</c:v>
                </c:pt>
                <c:pt idx="83">
                  <c:v>12147.03103959733</c:v>
                </c:pt>
                <c:pt idx="84">
                  <c:v>16196.04138612977</c:v>
                </c:pt>
                <c:pt idx="85">
                  <c:v>20245.05173266222</c:v>
                </c:pt>
                <c:pt idx="86">
                  <c:v>24294.06207919466</c:v>
                </c:pt>
                <c:pt idx="87">
                  <c:v>28343.0724257271</c:v>
                </c:pt>
                <c:pt idx="88">
                  <c:v>32392.08277225955</c:v>
                </c:pt>
                <c:pt idx="89">
                  <c:v>36441.09311879199</c:v>
                </c:pt>
                <c:pt idx="90">
                  <c:v>40490.10346532444</c:v>
                </c:pt>
                <c:pt idx="91">
                  <c:v>44539.11381185687</c:v>
                </c:pt>
                <c:pt idx="92">
                  <c:v>48588.12415838932</c:v>
                </c:pt>
                <c:pt idx="93">
                  <c:v>52637.13450492176</c:v>
                </c:pt>
                <c:pt idx="94">
                  <c:v>56686.1448514542</c:v>
                </c:pt>
                <c:pt idx="95">
                  <c:v>61812.40002472042</c:v>
                </c:pt>
                <c:pt idx="96">
                  <c:v>68015.90002472042</c:v>
                </c:pt>
                <c:pt idx="97">
                  <c:v>74219.40002472042</c:v>
                </c:pt>
                <c:pt idx="98">
                  <c:v>80422.90002472042</c:v>
                </c:pt>
                <c:pt idx="99">
                  <c:v>86626.40002472042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5743.606515712034</c:v>
                </c:pt>
                <c:pt idx="1">
                  <c:v>5743.606515712034</c:v>
                </c:pt>
                <c:pt idx="2">
                  <c:v>5743.606515712034</c:v>
                </c:pt>
                <c:pt idx="3">
                  <c:v>5743.606515712034</c:v>
                </c:pt>
                <c:pt idx="4">
                  <c:v>5743.606515712034</c:v>
                </c:pt>
                <c:pt idx="5">
                  <c:v>5743.606515712034</c:v>
                </c:pt>
                <c:pt idx="6">
                  <c:v>5743.606515712034</c:v>
                </c:pt>
                <c:pt idx="7">
                  <c:v>5743.606515712034</c:v>
                </c:pt>
                <c:pt idx="8">
                  <c:v>5743.606515712034</c:v>
                </c:pt>
                <c:pt idx="9">
                  <c:v>5743.606515712034</c:v>
                </c:pt>
                <c:pt idx="10">
                  <c:v>5743.606515712034</c:v>
                </c:pt>
                <c:pt idx="11">
                  <c:v>5743.606515712034</c:v>
                </c:pt>
                <c:pt idx="12">
                  <c:v>5743.606515712034</c:v>
                </c:pt>
                <c:pt idx="13">
                  <c:v>5743.606515712034</c:v>
                </c:pt>
                <c:pt idx="14">
                  <c:v>5743.606515712034</c:v>
                </c:pt>
                <c:pt idx="15">
                  <c:v>5747.539555988046</c:v>
                </c:pt>
                <c:pt idx="16">
                  <c:v>5755.405636540071</c:v>
                </c:pt>
                <c:pt idx="17">
                  <c:v>5763.271717092096</c:v>
                </c:pt>
                <c:pt idx="18">
                  <c:v>5771.137797644121</c:v>
                </c:pt>
                <c:pt idx="19">
                  <c:v>5779.003878196146</c:v>
                </c:pt>
                <c:pt idx="20">
                  <c:v>5786.869958748171</c:v>
                </c:pt>
                <c:pt idx="21">
                  <c:v>5794.736039300195</c:v>
                </c:pt>
                <c:pt idx="22">
                  <c:v>5802.60211985222</c:v>
                </c:pt>
                <c:pt idx="23">
                  <c:v>5810.468200404245</c:v>
                </c:pt>
                <c:pt idx="24">
                  <c:v>5818.33428095627</c:v>
                </c:pt>
                <c:pt idx="25">
                  <c:v>5826.200361508295</c:v>
                </c:pt>
                <c:pt idx="26">
                  <c:v>5834.06644206032</c:v>
                </c:pt>
                <c:pt idx="27">
                  <c:v>5841.932522612345</c:v>
                </c:pt>
                <c:pt idx="28">
                  <c:v>5849.79860316437</c:v>
                </c:pt>
                <c:pt idx="29">
                  <c:v>5857.664683716394</c:v>
                </c:pt>
                <c:pt idx="30">
                  <c:v>5865.53076426842</c:v>
                </c:pt>
                <c:pt idx="31">
                  <c:v>5873.396844820444</c:v>
                </c:pt>
                <c:pt idx="32">
                  <c:v>5881.26292537247</c:v>
                </c:pt>
                <c:pt idx="33">
                  <c:v>5889.129005924495</c:v>
                </c:pt>
                <c:pt idx="34">
                  <c:v>5896.99508647652</c:v>
                </c:pt>
                <c:pt idx="35">
                  <c:v>5904.861167028544</c:v>
                </c:pt>
                <c:pt idx="36">
                  <c:v>5912.72724758057</c:v>
                </c:pt>
                <c:pt idx="37">
                  <c:v>5920.593328132594</c:v>
                </c:pt>
                <c:pt idx="38">
                  <c:v>5928.45940868462</c:v>
                </c:pt>
                <c:pt idx="39">
                  <c:v>5936.325489236644</c:v>
                </c:pt>
                <c:pt idx="40">
                  <c:v>5944.191569788668</c:v>
                </c:pt>
                <c:pt idx="41">
                  <c:v>5952.057650340694</c:v>
                </c:pt>
                <c:pt idx="42">
                  <c:v>5959.923730892719</c:v>
                </c:pt>
                <c:pt idx="43">
                  <c:v>5967.789811444743</c:v>
                </c:pt>
                <c:pt idx="44">
                  <c:v>5975.655891996768</c:v>
                </c:pt>
                <c:pt idx="45">
                  <c:v>5983.521972548793</c:v>
                </c:pt>
                <c:pt idx="46">
                  <c:v>5991.388053100818</c:v>
                </c:pt>
                <c:pt idx="47">
                  <c:v>5999.254133652842</c:v>
                </c:pt>
                <c:pt idx="48">
                  <c:v>6007.120214204867</c:v>
                </c:pt>
                <c:pt idx="49">
                  <c:v>6014.986294756892</c:v>
                </c:pt>
                <c:pt idx="50">
                  <c:v>6022.852375308917</c:v>
                </c:pt>
                <c:pt idx="51">
                  <c:v>5983.158415036539</c:v>
                </c:pt>
                <c:pt idx="52">
                  <c:v>5943.46445476416</c:v>
                </c:pt>
                <c:pt idx="53">
                  <c:v>5903.77049449178</c:v>
                </c:pt>
                <c:pt idx="54">
                  <c:v>5864.076534219401</c:v>
                </c:pt>
                <c:pt idx="55">
                  <c:v>5824.382573947023</c:v>
                </c:pt>
                <c:pt idx="56">
                  <c:v>5784.688613674644</c:v>
                </c:pt>
                <c:pt idx="57">
                  <c:v>5744.994653402266</c:v>
                </c:pt>
                <c:pt idx="58">
                  <c:v>5705.300693129886</c:v>
                </c:pt>
                <c:pt idx="59">
                  <c:v>5665.606732857507</c:v>
                </c:pt>
                <c:pt idx="60">
                  <c:v>5625.912772585128</c:v>
                </c:pt>
                <c:pt idx="61">
                  <c:v>5586.21881231275</c:v>
                </c:pt>
                <c:pt idx="62">
                  <c:v>5546.524852040371</c:v>
                </c:pt>
                <c:pt idx="63">
                  <c:v>5506.830891767991</c:v>
                </c:pt>
                <c:pt idx="64">
                  <c:v>5467.136931495612</c:v>
                </c:pt>
                <c:pt idx="65">
                  <c:v>5427.442971223234</c:v>
                </c:pt>
                <c:pt idx="66">
                  <c:v>5387.749010950855</c:v>
                </c:pt>
                <c:pt idx="67">
                  <c:v>5348.055050678476</c:v>
                </c:pt>
                <c:pt idx="68">
                  <c:v>5308.361090406096</c:v>
                </c:pt>
                <c:pt idx="69">
                  <c:v>5268.667130133718</c:v>
                </c:pt>
                <c:pt idx="70">
                  <c:v>5228.97316986134</c:v>
                </c:pt>
                <c:pt idx="71">
                  <c:v>5189.27920958896</c:v>
                </c:pt>
                <c:pt idx="72">
                  <c:v>5149.585249316582</c:v>
                </c:pt>
                <c:pt idx="73">
                  <c:v>5109.891289044202</c:v>
                </c:pt>
                <c:pt idx="74">
                  <c:v>5070.197328771823</c:v>
                </c:pt>
                <c:pt idx="75">
                  <c:v>5030.503368499445</c:v>
                </c:pt>
                <c:pt idx="76">
                  <c:v>4990.809408227066</c:v>
                </c:pt>
                <c:pt idx="77">
                  <c:v>4951.115447954687</c:v>
                </c:pt>
                <c:pt idx="78">
                  <c:v>4911.421487682308</c:v>
                </c:pt>
                <c:pt idx="79">
                  <c:v>4871.72752740993</c:v>
                </c:pt>
                <c:pt idx="80">
                  <c:v>4832.033567137551</c:v>
                </c:pt>
                <c:pt idx="81">
                  <c:v>4602.574205327047</c:v>
                </c:pt>
                <c:pt idx="82">
                  <c:v>4373.114843516544</c:v>
                </c:pt>
                <c:pt idx="83">
                  <c:v>4143.65548170604</c:v>
                </c:pt>
                <c:pt idx="84">
                  <c:v>3914.196119895537</c:v>
                </c:pt>
                <c:pt idx="85">
                  <c:v>3684.736758085034</c:v>
                </c:pt>
                <c:pt idx="86">
                  <c:v>3455.27739627453</c:v>
                </c:pt>
                <c:pt idx="87">
                  <c:v>3225.818034464027</c:v>
                </c:pt>
                <c:pt idx="88">
                  <c:v>2996.358672653523</c:v>
                </c:pt>
                <c:pt idx="89">
                  <c:v>2766.89931084302</c:v>
                </c:pt>
                <c:pt idx="90">
                  <c:v>2537.439949032517</c:v>
                </c:pt>
                <c:pt idx="91">
                  <c:v>2307.980587222014</c:v>
                </c:pt>
                <c:pt idx="92">
                  <c:v>2078.52122541151</c:v>
                </c:pt>
                <c:pt idx="93">
                  <c:v>1849.061863601007</c:v>
                </c:pt>
                <c:pt idx="94">
                  <c:v>1619.602501790504</c:v>
                </c:pt>
                <c:pt idx="95">
                  <c:v>1512.237820885252</c:v>
                </c:pt>
                <c:pt idx="96">
                  <c:v>1526.967820885252</c:v>
                </c:pt>
                <c:pt idx="97">
                  <c:v>1541.697820885252</c:v>
                </c:pt>
                <c:pt idx="98">
                  <c:v>1556.427820885252</c:v>
                </c:pt>
                <c:pt idx="99">
                  <c:v>1571.157820885252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24218.14313519718</c:v>
                </c:pt>
                <c:pt idx="1">
                  <c:v>24218.14313519718</c:v>
                </c:pt>
                <c:pt idx="2">
                  <c:v>24218.14313519718</c:v>
                </c:pt>
                <c:pt idx="3">
                  <c:v>24218.14313519718</c:v>
                </c:pt>
                <c:pt idx="4">
                  <c:v>24218.14313519718</c:v>
                </c:pt>
                <c:pt idx="5">
                  <c:v>24218.14313519718</c:v>
                </c:pt>
                <c:pt idx="6">
                  <c:v>24218.14313519718</c:v>
                </c:pt>
                <c:pt idx="7">
                  <c:v>24218.14313519718</c:v>
                </c:pt>
                <c:pt idx="8">
                  <c:v>24218.14313519718</c:v>
                </c:pt>
                <c:pt idx="9">
                  <c:v>24218.14313519718</c:v>
                </c:pt>
                <c:pt idx="10">
                  <c:v>24218.14313519718</c:v>
                </c:pt>
                <c:pt idx="11">
                  <c:v>24218.14313519718</c:v>
                </c:pt>
                <c:pt idx="12">
                  <c:v>24218.14313519718</c:v>
                </c:pt>
                <c:pt idx="13">
                  <c:v>24218.14313519718</c:v>
                </c:pt>
                <c:pt idx="14">
                  <c:v>24218.14313519718</c:v>
                </c:pt>
                <c:pt idx="15">
                  <c:v>24579.91650682838</c:v>
                </c:pt>
                <c:pt idx="16">
                  <c:v>25303.46325009078</c:v>
                </c:pt>
                <c:pt idx="17">
                  <c:v>26027.00999335318</c:v>
                </c:pt>
                <c:pt idx="18">
                  <c:v>26750.55673661558</c:v>
                </c:pt>
                <c:pt idx="19">
                  <c:v>27474.10347987798</c:v>
                </c:pt>
                <c:pt idx="20">
                  <c:v>28197.65022314038</c:v>
                </c:pt>
                <c:pt idx="21">
                  <c:v>28921.19696640278</c:v>
                </c:pt>
                <c:pt idx="22">
                  <c:v>29644.74370966518</c:v>
                </c:pt>
                <c:pt idx="23">
                  <c:v>30368.29045292758</c:v>
                </c:pt>
                <c:pt idx="24">
                  <c:v>31091.83719618998</c:v>
                </c:pt>
                <c:pt idx="25">
                  <c:v>31815.38393945238</c:v>
                </c:pt>
                <c:pt idx="26">
                  <c:v>32538.93068271478</c:v>
                </c:pt>
                <c:pt idx="27">
                  <c:v>33262.47742597718</c:v>
                </c:pt>
                <c:pt idx="28">
                  <c:v>33986.02416923958</c:v>
                </c:pt>
                <c:pt idx="29">
                  <c:v>34709.57091250198</c:v>
                </c:pt>
                <c:pt idx="30">
                  <c:v>35433.11765576438</c:v>
                </c:pt>
                <c:pt idx="31">
                  <c:v>36156.66439902677</c:v>
                </c:pt>
                <c:pt idx="32">
                  <c:v>36880.21114228918</c:v>
                </c:pt>
                <c:pt idx="33">
                  <c:v>37603.75788555157</c:v>
                </c:pt>
                <c:pt idx="34">
                  <c:v>38327.30462881397</c:v>
                </c:pt>
                <c:pt idx="35">
                  <c:v>39050.85137207637</c:v>
                </c:pt>
                <c:pt idx="36">
                  <c:v>39774.39811533877</c:v>
                </c:pt>
                <c:pt idx="37">
                  <c:v>40497.94485860117</c:v>
                </c:pt>
                <c:pt idx="38">
                  <c:v>41221.49160186357</c:v>
                </c:pt>
                <c:pt idx="39">
                  <c:v>41945.03834512597</c:v>
                </c:pt>
                <c:pt idx="40">
                  <c:v>42668.58508838837</c:v>
                </c:pt>
                <c:pt idx="41">
                  <c:v>43392.13183165077</c:v>
                </c:pt>
                <c:pt idx="42">
                  <c:v>44115.67857491317</c:v>
                </c:pt>
                <c:pt idx="43">
                  <c:v>44839.22531817557</c:v>
                </c:pt>
                <c:pt idx="44">
                  <c:v>45562.77206143797</c:v>
                </c:pt>
                <c:pt idx="45">
                  <c:v>46286.31880470037</c:v>
                </c:pt>
                <c:pt idx="46">
                  <c:v>47009.86554796277</c:v>
                </c:pt>
                <c:pt idx="47">
                  <c:v>47733.41229122516</c:v>
                </c:pt>
                <c:pt idx="48">
                  <c:v>48456.95903448756</c:v>
                </c:pt>
                <c:pt idx="49">
                  <c:v>49180.50577774997</c:v>
                </c:pt>
                <c:pt idx="50">
                  <c:v>49904.05252101237</c:v>
                </c:pt>
                <c:pt idx="51">
                  <c:v>48729.83952051795</c:v>
                </c:pt>
                <c:pt idx="52">
                  <c:v>47555.62652002355</c:v>
                </c:pt>
                <c:pt idx="53">
                  <c:v>46381.41351952913</c:v>
                </c:pt>
                <c:pt idx="54">
                  <c:v>45207.20051903473</c:v>
                </c:pt>
                <c:pt idx="55">
                  <c:v>44032.98751854032</c:v>
                </c:pt>
                <c:pt idx="56">
                  <c:v>42858.77451804591</c:v>
                </c:pt>
                <c:pt idx="57">
                  <c:v>41684.5615175515</c:v>
                </c:pt>
                <c:pt idx="58">
                  <c:v>40510.3485170571</c:v>
                </c:pt>
                <c:pt idx="59">
                  <c:v>39336.13551656269</c:v>
                </c:pt>
                <c:pt idx="60">
                  <c:v>38161.92251606828</c:v>
                </c:pt>
                <c:pt idx="61">
                  <c:v>36987.70951557387</c:v>
                </c:pt>
                <c:pt idx="62">
                  <c:v>35813.49651507945</c:v>
                </c:pt>
                <c:pt idx="63">
                  <c:v>34639.28351458505</c:v>
                </c:pt>
                <c:pt idx="64">
                  <c:v>33465.07051409065</c:v>
                </c:pt>
                <c:pt idx="65">
                  <c:v>32290.85751359624</c:v>
                </c:pt>
                <c:pt idx="66">
                  <c:v>31116.64451310183</c:v>
                </c:pt>
                <c:pt idx="67">
                  <c:v>29942.43151260742</c:v>
                </c:pt>
                <c:pt idx="68">
                  <c:v>28768.21851211301</c:v>
                </c:pt>
                <c:pt idx="69">
                  <c:v>27594.0055116186</c:v>
                </c:pt>
                <c:pt idx="70">
                  <c:v>26419.7925111242</c:v>
                </c:pt>
                <c:pt idx="71">
                  <c:v>25245.57951062979</c:v>
                </c:pt>
                <c:pt idx="72">
                  <c:v>24071.36651013538</c:v>
                </c:pt>
                <c:pt idx="73">
                  <c:v>22897.15350964097</c:v>
                </c:pt>
                <c:pt idx="74">
                  <c:v>21722.94050914656</c:v>
                </c:pt>
                <c:pt idx="75">
                  <c:v>20548.72750865215</c:v>
                </c:pt>
                <c:pt idx="76">
                  <c:v>19374.51450815774</c:v>
                </c:pt>
                <c:pt idx="77">
                  <c:v>18200.30150766333</c:v>
                </c:pt>
                <c:pt idx="78">
                  <c:v>17026.08850716893</c:v>
                </c:pt>
                <c:pt idx="79">
                  <c:v>15851.87550667452</c:v>
                </c:pt>
                <c:pt idx="80">
                  <c:v>14677.66250618011</c:v>
                </c:pt>
                <c:pt idx="81">
                  <c:v>15082.56354083335</c:v>
                </c:pt>
                <c:pt idx="82">
                  <c:v>15487.46457548659</c:v>
                </c:pt>
                <c:pt idx="83">
                  <c:v>15892.36561013984</c:v>
                </c:pt>
                <c:pt idx="84">
                  <c:v>16297.26664479308</c:v>
                </c:pt>
                <c:pt idx="85">
                  <c:v>16702.16767944633</c:v>
                </c:pt>
                <c:pt idx="86">
                  <c:v>17107.06871409957</c:v>
                </c:pt>
                <c:pt idx="87">
                  <c:v>17511.96974875282</c:v>
                </c:pt>
                <c:pt idx="88">
                  <c:v>17916.87078340606</c:v>
                </c:pt>
                <c:pt idx="89">
                  <c:v>18321.7718180593</c:v>
                </c:pt>
                <c:pt idx="90">
                  <c:v>18726.67285271255</c:v>
                </c:pt>
                <c:pt idx="91">
                  <c:v>19131.57388736579</c:v>
                </c:pt>
                <c:pt idx="92">
                  <c:v>19536.47492201904</c:v>
                </c:pt>
                <c:pt idx="93">
                  <c:v>19941.37595667228</c:v>
                </c:pt>
                <c:pt idx="94">
                  <c:v>20346.27699132553</c:v>
                </c:pt>
                <c:pt idx="95">
                  <c:v>19984.81250865215</c:v>
                </c:pt>
                <c:pt idx="96">
                  <c:v>18856.98250865215</c:v>
                </c:pt>
                <c:pt idx="97">
                  <c:v>17729.15250865215</c:v>
                </c:pt>
                <c:pt idx="98">
                  <c:v>16601.32250865215</c:v>
                </c:pt>
                <c:pt idx="99">
                  <c:v>15473.49250865215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18.30400987419768</c:v>
                </c:pt>
                <c:pt idx="16">
                  <c:v>54.91202962259291</c:v>
                </c:pt>
                <c:pt idx="17">
                  <c:v>91.52004937098813</c:v>
                </c:pt>
                <c:pt idx="18">
                  <c:v>128.1280691193834</c:v>
                </c:pt>
                <c:pt idx="19">
                  <c:v>164.7360888677786</c:v>
                </c:pt>
                <c:pt idx="20">
                  <c:v>201.3441086161738</c:v>
                </c:pt>
                <c:pt idx="21">
                  <c:v>237.9521283645691</c:v>
                </c:pt>
                <c:pt idx="22">
                  <c:v>274.5601481129643</c:v>
                </c:pt>
                <c:pt idx="23">
                  <c:v>311.1681678613595</c:v>
                </c:pt>
                <c:pt idx="24">
                  <c:v>347.7761876097547</c:v>
                </c:pt>
                <c:pt idx="25">
                  <c:v>384.38420735815</c:v>
                </c:pt>
                <c:pt idx="26">
                  <c:v>420.9922271065452</c:v>
                </c:pt>
                <c:pt idx="27">
                  <c:v>457.6002468549404</c:v>
                </c:pt>
                <c:pt idx="28">
                  <c:v>494.2082666033356</c:v>
                </c:pt>
                <c:pt idx="29">
                  <c:v>530.8162863517309</c:v>
                </c:pt>
                <c:pt idx="30">
                  <c:v>567.4243061001261</c:v>
                </c:pt>
                <c:pt idx="31">
                  <c:v>604.0323258485213</c:v>
                </c:pt>
                <c:pt idx="32">
                  <c:v>640.6403455969165</c:v>
                </c:pt>
                <c:pt idx="33">
                  <c:v>677.2483653453117</c:v>
                </c:pt>
                <c:pt idx="34">
                  <c:v>713.856385093707</c:v>
                </c:pt>
                <c:pt idx="35">
                  <c:v>750.4644048421022</c:v>
                </c:pt>
                <c:pt idx="36">
                  <c:v>787.0724245904974</c:v>
                </c:pt>
                <c:pt idx="37">
                  <c:v>823.6804443388926</c:v>
                </c:pt>
                <c:pt idx="38">
                  <c:v>860.288464087288</c:v>
                </c:pt>
                <c:pt idx="39">
                  <c:v>896.8964838356831</c:v>
                </c:pt>
                <c:pt idx="40">
                  <c:v>933.5045035840783</c:v>
                </c:pt>
                <c:pt idx="41">
                  <c:v>970.1125233324735</c:v>
                </c:pt>
                <c:pt idx="42">
                  <c:v>1006.720543080869</c:v>
                </c:pt>
                <c:pt idx="43">
                  <c:v>1043.328562829264</c:v>
                </c:pt>
                <c:pt idx="44">
                  <c:v>1079.93658257766</c:v>
                </c:pt>
                <c:pt idx="45">
                  <c:v>1116.544602326054</c:v>
                </c:pt>
                <c:pt idx="46">
                  <c:v>1153.15262207445</c:v>
                </c:pt>
                <c:pt idx="47">
                  <c:v>1189.760641822845</c:v>
                </c:pt>
                <c:pt idx="48">
                  <c:v>1226.36866157124</c:v>
                </c:pt>
                <c:pt idx="49">
                  <c:v>1262.976681319635</c:v>
                </c:pt>
                <c:pt idx="50">
                  <c:v>1299.584701068031</c:v>
                </c:pt>
                <c:pt idx="51">
                  <c:v>1334.895545886966</c:v>
                </c:pt>
                <c:pt idx="52">
                  <c:v>1370.206390705901</c:v>
                </c:pt>
                <c:pt idx="53">
                  <c:v>1405.517235524836</c:v>
                </c:pt>
                <c:pt idx="54">
                  <c:v>1440.828080343772</c:v>
                </c:pt>
                <c:pt idx="55">
                  <c:v>1476.138925162707</c:v>
                </c:pt>
                <c:pt idx="56">
                  <c:v>1511.449769981642</c:v>
                </c:pt>
                <c:pt idx="57">
                  <c:v>1546.760614800578</c:v>
                </c:pt>
                <c:pt idx="58">
                  <c:v>1582.071459619513</c:v>
                </c:pt>
                <c:pt idx="59">
                  <c:v>1617.382304438448</c:v>
                </c:pt>
                <c:pt idx="60">
                  <c:v>1652.693149257383</c:v>
                </c:pt>
                <c:pt idx="61">
                  <c:v>1688.003994076319</c:v>
                </c:pt>
                <c:pt idx="62">
                  <c:v>1723.314838895254</c:v>
                </c:pt>
                <c:pt idx="63">
                  <c:v>1758.62568371419</c:v>
                </c:pt>
                <c:pt idx="64">
                  <c:v>1793.936528533125</c:v>
                </c:pt>
                <c:pt idx="65">
                  <c:v>1829.24737335206</c:v>
                </c:pt>
                <c:pt idx="66">
                  <c:v>1864.558218170995</c:v>
                </c:pt>
                <c:pt idx="67">
                  <c:v>1899.86906298993</c:v>
                </c:pt>
                <c:pt idx="68">
                  <c:v>1935.179907808866</c:v>
                </c:pt>
                <c:pt idx="69">
                  <c:v>1970.490752627801</c:v>
                </c:pt>
                <c:pt idx="70">
                  <c:v>2005.801597446736</c:v>
                </c:pt>
                <c:pt idx="71">
                  <c:v>2041.112442265671</c:v>
                </c:pt>
                <c:pt idx="72">
                  <c:v>2076.423287084607</c:v>
                </c:pt>
                <c:pt idx="73">
                  <c:v>2111.734131903542</c:v>
                </c:pt>
                <c:pt idx="74">
                  <c:v>2147.044976722477</c:v>
                </c:pt>
                <c:pt idx="75">
                  <c:v>2182.355821541412</c:v>
                </c:pt>
                <c:pt idx="76">
                  <c:v>2217.666666360348</c:v>
                </c:pt>
                <c:pt idx="77">
                  <c:v>2252.977511179283</c:v>
                </c:pt>
                <c:pt idx="78">
                  <c:v>2288.288355998218</c:v>
                </c:pt>
                <c:pt idx="79">
                  <c:v>2323.599200817153</c:v>
                </c:pt>
                <c:pt idx="80">
                  <c:v>2358.910045636089</c:v>
                </c:pt>
                <c:pt idx="81">
                  <c:v>3309.704439509332</c:v>
                </c:pt>
                <c:pt idx="82">
                  <c:v>4260.498833382576</c:v>
                </c:pt>
                <c:pt idx="83">
                  <c:v>5211.29322725582</c:v>
                </c:pt>
                <c:pt idx="84">
                  <c:v>6162.087621129062</c:v>
                </c:pt>
                <c:pt idx="85">
                  <c:v>7112.882015002306</c:v>
                </c:pt>
                <c:pt idx="86">
                  <c:v>8063.67640887555</c:v>
                </c:pt>
                <c:pt idx="87">
                  <c:v>9014.470802748792</c:v>
                </c:pt>
                <c:pt idx="88">
                  <c:v>9965.265196622036</c:v>
                </c:pt>
                <c:pt idx="89">
                  <c:v>10916.05959049528</c:v>
                </c:pt>
                <c:pt idx="90">
                  <c:v>11866.85398436852</c:v>
                </c:pt>
                <c:pt idx="91">
                  <c:v>12817.64837824177</c:v>
                </c:pt>
                <c:pt idx="92">
                  <c:v>13768.44277211501</c:v>
                </c:pt>
                <c:pt idx="93">
                  <c:v>14719.23716598825</c:v>
                </c:pt>
                <c:pt idx="94">
                  <c:v>15670.0315598615</c:v>
                </c:pt>
                <c:pt idx="95">
                  <c:v>16293.59375679812</c:v>
                </c:pt>
                <c:pt idx="96">
                  <c:v>16589.92375679812</c:v>
                </c:pt>
                <c:pt idx="97">
                  <c:v>16886.25375679812</c:v>
                </c:pt>
                <c:pt idx="98">
                  <c:v>17182.58375679812</c:v>
                </c:pt>
                <c:pt idx="99">
                  <c:v>17478.91375679812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048360"/>
        <c:axId val="204493469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  <c:pt idx="4">
                  <c:v>47494.88785213397</c:v>
                </c:pt>
                <c:pt idx="5">
                  <c:v>47494.88785213397</c:v>
                </c:pt>
                <c:pt idx="6">
                  <c:v>47494.88785213397</c:v>
                </c:pt>
                <c:pt idx="7">
                  <c:v>47494.88785213397</c:v>
                </c:pt>
                <c:pt idx="8">
                  <c:v>47494.88785213397</c:v>
                </c:pt>
                <c:pt idx="9">
                  <c:v>47494.88785213397</c:v>
                </c:pt>
                <c:pt idx="10">
                  <c:v>47494.88785213397</c:v>
                </c:pt>
                <c:pt idx="11">
                  <c:v>47494.88785213397</c:v>
                </c:pt>
                <c:pt idx="12">
                  <c:v>47494.88785213397</c:v>
                </c:pt>
                <c:pt idx="13">
                  <c:v>47494.88785213397</c:v>
                </c:pt>
                <c:pt idx="14">
                  <c:v>47494.88785213397</c:v>
                </c:pt>
                <c:pt idx="15">
                  <c:v>47494.88785213397</c:v>
                </c:pt>
                <c:pt idx="16">
                  <c:v>47494.88785213397</c:v>
                </c:pt>
                <c:pt idx="17">
                  <c:v>47494.88785213397</c:v>
                </c:pt>
                <c:pt idx="18">
                  <c:v>47494.88785213397</c:v>
                </c:pt>
                <c:pt idx="19">
                  <c:v>47494.88785213397</c:v>
                </c:pt>
                <c:pt idx="20">
                  <c:v>47494.88785213397</c:v>
                </c:pt>
                <c:pt idx="21">
                  <c:v>47494.88785213397</c:v>
                </c:pt>
                <c:pt idx="22">
                  <c:v>47494.88785213397</c:v>
                </c:pt>
                <c:pt idx="23">
                  <c:v>47494.88785213397</c:v>
                </c:pt>
                <c:pt idx="24">
                  <c:v>47494.88785213397</c:v>
                </c:pt>
                <c:pt idx="25">
                  <c:v>47494.88785213397</c:v>
                </c:pt>
                <c:pt idx="26">
                  <c:v>47494.88785213397</c:v>
                </c:pt>
                <c:pt idx="27">
                  <c:v>47494.88785213397</c:v>
                </c:pt>
                <c:pt idx="28">
                  <c:v>47494.88785213397</c:v>
                </c:pt>
                <c:pt idx="29">
                  <c:v>47494.88785213397</c:v>
                </c:pt>
                <c:pt idx="30">
                  <c:v>47494.88785213397</c:v>
                </c:pt>
                <c:pt idx="31">
                  <c:v>47494.88785213397</c:v>
                </c:pt>
                <c:pt idx="32">
                  <c:v>47494.88785213397</c:v>
                </c:pt>
                <c:pt idx="33">
                  <c:v>47494.88785213397</c:v>
                </c:pt>
                <c:pt idx="34">
                  <c:v>47494.88785213397</c:v>
                </c:pt>
                <c:pt idx="35">
                  <c:v>47494.88785213397</c:v>
                </c:pt>
                <c:pt idx="36">
                  <c:v>47494.88785213397</c:v>
                </c:pt>
                <c:pt idx="37">
                  <c:v>47494.88785213397</c:v>
                </c:pt>
                <c:pt idx="38">
                  <c:v>47494.88785213397</c:v>
                </c:pt>
                <c:pt idx="39">
                  <c:v>47494.88785213397</c:v>
                </c:pt>
                <c:pt idx="40">
                  <c:v>47494.88785213397</c:v>
                </c:pt>
                <c:pt idx="41">
                  <c:v>47494.88785213397</c:v>
                </c:pt>
                <c:pt idx="42">
                  <c:v>47494.88785213397</c:v>
                </c:pt>
                <c:pt idx="43">
                  <c:v>47494.88785213397</c:v>
                </c:pt>
                <c:pt idx="44">
                  <c:v>47494.88785213397</c:v>
                </c:pt>
                <c:pt idx="45">
                  <c:v>47494.88785213397</c:v>
                </c:pt>
                <c:pt idx="46">
                  <c:v>47494.88785213397</c:v>
                </c:pt>
                <c:pt idx="47">
                  <c:v>47494.88785213397</c:v>
                </c:pt>
                <c:pt idx="48">
                  <c:v>47494.88785213397</c:v>
                </c:pt>
                <c:pt idx="49">
                  <c:v>47494.88785213397</c:v>
                </c:pt>
                <c:pt idx="50">
                  <c:v>47494.88785213397</c:v>
                </c:pt>
                <c:pt idx="51">
                  <c:v>47494.88785213397</c:v>
                </c:pt>
                <c:pt idx="52">
                  <c:v>47494.88785213397</c:v>
                </c:pt>
                <c:pt idx="53">
                  <c:v>47494.88785213397</c:v>
                </c:pt>
                <c:pt idx="54">
                  <c:v>47494.88785213397</c:v>
                </c:pt>
                <c:pt idx="55">
                  <c:v>47494.88785213397</c:v>
                </c:pt>
                <c:pt idx="56">
                  <c:v>47494.88785213397</c:v>
                </c:pt>
                <c:pt idx="57">
                  <c:v>47494.88785213397</c:v>
                </c:pt>
                <c:pt idx="58">
                  <c:v>47494.88785213397</c:v>
                </c:pt>
                <c:pt idx="59">
                  <c:v>47494.88785213397</c:v>
                </c:pt>
                <c:pt idx="60">
                  <c:v>47494.88785213397</c:v>
                </c:pt>
                <c:pt idx="61">
                  <c:v>47494.88785213397</c:v>
                </c:pt>
                <c:pt idx="62">
                  <c:v>47494.88785213397</c:v>
                </c:pt>
                <c:pt idx="63">
                  <c:v>47494.88785213397</c:v>
                </c:pt>
                <c:pt idx="64">
                  <c:v>47494.88785213397</c:v>
                </c:pt>
                <c:pt idx="65">
                  <c:v>47494.88785213397</c:v>
                </c:pt>
                <c:pt idx="66">
                  <c:v>47494.88785213397</c:v>
                </c:pt>
                <c:pt idx="67">
                  <c:v>47494.88785213397</c:v>
                </c:pt>
                <c:pt idx="68">
                  <c:v>47494.88785213397</c:v>
                </c:pt>
                <c:pt idx="69">
                  <c:v>47494.88785213397</c:v>
                </c:pt>
                <c:pt idx="70">
                  <c:v>47494.88785213397</c:v>
                </c:pt>
                <c:pt idx="71">
                  <c:v>47494.88785213397</c:v>
                </c:pt>
                <c:pt idx="72">
                  <c:v>47494.88785213397</c:v>
                </c:pt>
                <c:pt idx="73">
                  <c:v>47494.88785213397</c:v>
                </c:pt>
                <c:pt idx="74">
                  <c:v>47494.88785213397</c:v>
                </c:pt>
                <c:pt idx="75">
                  <c:v>47494.88785213397</c:v>
                </c:pt>
                <c:pt idx="76">
                  <c:v>47494.88785213397</c:v>
                </c:pt>
                <c:pt idx="77">
                  <c:v>47494.88785213397</c:v>
                </c:pt>
                <c:pt idx="78">
                  <c:v>47494.88785213397</c:v>
                </c:pt>
                <c:pt idx="79">
                  <c:v>47494.88785213397</c:v>
                </c:pt>
                <c:pt idx="80">
                  <c:v>47494.88785213397</c:v>
                </c:pt>
                <c:pt idx="81">
                  <c:v>47494.88785213397</c:v>
                </c:pt>
                <c:pt idx="82">
                  <c:v>47494.88785213397</c:v>
                </c:pt>
                <c:pt idx="83">
                  <c:v>47494.88785213397</c:v>
                </c:pt>
                <c:pt idx="84">
                  <c:v>47494.88785213397</c:v>
                </c:pt>
                <c:pt idx="85">
                  <c:v>47494.88785213397</c:v>
                </c:pt>
                <c:pt idx="86">
                  <c:v>47494.88785213397</c:v>
                </c:pt>
                <c:pt idx="87">
                  <c:v>47494.88785213397</c:v>
                </c:pt>
                <c:pt idx="88">
                  <c:v>47494.88785213397</c:v>
                </c:pt>
                <c:pt idx="89">
                  <c:v>47494.88785213397</c:v>
                </c:pt>
                <c:pt idx="90">
                  <c:v>47494.88785213397</c:v>
                </c:pt>
                <c:pt idx="91">
                  <c:v>47494.88785213397</c:v>
                </c:pt>
                <c:pt idx="92">
                  <c:v>47494.88785213397</c:v>
                </c:pt>
                <c:pt idx="93">
                  <c:v>47494.88785213397</c:v>
                </c:pt>
                <c:pt idx="94">
                  <c:v>47494.88785213397</c:v>
                </c:pt>
                <c:pt idx="95">
                  <c:v>47494.88785213397</c:v>
                </c:pt>
                <c:pt idx="96">
                  <c:v>47494.88785213397</c:v>
                </c:pt>
                <c:pt idx="97">
                  <c:v>47494.88785213397</c:v>
                </c:pt>
                <c:pt idx="98">
                  <c:v>47494.88785213397</c:v>
                </c:pt>
                <c:pt idx="99">
                  <c:v>47494.88785213397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50067.18700038319</c:v>
                </c:pt>
                <c:pt idx="1">
                  <c:v>49726.92700038319</c:v>
                </c:pt>
                <c:pt idx="2">
                  <c:v>49386.6670003832</c:v>
                </c:pt>
                <c:pt idx="3">
                  <c:v>49046.40700038319</c:v>
                </c:pt>
                <c:pt idx="4">
                  <c:v>48706.14700038319</c:v>
                </c:pt>
                <c:pt idx="5">
                  <c:v>48365.8870003832</c:v>
                </c:pt>
                <c:pt idx="6">
                  <c:v>48025.62700038319</c:v>
                </c:pt>
                <c:pt idx="7">
                  <c:v>47685.36700038319</c:v>
                </c:pt>
                <c:pt idx="8">
                  <c:v>47345.10700038318</c:v>
                </c:pt>
                <c:pt idx="9">
                  <c:v>47004.84700038319</c:v>
                </c:pt>
                <c:pt idx="10">
                  <c:v>46664.5870003832</c:v>
                </c:pt>
                <c:pt idx="11">
                  <c:v>46324.32700038319</c:v>
                </c:pt>
                <c:pt idx="12">
                  <c:v>45984.06700038319</c:v>
                </c:pt>
                <c:pt idx="13">
                  <c:v>45643.8070003832</c:v>
                </c:pt>
                <c:pt idx="14">
                  <c:v>45303.54700038319</c:v>
                </c:pt>
                <c:pt idx="15">
                  <c:v>45511.82662906434</c:v>
                </c:pt>
                <c:pt idx="16">
                  <c:v>46268.64588642667</c:v>
                </c:pt>
                <c:pt idx="17">
                  <c:v>47025.46514378898</c:v>
                </c:pt>
                <c:pt idx="18">
                  <c:v>47782.28440115129</c:v>
                </c:pt>
                <c:pt idx="19">
                  <c:v>48539.1036585136</c:v>
                </c:pt>
                <c:pt idx="20">
                  <c:v>49295.92291587592</c:v>
                </c:pt>
                <c:pt idx="21">
                  <c:v>50052.74217323823</c:v>
                </c:pt>
                <c:pt idx="22">
                  <c:v>50809.56143060054</c:v>
                </c:pt>
                <c:pt idx="23">
                  <c:v>51566.38068796286</c:v>
                </c:pt>
                <c:pt idx="24">
                  <c:v>52323.19994532518</c:v>
                </c:pt>
                <c:pt idx="25">
                  <c:v>53080.01920268749</c:v>
                </c:pt>
                <c:pt idx="26">
                  <c:v>53836.8384600498</c:v>
                </c:pt>
                <c:pt idx="27">
                  <c:v>54593.65771741212</c:v>
                </c:pt>
                <c:pt idx="28">
                  <c:v>55350.47697477442</c:v>
                </c:pt>
                <c:pt idx="29">
                  <c:v>56107.29623213674</c:v>
                </c:pt>
                <c:pt idx="30">
                  <c:v>56864.11548949905</c:v>
                </c:pt>
                <c:pt idx="31">
                  <c:v>57620.93474686136</c:v>
                </c:pt>
                <c:pt idx="32">
                  <c:v>58377.75400422369</c:v>
                </c:pt>
                <c:pt idx="33">
                  <c:v>59134.57326158599</c:v>
                </c:pt>
                <c:pt idx="34">
                  <c:v>59891.3925189483</c:v>
                </c:pt>
                <c:pt idx="35">
                  <c:v>60648.21177631062</c:v>
                </c:pt>
                <c:pt idx="36">
                  <c:v>61405.03103367294</c:v>
                </c:pt>
                <c:pt idx="37">
                  <c:v>62161.85029103525</c:v>
                </c:pt>
                <c:pt idx="38">
                  <c:v>62918.66954839755</c:v>
                </c:pt>
                <c:pt idx="39">
                  <c:v>63675.48880575987</c:v>
                </c:pt>
                <c:pt idx="40">
                  <c:v>64432.30806312218</c:v>
                </c:pt>
                <c:pt idx="41">
                  <c:v>65189.12732048449</c:v>
                </c:pt>
                <c:pt idx="42">
                  <c:v>65945.94657784681</c:v>
                </c:pt>
                <c:pt idx="43">
                  <c:v>66702.76583520912</c:v>
                </c:pt>
                <c:pt idx="44">
                  <c:v>67459.58509257144</c:v>
                </c:pt>
                <c:pt idx="45">
                  <c:v>68216.40434993376</c:v>
                </c:pt>
                <c:pt idx="46">
                  <c:v>68973.22360729608</c:v>
                </c:pt>
                <c:pt idx="47">
                  <c:v>69730.04286465839</c:v>
                </c:pt>
                <c:pt idx="48">
                  <c:v>70486.86212202068</c:v>
                </c:pt>
                <c:pt idx="49">
                  <c:v>71243.681379383</c:v>
                </c:pt>
                <c:pt idx="50">
                  <c:v>72000.50063674533</c:v>
                </c:pt>
                <c:pt idx="51">
                  <c:v>77285.86572273357</c:v>
                </c:pt>
                <c:pt idx="52">
                  <c:v>82571.23080872186</c:v>
                </c:pt>
                <c:pt idx="53">
                  <c:v>87856.5958947101</c:v>
                </c:pt>
                <c:pt idx="54">
                  <c:v>93141.96098069837</c:v>
                </c:pt>
                <c:pt idx="55">
                  <c:v>98427.32606668665</c:v>
                </c:pt>
                <c:pt idx="56">
                  <c:v>103712.691152675</c:v>
                </c:pt>
                <c:pt idx="57">
                  <c:v>108998.0562386632</c:v>
                </c:pt>
                <c:pt idx="58">
                  <c:v>114283.4213246514</c:v>
                </c:pt>
                <c:pt idx="59">
                  <c:v>119568.7864106397</c:v>
                </c:pt>
                <c:pt idx="60">
                  <c:v>124854.151496628</c:v>
                </c:pt>
                <c:pt idx="61">
                  <c:v>130139.5165826162</c:v>
                </c:pt>
                <c:pt idx="62">
                  <c:v>135424.8816686045</c:v>
                </c:pt>
                <c:pt idx="63">
                  <c:v>140710.2467545928</c:v>
                </c:pt>
                <c:pt idx="64">
                  <c:v>145995.6118405811</c:v>
                </c:pt>
                <c:pt idx="65">
                  <c:v>151280.9769265693</c:v>
                </c:pt>
                <c:pt idx="66">
                  <c:v>156566.3420125576</c:v>
                </c:pt>
                <c:pt idx="67">
                  <c:v>161851.7070985458</c:v>
                </c:pt>
                <c:pt idx="68">
                  <c:v>167137.0721845341</c:v>
                </c:pt>
                <c:pt idx="69">
                  <c:v>172422.4372705224</c:v>
                </c:pt>
                <c:pt idx="70">
                  <c:v>177707.8023565106</c:v>
                </c:pt>
                <c:pt idx="71">
                  <c:v>182993.167442499</c:v>
                </c:pt>
                <c:pt idx="72">
                  <c:v>188278.5325284872</c:v>
                </c:pt>
                <c:pt idx="73">
                  <c:v>193563.8976144754</c:v>
                </c:pt>
                <c:pt idx="74">
                  <c:v>198849.2627004637</c:v>
                </c:pt>
                <c:pt idx="75">
                  <c:v>204134.627786452</c:v>
                </c:pt>
                <c:pt idx="76">
                  <c:v>209419.9928724402</c:v>
                </c:pt>
                <c:pt idx="77">
                  <c:v>214705.3579584285</c:v>
                </c:pt>
                <c:pt idx="78">
                  <c:v>219990.7230444168</c:v>
                </c:pt>
                <c:pt idx="79">
                  <c:v>225276.088130405</c:v>
                </c:pt>
                <c:pt idx="80">
                  <c:v>230561.4532163933</c:v>
                </c:pt>
                <c:pt idx="81">
                  <c:v>251575.6792079787</c:v>
                </c:pt>
                <c:pt idx="82">
                  <c:v>272589.9051995641</c:v>
                </c:pt>
                <c:pt idx="83">
                  <c:v>293604.1311911496</c:v>
                </c:pt>
                <c:pt idx="84">
                  <c:v>314618.3571827351</c:v>
                </c:pt>
                <c:pt idx="85">
                  <c:v>335632.5831743204</c:v>
                </c:pt>
                <c:pt idx="86">
                  <c:v>356646.8091659059</c:v>
                </c:pt>
                <c:pt idx="87">
                  <c:v>377661.0351574913</c:v>
                </c:pt>
                <c:pt idx="88">
                  <c:v>398675.2611490768</c:v>
                </c:pt>
                <c:pt idx="89">
                  <c:v>419689.4871406623</c:v>
                </c:pt>
                <c:pt idx="90">
                  <c:v>440703.7131322476</c:v>
                </c:pt>
                <c:pt idx="91">
                  <c:v>461717.9391238331</c:v>
                </c:pt>
                <c:pt idx="92">
                  <c:v>482732.1651154186</c:v>
                </c:pt>
                <c:pt idx="93">
                  <c:v>503746.391107004</c:v>
                </c:pt>
                <c:pt idx="94">
                  <c:v>524760.6170985894</c:v>
                </c:pt>
                <c:pt idx="95">
                  <c:v>540157.6305943821</c:v>
                </c:pt>
                <c:pt idx="96">
                  <c:v>549937.4315943821</c:v>
                </c:pt>
                <c:pt idx="97">
                  <c:v>559717.2325943821</c:v>
                </c:pt>
                <c:pt idx="98">
                  <c:v>569497.033594382</c:v>
                </c:pt>
                <c:pt idx="99">
                  <c:v>579276.8345943822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048360"/>
        <c:axId val="2044934696"/>
      </c:lineChart>
      <c:catAx>
        <c:axId val="2088048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449346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449346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804836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0.0857857331880448</c:v>
                </c:pt>
                <c:pt idx="1">
                  <c:v>0.0428928665940224</c:v>
                </c:pt>
                <c:pt idx="2" formatCode="0.0%">
                  <c:v>0.0428928665940224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0.005</c:v>
                </c:pt>
                <c:pt idx="1">
                  <c:v>0.005</c:v>
                </c:pt>
                <c:pt idx="2" formatCode="0.0%">
                  <c:v>0.005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0.0283897882938979</c:v>
                </c:pt>
                <c:pt idx="1">
                  <c:v>0.0309448692403487</c:v>
                </c:pt>
                <c:pt idx="2" formatCode="0.0%">
                  <c:v>0.0309448692403487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0.0167915185554172</c:v>
                </c:pt>
                <c:pt idx="1">
                  <c:v>0.0167915185554172</c:v>
                </c:pt>
                <c:pt idx="2" formatCode="0.0%">
                  <c:v>0.0167915185554172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0.0022027397260274</c:v>
                </c:pt>
                <c:pt idx="1">
                  <c:v>0.0022027397260274</c:v>
                </c:pt>
                <c:pt idx="2" formatCode="0.0%">
                  <c:v>0.00202442948801111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0.00961083437110834</c:v>
                </c:pt>
                <c:pt idx="1">
                  <c:v>0.00961083437110834</c:v>
                </c:pt>
                <c:pt idx="2" formatCode="0.0%">
                  <c:v>0.00961083437110834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0.00285579078455791</c:v>
                </c:pt>
                <c:pt idx="1">
                  <c:v>0.00285579078455791</c:v>
                </c:pt>
                <c:pt idx="2" formatCode="0.0%">
                  <c:v>0.00285579078455791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0.00200846824408468</c:v>
                </c:pt>
                <c:pt idx="1">
                  <c:v>0.00200846824408468</c:v>
                </c:pt>
                <c:pt idx="2" formatCode="0.0%">
                  <c:v>0.00200846824408468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0.0476190476190476</c:v>
                </c:pt>
                <c:pt idx="1">
                  <c:v>0.0476190476190476</c:v>
                </c:pt>
                <c:pt idx="2" formatCode="0.0%">
                  <c:v>0.0476190476190476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0.0592043760896637</c:v>
                </c:pt>
                <c:pt idx="1">
                  <c:v>0.0592043760896637</c:v>
                </c:pt>
                <c:pt idx="2" formatCode="0.0%">
                  <c:v>0.0602693878180043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0.409223358784558</c:v>
                </c:pt>
                <c:pt idx="1">
                  <c:v>0.409223358784558</c:v>
                </c:pt>
                <c:pt idx="2" formatCode="0.0%">
                  <c:v>0.412537851411272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0.856672462266501</c:v>
                </c:pt>
                <c:pt idx="1">
                  <c:v>0.509783589829726</c:v>
                </c:pt>
                <c:pt idx="2" formatCode="0.0%">
                  <c:v>0.367444935874126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2725592"/>
        <c:axId val="2120150104"/>
      </c:barChart>
      <c:catAx>
        <c:axId val="2092725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0150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0150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2725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0.005</c:v>
                </c:pt>
                <c:pt idx="1">
                  <c:v>0.005</c:v>
                </c:pt>
                <c:pt idx="2" formatCode="0.0%">
                  <c:v>0.005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0.029572696139477</c:v>
                </c:pt>
                <c:pt idx="1">
                  <c:v>0.0322342387920299</c:v>
                </c:pt>
                <c:pt idx="2" formatCode="0.0%">
                  <c:v>0.0322342387920299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0.0110470516811955</c:v>
                </c:pt>
                <c:pt idx="1">
                  <c:v>0.0110470516811955</c:v>
                </c:pt>
                <c:pt idx="2" formatCode="0.0%">
                  <c:v>0.0110470516811955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0.00573630136986301</c:v>
                </c:pt>
                <c:pt idx="1">
                  <c:v>0.00573630136986301</c:v>
                </c:pt>
                <c:pt idx="2" formatCode="0.0%">
                  <c:v>0.00573630136986301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0.00245174346201743</c:v>
                </c:pt>
                <c:pt idx="1">
                  <c:v>0.00245174346201743</c:v>
                </c:pt>
                <c:pt idx="2" formatCode="0.0%">
                  <c:v>0.00245174346201743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0.0037266500622665</c:v>
                </c:pt>
                <c:pt idx="1">
                  <c:v>0.0037266500622665</c:v>
                </c:pt>
                <c:pt idx="2" formatCode="0.0%">
                  <c:v>0.0037266500622665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0.00508359900373599</c:v>
                </c:pt>
                <c:pt idx="2" formatCode="0.0%">
                  <c:v>0.00508359900373599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0.000470734744707347</c:v>
                </c:pt>
                <c:pt idx="1">
                  <c:v>0.000470734744707347</c:v>
                </c:pt>
                <c:pt idx="2" formatCode="0.0%">
                  <c:v>0.000470734744707347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0.00343897882938979</c:v>
                </c:pt>
                <c:pt idx="1">
                  <c:v>0.00343897882938979</c:v>
                </c:pt>
                <c:pt idx="2" formatCode="0.0%">
                  <c:v>0.00429872353673723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0.181746303329388</c:v>
                </c:pt>
                <c:pt idx="1">
                  <c:v>0.181746303329388</c:v>
                </c:pt>
                <c:pt idx="2" formatCode="0.0%">
                  <c:v>0.181746303329388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0.220163829545455</c:v>
                </c:pt>
                <c:pt idx="1">
                  <c:v>0.220163829545455</c:v>
                </c:pt>
                <c:pt idx="2" formatCode="0.0%">
                  <c:v>0.224969549369554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0.582658655043587</c:v>
                </c:pt>
                <c:pt idx="1">
                  <c:v>0.31995760602931</c:v>
                </c:pt>
                <c:pt idx="2" formatCode="0.0%">
                  <c:v>0.439509389545079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064264"/>
        <c:axId val="2117602728"/>
      </c:barChart>
      <c:catAx>
        <c:axId val="-2059064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7602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7602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064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0.00689015041251557</c:v>
                </c:pt>
                <c:pt idx="1">
                  <c:v>0.00689015041251557</c:v>
                </c:pt>
                <c:pt idx="2">
                  <c:v>0.013374997859589</c:v>
                </c:pt>
                <c:pt idx="3">
                  <c:v>0.013374997859589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0.126358216064757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0.00258904109589041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0.0519211429016189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0.128493150684931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0.0384384339975093</c:v>
                </c:pt>
                <c:pt idx="3">
                  <c:v>0.0189323630136986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0.14906600249066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0.0256288916562889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0.00635449875466999</c:v>
                </c:pt>
                <c:pt idx="1">
                  <c:v>0.00635449875466999</c:v>
                </c:pt>
                <c:pt idx="2">
                  <c:v>0.00635449875466999</c:v>
                </c:pt>
                <c:pt idx="3">
                  <c:v>0.00635449875466999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0.00376587795765878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0.0154924408468244</c:v>
                </c:pt>
                <c:pt idx="1">
                  <c:v>0.00929757160647571</c:v>
                </c:pt>
                <c:pt idx="2">
                  <c:v>0.0123950062266501</c:v>
                </c:pt>
                <c:pt idx="3">
                  <c:v>0.0154924408468244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0.224969549369554</c:v>
                </c:pt>
                <c:pt idx="1">
                  <c:v>0.224969549369554</c:v>
                </c:pt>
                <c:pt idx="2">
                  <c:v>0.224969549369554</c:v>
                </c:pt>
                <c:pt idx="3">
                  <c:v>0.224969549369554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0.0914892211468628</c:v>
                </c:pt>
                <c:pt idx="1">
                  <c:v>-0.518401121195941</c:v>
                </c:pt>
                <c:pt idx="2">
                  <c:v>-0.520476281723679</c:v>
                </c:pt>
                <c:pt idx="3">
                  <c:v>-0.520476281723679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37757320"/>
        <c:axId val="-2101917640"/>
      </c:barChart>
      <c:catAx>
        <c:axId val="20377573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9176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1917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77573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0.12893695516812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0.0441882067247821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0.022945205479452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0.00657067247820672</c:v>
                </c:pt>
                <c:pt idx="3">
                  <c:v>0.00323630136986301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0.014906600249066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0.00508359900373599</c:v>
                </c:pt>
                <c:pt idx="1">
                  <c:v>0.00508359900373599</c:v>
                </c:pt>
                <c:pt idx="2">
                  <c:v>0.00508359900373599</c:v>
                </c:pt>
                <c:pt idx="3">
                  <c:v>0.00508359900373599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0.224969549369554</c:v>
                </c:pt>
                <c:pt idx="1">
                  <c:v>0.224969549369554</c:v>
                </c:pt>
                <c:pt idx="2">
                  <c:v>0.224969549369554</c:v>
                </c:pt>
                <c:pt idx="3">
                  <c:v>0.224969549369554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0.190395965794035</c:v>
                </c:pt>
                <c:pt idx="1">
                  <c:v>0.190395965794035</c:v>
                </c:pt>
                <c:pt idx="2">
                  <c:v>0.190395965794035</c:v>
                </c:pt>
                <c:pt idx="3">
                  <c:v>0.190395965794035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9164856"/>
        <c:axId val="2084257736"/>
      </c:barChart>
      <c:catAx>
        <c:axId val="-20991648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2577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4257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9164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0.0078744576143035</c:v>
                </c:pt>
                <c:pt idx="1">
                  <c:v>0.0078744576143035</c:v>
                </c:pt>
                <c:pt idx="2">
                  <c:v>0.0152857118395303</c:v>
                </c:pt>
                <c:pt idx="3">
                  <c:v>0.0152857118395303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0.0233333333333333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0.0717070566305784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0.0906840537889194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0.0581770862340687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0.0183978829389788</c:v>
                </c:pt>
                <c:pt idx="3">
                  <c:v>0.00906164383561643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0.029813200498132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0.0154957988363939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0.00573848069738481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0.281812092691957</c:v>
                </c:pt>
                <c:pt idx="1">
                  <c:v>0.281812092691957</c:v>
                </c:pt>
                <c:pt idx="2">
                  <c:v>0.281812092691957</c:v>
                </c:pt>
                <c:pt idx="3">
                  <c:v>0.281812092691957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0.264078709102699</c:v>
                </c:pt>
                <c:pt idx="1">
                  <c:v>0.498964307418004</c:v>
                </c:pt>
                <c:pt idx="2">
                  <c:v>0.488650969090192</c:v>
                </c:pt>
                <c:pt idx="3">
                  <c:v>0.468915394162837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5371832"/>
        <c:axId val="2118071592"/>
      </c:barChart>
      <c:catAx>
        <c:axId val="20853718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0715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18071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3718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0.0291671492839352</c:v>
                </c:pt>
                <c:pt idx="1">
                  <c:v>0.0291671492839352</c:v>
                </c:pt>
                <c:pt idx="2">
                  <c:v>0.0566185839041096</c:v>
                </c:pt>
                <c:pt idx="3">
                  <c:v>0.0566185839041096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0.123779476961395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0.0671660742216687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0.00809771795204444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0.0257570361145704</c:v>
                </c:pt>
                <c:pt idx="3">
                  <c:v>0.012686301369863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0.0114231631382316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0.00803387297633873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0.412537851411272</c:v>
                </c:pt>
                <c:pt idx="1">
                  <c:v>0.412537851411272</c:v>
                </c:pt>
                <c:pt idx="2">
                  <c:v>0.412537851411272</c:v>
                </c:pt>
                <c:pt idx="3">
                  <c:v>0.412537851411272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0.251363294732633</c:v>
                </c:pt>
                <c:pt idx="1">
                  <c:v>0.438983400729509</c:v>
                </c:pt>
                <c:pt idx="2">
                  <c:v>0.397198093132996</c:v>
                </c:pt>
                <c:pt idx="3">
                  <c:v>0.382234954901365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6644984"/>
        <c:axId val="-2062895080"/>
      </c:barChart>
      <c:catAx>
        <c:axId val="-206664498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28950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62895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6644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0.0940269387179427</c:v>
                </c:pt>
                <c:pt idx="1">
                  <c:v>0.0887614301497379</c:v>
                </c:pt>
                <c:pt idx="2">
                  <c:v>0.0887614301497379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0.0141040408076914</c:v>
                </c:pt>
                <c:pt idx="1">
                  <c:v>0.0133142145224607</c:v>
                </c:pt>
                <c:pt idx="2">
                  <c:v>0.0133142145224607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0.00585317693519193</c:v>
                </c:pt>
                <c:pt idx="1">
                  <c:v>0.00552539902682118</c:v>
                </c:pt>
                <c:pt idx="2">
                  <c:v>0.00552539902682118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0.00470134693589713</c:v>
                </c:pt>
                <c:pt idx="1">
                  <c:v>0.00658188571025599</c:v>
                </c:pt>
                <c:pt idx="2">
                  <c:v>0.0154674314191016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0.0154674314191016</c:v>
                </c:pt>
                <c:pt idx="1">
                  <c:v>0.0216544039867422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0.0070520204038457</c:v>
                </c:pt>
                <c:pt idx="1">
                  <c:v>0.00987282856538398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0.013163771420512</c:v>
                </c:pt>
                <c:pt idx="1">
                  <c:v>0.0184292799887168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0.00317340918173056</c:v>
                </c:pt>
                <c:pt idx="1">
                  <c:v>0.00444277285442279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0.00112832326461531</c:v>
                </c:pt>
                <c:pt idx="1">
                  <c:v>0.00157965257046144</c:v>
                </c:pt>
                <c:pt idx="2">
                  <c:v>0.00157965257046144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0.767259819938412</c:v>
                </c:pt>
                <c:pt idx="1">
                  <c:v>0.905366587527326</c:v>
                </c:pt>
                <c:pt idx="2">
                  <c:v>0.905366587527327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0.0540889964974965</c:v>
                </c:pt>
                <c:pt idx="1">
                  <c:v>0.0540889964974965</c:v>
                </c:pt>
                <c:pt idx="2">
                  <c:v>0.0540889964974965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0.0199807244775628</c:v>
                </c:pt>
                <c:pt idx="1">
                  <c:v>0.0221786041700947</c:v>
                </c:pt>
                <c:pt idx="2">
                  <c:v>0.0221786041700947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4464920"/>
        <c:axId val="2037396456"/>
      </c:barChart>
      <c:catAx>
        <c:axId val="2084464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7396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37396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464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sco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sco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ZASCO</v>
          </cell>
          <cell r="D1">
            <v>59305</v>
          </cell>
        </row>
        <row r="2">
          <cell r="A2" t="str">
            <v>South coast intensive open access cropping</v>
          </cell>
        </row>
        <row r="9">
          <cell r="CK9">
            <v>0.28999999999999998</v>
          </cell>
        </row>
        <row r="10">
          <cell r="CK10">
            <v>0.42</v>
          </cell>
        </row>
        <row r="11">
          <cell r="CK11">
            <v>0.18</v>
          </cell>
        </row>
        <row r="12">
          <cell r="CK12">
            <v>0.11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15044.654117659915</v>
          </cell>
          <cell r="E1031">
            <v>15044.654117659915</v>
          </cell>
          <cell r="H1031">
            <v>13164.072352952426</v>
          </cell>
          <cell r="J1031">
            <v>9402.9088235374475</v>
          </cell>
        </row>
        <row r="1032">
          <cell r="C1032">
            <v>13918.666666666668</v>
          </cell>
          <cell r="E1032">
            <v>13918.666666666668</v>
          </cell>
          <cell r="H1032">
            <v>12178.833333333334</v>
          </cell>
          <cell r="J1032">
            <v>8699.1666666666679</v>
          </cell>
        </row>
        <row r="1033">
          <cell r="C1033">
            <v>27744</v>
          </cell>
          <cell r="E1033">
            <v>27744</v>
          </cell>
          <cell r="H1033">
            <v>24276</v>
          </cell>
          <cell r="J1033">
            <v>17340</v>
          </cell>
        </row>
        <row r="1034">
          <cell r="C1034">
            <v>2110</v>
          </cell>
          <cell r="E1034">
            <v>3665</v>
          </cell>
          <cell r="H1034">
            <v>3042.5</v>
          </cell>
          <cell r="J1034">
            <v>21837.5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0.68362752198526333</v>
          </cell>
          <cell r="E1038">
            <v>0.68362752198526333</v>
          </cell>
          <cell r="H1038">
            <v>0.68362752198526333</v>
          </cell>
          <cell r="J1038">
            <v>0.68362752198526333</v>
          </cell>
        </row>
        <row r="1039">
          <cell r="C1039">
            <v>8</v>
          </cell>
          <cell r="E1039">
            <v>8</v>
          </cell>
          <cell r="H1039">
            <v>7</v>
          </cell>
          <cell r="J1039">
            <v>5</v>
          </cell>
        </row>
        <row r="1040">
          <cell r="C1040">
            <v>10.354545454545455</v>
          </cell>
          <cell r="E1040">
            <v>10.354545454545455</v>
          </cell>
          <cell r="H1040">
            <v>10.354545454545455</v>
          </cell>
          <cell r="J1040">
            <v>10.354545454545455</v>
          </cell>
        </row>
        <row r="1044">
          <cell r="A1044" t="str">
            <v>Own meat</v>
          </cell>
          <cell r="C1044">
            <v>0</v>
          </cell>
          <cell r="D1044">
            <v>0</v>
          </cell>
          <cell r="E1044">
            <v>2.026514827210461E-2</v>
          </cell>
          <cell r="F1044">
            <v>0</v>
          </cell>
          <cell r="H1044">
            <v>2.3160169453833836E-2</v>
          </cell>
          <cell r="I1044">
            <v>0</v>
          </cell>
          <cell r="J1044">
            <v>8.5785733188044833E-2</v>
          </cell>
          <cell r="K1044">
            <v>0</v>
          </cell>
        </row>
        <row r="1045">
          <cell r="A1045" t="str">
            <v>Green cons - Season 1: no of months</v>
          </cell>
          <cell r="C1045">
            <v>4.9999999999999992E-3</v>
          </cell>
          <cell r="D1045">
            <v>0</v>
          </cell>
          <cell r="E1045">
            <v>7.4999999999999997E-3</v>
          </cell>
          <cell r="F1045">
            <v>0</v>
          </cell>
          <cell r="H1045">
            <v>5.8333333333333336E-3</v>
          </cell>
          <cell r="I1045">
            <v>0</v>
          </cell>
          <cell r="J1045">
            <v>4.9999999999999992E-3</v>
          </cell>
          <cell r="K1045">
            <v>0</v>
          </cell>
        </row>
        <row r="1046">
          <cell r="A1046" t="str">
            <v>Maize: kg produced</v>
          </cell>
          <cell r="C1046">
            <v>2.957269613947696E-2</v>
          </cell>
          <cell r="D1046">
            <v>0</v>
          </cell>
          <cell r="E1046">
            <v>2.8981242216687422E-2</v>
          </cell>
          <cell r="F1046">
            <v>0</v>
          </cell>
          <cell r="H1046">
            <v>1.6222736167941648E-2</v>
          </cell>
          <cell r="I1046">
            <v>3.3797367016545093E-2</v>
          </cell>
          <cell r="J1046">
            <v>2.8389788293897884E-2</v>
          </cell>
          <cell r="K1046">
            <v>0</v>
          </cell>
        </row>
        <row r="1047">
          <cell r="A1047" t="str">
            <v>Green Pepper/ Brinjal / Beetroot: kg produced</v>
          </cell>
          <cell r="C1047">
            <v>0</v>
          </cell>
          <cell r="D1047">
            <v>0</v>
          </cell>
          <cell r="E1047">
            <v>6.4726027397260272E-4</v>
          </cell>
          <cell r="F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Beans: kg produced</v>
          </cell>
          <cell r="C1048">
            <v>1.1047051681195519E-2</v>
          </cell>
          <cell r="D1048">
            <v>0</v>
          </cell>
          <cell r="E1048">
            <v>2.0437045610211705E-2</v>
          </cell>
          <cell r="F1048">
            <v>-7.4567598848069728E-3</v>
          </cell>
          <cell r="H1048">
            <v>2.2725363458459352E-2</v>
          </cell>
          <cell r="I1048">
            <v>-8.2063812488880998E-3</v>
          </cell>
          <cell r="J1048">
            <v>1.6791518555417186E-2</v>
          </cell>
          <cell r="K1048">
            <v>0</v>
          </cell>
        </row>
        <row r="1049">
          <cell r="A1049" t="str">
            <v>Amadumbe: kg produced</v>
          </cell>
          <cell r="C1049">
            <v>5.7363013698630136E-3</v>
          </cell>
          <cell r="D1049">
            <v>0</v>
          </cell>
          <cell r="E1049">
            <v>1.0554794520547944E-2</v>
          </cell>
          <cell r="F1049">
            <v>2.1568493150684931E-2</v>
          </cell>
          <cell r="H1049">
            <v>1.4422700587084147E-2</v>
          </cell>
          <cell r="I1049">
            <v>1.8356164383561642E-2</v>
          </cell>
          <cell r="J1049">
            <v>2.2027397260273971E-3</v>
          </cell>
          <cell r="K1049">
            <v>9.9123287671232883E-3</v>
          </cell>
        </row>
        <row r="1050">
          <cell r="A1050" t="str">
            <v>Potatoes: kg produced</v>
          </cell>
          <cell r="C1050">
            <v>2.4517434620174349E-3</v>
          </cell>
          <cell r="D1050">
            <v>0</v>
          </cell>
          <cell r="E1050">
            <v>6.9874688667496887E-3</v>
          </cell>
          <cell r="F1050">
            <v>7.3552303860523046E-3</v>
          </cell>
          <cell r="H1050">
            <v>6.864881693648817E-3</v>
          </cell>
          <cell r="I1050">
            <v>0</v>
          </cell>
          <cell r="J1050">
            <v>9.6108343711083441E-3</v>
          </cell>
          <cell r="K1050">
            <v>0</v>
          </cell>
        </row>
        <row r="1051">
          <cell r="A1051" t="str">
            <v>Sweet Potatoes: kg produced</v>
          </cell>
          <cell r="C1051">
            <v>3.7266500622665003E-3</v>
          </cell>
          <cell r="D1051">
            <v>0</v>
          </cell>
          <cell r="E1051">
            <v>2.2359900373599004E-2</v>
          </cell>
          <cell r="F1051">
            <v>1.4906600249065999E-2</v>
          </cell>
          <cell r="H1051">
            <v>7.4533001245330006E-3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Other crop: Cabbage</v>
          </cell>
          <cell r="C1052">
            <v>0</v>
          </cell>
          <cell r="D1052">
            <v>0</v>
          </cell>
          <cell r="E1052">
            <v>4.3477584059775842E-3</v>
          </cell>
          <cell r="F1052">
            <v>2.0594645080946449E-3</v>
          </cell>
          <cell r="H1052">
            <v>3.8704856787048565E-3</v>
          </cell>
          <cell r="I1052">
            <v>5.2303860523038618E-4</v>
          </cell>
          <cell r="J1052">
            <v>2.8557907845579078E-3</v>
          </cell>
          <cell r="K1052">
            <v>0</v>
          </cell>
        </row>
        <row r="1053">
          <cell r="A1053" t="str">
            <v>Other crop: pumpkin</v>
          </cell>
          <cell r="C1053">
            <v>5.0835990037359901E-3</v>
          </cell>
          <cell r="D1053">
            <v>0</v>
          </cell>
          <cell r="E1053">
            <v>6.3544987546699881E-3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Other crop: Spinach: no produced</v>
          </cell>
          <cell r="C1054">
            <v>4.7073474470734743E-4</v>
          </cell>
          <cell r="D1054">
            <v>0</v>
          </cell>
          <cell r="E1054">
            <v>9.4146948941469487E-4</v>
          </cell>
          <cell r="F1054">
            <v>0</v>
          </cell>
          <cell r="H1054">
            <v>1.4346201743462017E-3</v>
          </cell>
          <cell r="I1054">
            <v>0</v>
          </cell>
          <cell r="J1054">
            <v>2.0084682440846824E-3</v>
          </cell>
          <cell r="K1054">
            <v>0</v>
          </cell>
        </row>
        <row r="1055">
          <cell r="A1055" t="str">
            <v>FISHING -- see worksheet Data 3</v>
          </cell>
          <cell r="C1055">
            <v>0</v>
          </cell>
          <cell r="D1055">
            <v>0</v>
          </cell>
          <cell r="E1055">
            <v>1.0535491905354919E-2</v>
          </cell>
          <cell r="F1055">
            <v>2.633872976338731E-3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</row>
        <row r="1056">
          <cell r="A1056" t="str">
            <v>WILD FOODS -- see worksheet Data 3</v>
          </cell>
          <cell r="C1056">
            <v>3.4389788293897883E-3</v>
          </cell>
          <cell r="D1056">
            <v>8.5974470734744707E-4</v>
          </cell>
          <cell r="E1056">
            <v>1.0199252801992528E-3</v>
          </cell>
          <cell r="F1056">
            <v>2.549813200498133E-4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0.18174630332938849</v>
          </cell>
          <cell r="D1064">
            <v>0</v>
          </cell>
          <cell r="E1064">
            <v>0.19058254630023541</v>
          </cell>
          <cell r="F1064">
            <v>0</v>
          </cell>
          <cell r="H1064">
            <v>0.15290118429742355</v>
          </cell>
          <cell r="I1064">
            <v>0</v>
          </cell>
          <cell r="J1064">
            <v>4.7619047619047616E-2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3.7833707970112082E-2</v>
          </cell>
          <cell r="F1065">
            <v>-3.7833707970112082E-2</v>
          </cell>
          <cell r="H1065">
            <v>4.3238523394413808E-2</v>
          </cell>
          <cell r="I1065">
            <v>-4.3238523394413808E-2</v>
          </cell>
          <cell r="J1065">
            <v>5.9204376089663752E-2</v>
          </cell>
          <cell r="K1065">
            <v>-5.9204376089663752E-2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0.22016382954545452</v>
          </cell>
          <cell r="D1067">
            <v>4.8057198240991673E-3</v>
          </cell>
          <cell r="E1067">
            <v>0.21354863340597754</v>
          </cell>
          <cell r="F1067">
            <v>1.1420915963576129E-2</v>
          </cell>
          <cell r="H1067">
            <v>0.28219106484967088</v>
          </cell>
          <cell r="I1067">
            <v>-5.7221515480117169E-2</v>
          </cell>
          <cell r="J1067">
            <v>0.40922335878455784</v>
          </cell>
          <cell r="K1067">
            <v>-0.18425380941500422</v>
          </cell>
        </row>
        <row r="1068">
          <cell r="A1068" t="str">
            <v>Purchase - staple</v>
          </cell>
          <cell r="C1068">
            <v>0.5826586550435866</v>
          </cell>
          <cell r="E1068">
            <v>0.66125891656288927</v>
          </cell>
          <cell r="H1068">
            <v>0.7395463412204234</v>
          </cell>
          <cell r="J1068">
            <v>0.85667246226650062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4000</v>
          </cell>
          <cell r="F1072">
            <v>0</v>
          </cell>
          <cell r="H1072">
            <v>8000</v>
          </cell>
          <cell r="I1072">
            <v>-4000</v>
          </cell>
          <cell r="J1072">
            <v>10000</v>
          </cell>
          <cell r="K1072">
            <v>2000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600</v>
          </cell>
          <cell r="F1073">
            <v>0</v>
          </cell>
          <cell r="H1073">
            <v>600</v>
          </cell>
          <cell r="I1073">
            <v>600</v>
          </cell>
          <cell r="J1073">
            <v>1800</v>
          </cell>
          <cell r="K1073">
            <v>600</v>
          </cell>
        </row>
        <row r="1074">
          <cell r="A1074" t="str">
            <v>Chicken/ duck sales: no. sold</v>
          </cell>
          <cell r="C1074">
            <v>0</v>
          </cell>
          <cell r="D1074">
            <v>0</v>
          </cell>
          <cell r="E1074">
            <v>249</v>
          </cell>
          <cell r="F1074">
            <v>0</v>
          </cell>
          <cell r="H1074">
            <v>100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350</v>
          </cell>
          <cell r="I1075">
            <v>-350</v>
          </cell>
          <cell r="J1075">
            <v>0</v>
          </cell>
          <cell r="K1075">
            <v>0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200</v>
          </cell>
          <cell r="F1076">
            <v>270</v>
          </cell>
          <cell r="H1076">
            <v>200</v>
          </cell>
          <cell r="I1076">
            <v>260</v>
          </cell>
          <cell r="J1076">
            <v>1260</v>
          </cell>
          <cell r="K1076">
            <v>0</v>
          </cell>
        </row>
        <row r="1077">
          <cell r="A1077" t="str">
            <v>Amadumbe: kg produced</v>
          </cell>
          <cell r="C1077">
            <v>0</v>
          </cell>
          <cell r="D1077">
            <v>0</v>
          </cell>
          <cell r="E1077">
            <v>658</v>
          </cell>
          <cell r="F1077">
            <v>-658</v>
          </cell>
          <cell r="H1077">
            <v>280</v>
          </cell>
          <cell r="I1077">
            <v>-280</v>
          </cell>
          <cell r="J1077">
            <v>162</v>
          </cell>
          <cell r="K1077">
            <v>-162</v>
          </cell>
        </row>
        <row r="1078">
          <cell r="A1078" t="str">
            <v>Potatoes: kg produced</v>
          </cell>
          <cell r="C1078">
            <v>0</v>
          </cell>
          <cell r="D1078">
            <v>0</v>
          </cell>
          <cell r="E1078">
            <v>300</v>
          </cell>
          <cell r="F1078">
            <v>-300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Sweet Potatoes: kg produced</v>
          </cell>
          <cell r="C1079">
            <v>0</v>
          </cell>
          <cell r="D1079">
            <v>0</v>
          </cell>
          <cell r="E1079">
            <v>560</v>
          </cell>
          <cell r="F1079">
            <v>-560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Other crop: Cabbage</v>
          </cell>
          <cell r="C1080">
            <v>0</v>
          </cell>
          <cell r="D1080">
            <v>0</v>
          </cell>
          <cell r="E1080">
            <v>135</v>
          </cell>
          <cell r="F1080">
            <v>-135</v>
          </cell>
          <cell r="H1080">
            <v>60</v>
          </cell>
          <cell r="I1080">
            <v>-60</v>
          </cell>
          <cell r="J1080">
            <v>0</v>
          </cell>
          <cell r="K1080">
            <v>0</v>
          </cell>
        </row>
        <row r="1081">
          <cell r="A1081" t="str">
            <v>Other crop: Spinach: no produced</v>
          </cell>
          <cell r="C1081">
            <v>48</v>
          </cell>
          <cell r="D1081">
            <v>0</v>
          </cell>
          <cell r="E1081">
            <v>48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Other cashcrop: sugar cane (tons)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20000</v>
          </cell>
          <cell r="K1082">
            <v>0</v>
          </cell>
        </row>
        <row r="1083">
          <cell r="A1083" t="str">
            <v>Agricultural cash income -- see Data2</v>
          </cell>
          <cell r="C1083">
            <v>700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Domestic work cash income -- see Data2</v>
          </cell>
          <cell r="C1084">
            <v>3960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Formal Employment (conservancies, etc.)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H1085">
            <v>108000</v>
          </cell>
          <cell r="I1085">
            <v>0</v>
          </cell>
          <cell r="J1085">
            <v>144000</v>
          </cell>
          <cell r="K1085">
            <v>0</v>
          </cell>
        </row>
        <row r="1086">
          <cell r="A1086" t="str">
            <v>Small business -- see Data2</v>
          </cell>
          <cell r="C1086">
            <v>3840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24000</v>
          </cell>
          <cell r="K1086">
            <v>0</v>
          </cell>
        </row>
        <row r="1087">
          <cell r="A1087" t="str">
            <v>Social development -- see Data2</v>
          </cell>
          <cell r="C1087">
            <v>15840</v>
          </cell>
          <cell r="D1087">
            <v>0</v>
          </cell>
          <cell r="E1087">
            <v>32640</v>
          </cell>
          <cell r="F1087">
            <v>0</v>
          </cell>
          <cell r="H1087">
            <v>8400</v>
          </cell>
          <cell r="I1087">
            <v>0</v>
          </cell>
          <cell r="J1087">
            <v>8400</v>
          </cell>
          <cell r="K1087">
            <v>0</v>
          </cell>
        </row>
        <row r="1088">
          <cell r="A1088" t="str">
            <v>Public works -- see Data2</v>
          </cell>
          <cell r="C1088">
            <v>7200</v>
          </cell>
          <cell r="D1088">
            <v>0</v>
          </cell>
          <cell r="E1088">
            <v>0</v>
          </cell>
          <cell r="F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A1089" t="str">
            <v>Gifts/social support: type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0</v>
          </cell>
          <cell r="I1089">
            <v>0</v>
          </cell>
          <cell r="J1089">
            <v>6600</v>
          </cell>
          <cell r="K1089">
            <v>0</v>
          </cell>
        </row>
        <row r="1090">
          <cell r="A1090" t="str">
            <v>Other income: e.g. Credit (cotton loans)</v>
          </cell>
          <cell r="C1090">
            <v>0</v>
          </cell>
          <cell r="D1090">
            <v>0</v>
          </cell>
          <cell r="E1090">
            <v>2301</v>
          </cell>
          <cell r="F1090">
            <v>0</v>
          </cell>
          <cell r="H1090">
            <v>2500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Remittances: no. times per year</v>
          </cell>
          <cell r="C1091">
            <v>0</v>
          </cell>
          <cell r="D1091">
            <v>0</v>
          </cell>
          <cell r="E1091">
            <v>850</v>
          </cell>
          <cell r="F1091">
            <v>0</v>
          </cell>
          <cell r="H1091">
            <v>1350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78" activePane="bottomRight" state="frozen"/>
      <selection pane="topRight" activeCell="B1" sqref="B1"/>
      <selection pane="bottomLeft" activeCell="A3" sqref="A3"/>
      <selection pane="bottomRight" activeCell="N111" sqref="N11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ZASCO: 59305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Poor!Z1</f>
        <v>Apr-Jun</v>
      </c>
      <c r="AA1" s="258"/>
      <c r="AB1" s="257" t="str">
        <f>Poor!AB1</f>
        <v>Jul-Sep</v>
      </c>
      <c r="AC1" s="258"/>
      <c r="AD1" s="257" t="str">
        <f>Poor!AD1</f>
        <v>Oct-Dec</v>
      </c>
      <c r="AE1" s="258"/>
      <c r="AF1" s="257" t="str">
        <f>Poor!AF1</f>
        <v>Jan-Mar</v>
      </c>
      <c r="AG1" s="25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216">
        <f>IF([1]Summ!C1044="",0,[1]Summ!C1044)</f>
        <v>0</v>
      </c>
      <c r="C6" s="216">
        <f>IF([1]Summ!D1044="",0,[1]Summ!D1044)</f>
        <v>0</v>
      </c>
      <c r="D6" s="24">
        <f t="shared" ref="D6:D28" si="0">(B6+C6)</f>
        <v>0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Green cons - Season 1: no of months</v>
      </c>
      <c r="B7" s="216">
        <f>IF([1]Summ!C1045="",0,[1]Summ!C1045)</f>
        <v>4.9999999999999992E-3</v>
      </c>
      <c r="C7" s="216">
        <f>IF([1]Summ!D1045="",0,[1]Summ!D1045)</f>
        <v>0</v>
      </c>
      <c r="D7" s="24">
        <f t="shared" si="0"/>
        <v>4.9999999999999992E-3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4.9999999999999992E-3</v>
      </c>
      <c r="J7" s="24">
        <f t="shared" si="3"/>
        <v>4.9999999999999992E-3</v>
      </c>
      <c r="K7" s="22">
        <f t="shared" si="4"/>
        <v>4.9999999999999992E-3</v>
      </c>
      <c r="L7" s="22">
        <f t="shared" si="5"/>
        <v>4.9999999999999992E-3</v>
      </c>
      <c r="M7" s="177">
        <f t="shared" si="6"/>
        <v>4.9999999999999992E-3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1993.7522850518562</v>
      </c>
      <c r="S7" s="222">
        <f>IF($B$81=0,0,(SUMIF($N$6:$N$28,$U7,L$6:L$28)+SUMIF($N$91:$N$118,$U7,L$91:L$118))*$I$83*Poor!$B$81/$B$81)</f>
        <v>2242.4111185844035</v>
      </c>
      <c r="T7" s="222">
        <f>IF($B$81=0,0,(SUMIF($N$6:$N$28,$U7,M$6:M$28)+SUMIF($N$91:$N$118,$U7,M$91:M$118))*$I$83*Poor!$B$81/$B$81)</f>
        <v>2242.4111185844035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1.9999999999999997E-2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1.9999999999999997E-2</v>
      </c>
      <c r="AH7" s="123">
        <f t="shared" ref="AH7:AH30" si="12">SUM(Z7,AB7,AD7,AF7)</f>
        <v>1</v>
      </c>
      <c r="AI7" s="184">
        <f t="shared" ref="AI7:AI30" si="13">SUM(AA7,AC7,AE7,AG7)/4</f>
        <v>4.9999999999999992E-3</v>
      </c>
      <c r="AJ7" s="120">
        <f t="shared" ref="AJ7:AJ31" si="14">(AA7+AC7)/2</f>
        <v>0</v>
      </c>
      <c r="AK7" s="119">
        <f t="shared" ref="AK7:AK31" si="15">(AE7+AG7)/2</f>
        <v>9.9999999999999985E-3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6">
        <f>IF([1]Summ!C1046="",0,[1]Summ!C1046)</f>
        <v>2.957269613947696E-2</v>
      </c>
      <c r="C8" s="216">
        <f>IF([1]Summ!D1046="",0,[1]Summ!D1046)</f>
        <v>0</v>
      </c>
      <c r="D8" s="24">
        <f t="shared" si="0"/>
        <v>2.957269613947696E-2</v>
      </c>
      <c r="E8" s="75">
        <f>Poor!E8</f>
        <v>1.0900000000000001</v>
      </c>
      <c r="F8" s="22" t="s">
        <v>23</v>
      </c>
      <c r="H8" s="24">
        <f t="shared" si="1"/>
        <v>1.0900000000000001</v>
      </c>
      <c r="I8" s="22">
        <f t="shared" si="2"/>
        <v>3.2234238792029891E-2</v>
      </c>
      <c r="J8" s="24">
        <f t="shared" si="3"/>
        <v>3.2234238792029891E-2</v>
      </c>
      <c r="K8" s="22">
        <f t="shared" si="4"/>
        <v>2.957269613947696E-2</v>
      </c>
      <c r="L8" s="22">
        <f t="shared" si="5"/>
        <v>3.2234238792029891E-2</v>
      </c>
      <c r="M8" s="224">
        <f t="shared" si="6"/>
        <v>3.2234238792029891E-2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73.388312530900549</v>
      </c>
      <c r="S8" s="222">
        <f>IF($B$81=0,0,(SUMIF($N$6:$N$28,$U8,L$6:L$28)+SUMIF($N$91:$N$118,$U8,L$91:L$118))*$I$83*Poor!$B$81/$B$81)</f>
        <v>67.2</v>
      </c>
      <c r="T8" s="222">
        <f>IF($B$81=0,0,(SUMIF($N$6:$N$28,$U8,M$6:M$28)+SUMIF($N$91:$N$118,$U8,M$91:M$118))*$I$83*Poor!$B$81/$B$81)</f>
        <v>67.2</v>
      </c>
      <c r="U8" s="223">
        <v>2</v>
      </c>
      <c r="V8" s="56"/>
      <c r="W8" s="115"/>
      <c r="X8" s="118">
        <f>Poor!X8</f>
        <v>1</v>
      </c>
      <c r="Y8" s="184">
        <f t="shared" si="9"/>
        <v>0.12893695516811957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0.12893695516811957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3.2234238792029891E-2</v>
      </c>
      <c r="AJ8" s="120">
        <f t="shared" si="14"/>
        <v>6.4468477584059783E-2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Pepper/ Brinjal / Beetroot: kg produced</v>
      </c>
      <c r="B9" s="216">
        <f>IF([1]Summ!C1047="",0,[1]Summ!C1047)</f>
        <v>0</v>
      </c>
      <c r="C9" s="216">
        <f>IF([1]Summ!D1047="",0,[1]Summ!D1047)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4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4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6">
        <f>IF([1]Summ!C1048="",0,[1]Summ!C1048)</f>
        <v>1.1047051681195519E-2</v>
      </c>
      <c r="C10" s="216">
        <f>IF([1]Summ!D1048="",0,[1]Summ!D1048)</f>
        <v>0</v>
      </c>
      <c r="D10" s="24">
        <f t="shared" si="0"/>
        <v>1.1047051681195519E-2</v>
      </c>
      <c r="E10" s="75">
        <f>Poor!E10</f>
        <v>1</v>
      </c>
      <c r="H10" s="24">
        <f t="shared" si="1"/>
        <v>1</v>
      </c>
      <c r="I10" s="22">
        <f t="shared" si="2"/>
        <v>1.1047051681195519E-2</v>
      </c>
      <c r="J10" s="24">
        <f t="shared" si="3"/>
        <v>1.1047051681195519E-2</v>
      </c>
      <c r="K10" s="22">
        <f t="shared" si="4"/>
        <v>1.1047051681195519E-2</v>
      </c>
      <c r="L10" s="22">
        <f t="shared" si="5"/>
        <v>1.1047051681195519E-2</v>
      </c>
      <c r="M10" s="224">
        <f t="shared" si="6"/>
        <v>1.1047051681195519E-2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4.4188206724782075E-2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4.4188206724782075E-2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1.1047051681195519E-2</v>
      </c>
      <c r="AJ10" s="120">
        <f t="shared" si="14"/>
        <v>2.2094103362391038E-2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Amadumbe: kg produced</v>
      </c>
      <c r="B11" s="216">
        <f>IF([1]Summ!C1049="",0,[1]Summ!C1049)</f>
        <v>5.7363013698630136E-3</v>
      </c>
      <c r="C11" s="216">
        <f>IF([1]Summ!D1049="",0,[1]Summ!D1049)</f>
        <v>0</v>
      </c>
      <c r="D11" s="24">
        <f t="shared" si="0"/>
        <v>5.7363013698630136E-3</v>
      </c>
      <c r="E11" s="75">
        <f>Poor!E11</f>
        <v>1</v>
      </c>
      <c r="H11" s="24">
        <f t="shared" si="1"/>
        <v>1</v>
      </c>
      <c r="I11" s="22">
        <f t="shared" si="2"/>
        <v>5.7363013698630136E-3</v>
      </c>
      <c r="J11" s="24">
        <f t="shared" si="3"/>
        <v>5.7363013698630136E-3</v>
      </c>
      <c r="K11" s="22">
        <f t="shared" si="4"/>
        <v>5.7363013698630136E-3</v>
      </c>
      <c r="L11" s="22">
        <f t="shared" si="5"/>
        <v>5.7363013698630136E-3</v>
      </c>
      <c r="M11" s="224">
        <f t="shared" si="6"/>
        <v>5.7363013698630136E-3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4">
        <f t="shared" si="9"/>
        <v>2.2945205479452054E-2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2.2945205479452054E-2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5.7363013698630136E-3</v>
      </c>
      <c r="AJ11" s="120">
        <f t="shared" si="14"/>
        <v>1.1472602739726027E-2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Potatoes: kg produced</v>
      </c>
      <c r="B12" s="216">
        <f>IF([1]Summ!C1050="",0,[1]Summ!C1050)</f>
        <v>2.4517434620174349E-3</v>
      </c>
      <c r="C12" s="216">
        <f>IF([1]Summ!D1050="",0,[1]Summ!D1050)</f>
        <v>0</v>
      </c>
      <c r="D12" s="24">
        <f t="shared" si="0"/>
        <v>2.4517434620174349E-3</v>
      </c>
      <c r="E12" s="75">
        <f>Poor!E12</f>
        <v>1</v>
      </c>
      <c r="H12" s="24">
        <f t="shared" si="1"/>
        <v>1</v>
      </c>
      <c r="I12" s="22">
        <f t="shared" si="2"/>
        <v>2.4517434620174349E-3</v>
      </c>
      <c r="J12" s="24">
        <f t="shared" si="3"/>
        <v>2.4517434620174349E-3</v>
      </c>
      <c r="K12" s="22">
        <f t="shared" si="4"/>
        <v>2.4517434620174349E-3</v>
      </c>
      <c r="L12" s="22">
        <f t="shared" si="5"/>
        <v>2.4517434620174349E-3</v>
      </c>
      <c r="M12" s="224">
        <f t="shared" si="6"/>
        <v>2.4517434620174349E-3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108.67974121091794</v>
      </c>
      <c r="S12" s="222">
        <f>IF($B$81=0,0,(SUMIF($N$6:$N$28,$U12,L$6:L$28)+SUMIF($N$91:$N$118,$U12,L$91:L$118))*$I$83*Poor!$B$81/$B$81)</f>
        <v>117.28618913645811</v>
      </c>
      <c r="T12" s="222">
        <f>IF($B$81=0,0,(SUMIF($N$6:$N$28,$U12,M$6:M$28)+SUMIF($N$91:$N$118,$U12,M$91:M$118))*$I$83*Poor!$B$81/$B$81)</f>
        <v>146.60773642057262</v>
      </c>
      <c r="U12" s="223">
        <v>6</v>
      </c>
      <c r="V12" s="56"/>
      <c r="W12" s="117"/>
      <c r="X12" s="118">
        <v>1</v>
      </c>
      <c r="Y12" s="184">
        <f t="shared" si="9"/>
        <v>9.8069738480697395E-3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6.5706724782067256E-3</v>
      </c>
      <c r="AF12" s="122">
        <f>1-SUM(Z12,AB12,AD12)</f>
        <v>0.32999999999999996</v>
      </c>
      <c r="AG12" s="121">
        <f>$M12*AF12*4</f>
        <v>3.2363013698630135E-3</v>
      </c>
      <c r="AH12" s="123">
        <f t="shared" si="12"/>
        <v>1</v>
      </c>
      <c r="AI12" s="184">
        <f t="shared" si="13"/>
        <v>2.4517434620174349E-3</v>
      </c>
      <c r="AJ12" s="120">
        <f t="shared" si="14"/>
        <v>0</v>
      </c>
      <c r="AK12" s="119">
        <f t="shared" si="15"/>
        <v>4.9034869240348698E-3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Sweet Potatoes: kg produced</v>
      </c>
      <c r="B13" s="216">
        <f>IF([1]Summ!C1051="",0,[1]Summ!C1051)</f>
        <v>3.7266500622665003E-3</v>
      </c>
      <c r="C13" s="216">
        <f>IF([1]Summ!D1051="",0,[1]Summ!D1051)</f>
        <v>0</v>
      </c>
      <c r="D13" s="24">
        <f t="shared" si="0"/>
        <v>3.7266500622665003E-3</v>
      </c>
      <c r="E13" s="75">
        <f>Poor!E13</f>
        <v>1</v>
      </c>
      <c r="H13" s="24">
        <f t="shared" si="1"/>
        <v>1</v>
      </c>
      <c r="I13" s="22">
        <f t="shared" si="2"/>
        <v>3.7266500622665003E-3</v>
      </c>
      <c r="J13" s="24">
        <f t="shared" si="3"/>
        <v>3.7266500622665003E-3</v>
      </c>
      <c r="K13" s="22">
        <f t="shared" si="4"/>
        <v>3.7266500622665003E-3</v>
      </c>
      <c r="L13" s="22">
        <f t="shared" si="5"/>
        <v>3.7266500622665003E-3</v>
      </c>
      <c r="M13" s="225">
        <f t="shared" si="6"/>
        <v>3.7266500622665003E-3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7124.7820082082608</v>
      </c>
      <c r="S13" s="222">
        <f>IF($B$81=0,0,(SUMIF($N$6:$N$28,$U13,L$6:L$28)+SUMIF($N$91:$N$118,$U13,L$91:L$118))*$I$83*Poor!$B$81/$B$81)</f>
        <v>5172.6000000000013</v>
      </c>
      <c r="T13" s="222">
        <f>IF($B$81=0,0,(SUMIF($N$6:$N$28,$U13,M$6:M$28)+SUMIF($N$91:$N$118,$U13,M$91:M$118))*$I$83*Poor!$B$81/$B$81)</f>
        <v>5172.6000000000013</v>
      </c>
      <c r="U13" s="223">
        <v>7</v>
      </c>
      <c r="V13" s="56"/>
      <c r="W13" s="110"/>
      <c r="X13" s="118"/>
      <c r="Y13" s="184">
        <f t="shared" si="9"/>
        <v>1.4906600249066001E-2</v>
      </c>
      <c r="Z13" s="156">
        <f>Poor!Z13</f>
        <v>1</v>
      </c>
      <c r="AA13" s="121">
        <f>$M13*Z13*4</f>
        <v>1.4906600249066001E-2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3.7266500622665003E-3</v>
      </c>
      <c r="AJ13" s="120">
        <f t="shared" si="14"/>
        <v>7.4533001245330006E-3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Cabbage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crop: pumpkin</v>
      </c>
      <c r="B15" s="216">
        <f>IF([1]Summ!C1053="",0,[1]Summ!C1053)</f>
        <v>5.0835990037359901E-3</v>
      </c>
      <c r="C15" s="216">
        <f>IF([1]Summ!D1053="",0,[1]Summ!D1053)</f>
        <v>0</v>
      </c>
      <c r="D15" s="24">
        <f t="shared" si="0"/>
        <v>5.0835990037359901E-3</v>
      </c>
      <c r="E15" s="75">
        <f>Poor!E15</f>
        <v>1</v>
      </c>
      <c r="F15" s="22"/>
      <c r="H15" s="24">
        <f t="shared" si="1"/>
        <v>1</v>
      </c>
      <c r="I15" s="22">
        <f t="shared" si="2"/>
        <v>5.0835990037359901E-3</v>
      </c>
      <c r="J15" s="24">
        <f t="shared" ref="J15:J25" si="17">IF(I$32&lt;=1+I131,I15,B15*H15+J$33*(I15-B15*H15))</f>
        <v>5.0835990037359901E-3</v>
      </c>
      <c r="K15" s="22">
        <f t="shared" si="4"/>
        <v>5.0835990037359901E-3</v>
      </c>
      <c r="L15" s="22">
        <f t="shared" si="5"/>
        <v>5.0835990037359901E-3</v>
      </c>
      <c r="M15" s="226">
        <f t="shared" si="6"/>
        <v>5.0835990037359901E-3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11008.246879635082</v>
      </c>
      <c r="S15" s="222">
        <f>IF($B$81=0,0,(SUMIF($N$6:$N$28,$U15,L$6:L$28)+SUMIF($N$91:$N$118,$U15,L$91:L$118))*$I$83*Poor!$B$81/$B$81)</f>
        <v>8496</v>
      </c>
      <c r="T15" s="222">
        <f>IF($B$81=0,0,(SUMIF($N$6:$N$28,$U15,M$6:M$28)+SUMIF($N$91:$N$118,$U15,M$91:M$118))*$I$83*Poor!$B$81/$B$81)</f>
        <v>8496</v>
      </c>
      <c r="U15" s="223">
        <v>9</v>
      </c>
      <c r="V15" s="56"/>
      <c r="W15" s="110"/>
      <c r="X15" s="118"/>
      <c r="Y15" s="184">
        <f t="shared" si="9"/>
        <v>2.033439601494396E-2</v>
      </c>
      <c r="Z15" s="156">
        <f>Poor!Z15</f>
        <v>0.25</v>
      </c>
      <c r="AA15" s="121">
        <f t="shared" si="16"/>
        <v>5.0835990037359901E-3</v>
      </c>
      <c r="AB15" s="156">
        <f>Poor!AB15</f>
        <v>0.25</v>
      </c>
      <c r="AC15" s="121">
        <f t="shared" si="7"/>
        <v>5.0835990037359901E-3</v>
      </c>
      <c r="AD15" s="156">
        <f>Poor!AD15</f>
        <v>0.25</v>
      </c>
      <c r="AE15" s="121">
        <f t="shared" si="8"/>
        <v>5.0835990037359901E-3</v>
      </c>
      <c r="AF15" s="122">
        <f t="shared" si="10"/>
        <v>0.25</v>
      </c>
      <c r="AG15" s="121">
        <f t="shared" si="11"/>
        <v>5.0835990037359901E-3</v>
      </c>
      <c r="AH15" s="123">
        <f t="shared" si="12"/>
        <v>1</v>
      </c>
      <c r="AI15" s="184">
        <f t="shared" si="13"/>
        <v>5.0835990037359901E-3</v>
      </c>
      <c r="AJ15" s="120">
        <f t="shared" si="14"/>
        <v>5.0835990037359901E-3</v>
      </c>
      <c r="AK15" s="119">
        <f t="shared" si="15"/>
        <v>5.0835990037359901E-3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Spinach: no produced</v>
      </c>
      <c r="B16" s="216">
        <f>IF([1]Summ!C1054="",0,[1]Summ!C1054)</f>
        <v>4.7073474470734743E-4</v>
      </c>
      <c r="C16" s="216">
        <f>IF([1]Summ!D1054="",0,[1]Summ!D1054)</f>
        <v>0</v>
      </c>
      <c r="D16" s="24">
        <f t="shared" ref="D16:D25" si="18">(B16+C16)</f>
        <v>4.7073474470734743E-4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4.7073474470734743E-4</v>
      </c>
      <c r="J16" s="24">
        <f t="shared" si="17"/>
        <v>4.7073474470734743E-4</v>
      </c>
      <c r="K16" s="22">
        <f t="shared" ref="K16:K25" si="21">B16</f>
        <v>4.7073474470734743E-4</v>
      </c>
      <c r="L16" s="22">
        <f t="shared" ref="L16:L25" si="22">IF(K16="","",K16*H16)</f>
        <v>4.7073474470734743E-4</v>
      </c>
      <c r="M16" s="226">
        <f t="shared" ref="M16:M25" si="23">J16</f>
        <v>4.7073474470734743E-4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FISHING -- see worksheet Data 3</v>
      </c>
      <c r="B17" s="216">
        <f>IF([1]Summ!C1055="",0,[1]Summ!C1055)</f>
        <v>0</v>
      </c>
      <c r="C17" s="216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5871.0650024720435</v>
      </c>
      <c r="S17" s="222">
        <f>IF($B$81=0,0,(SUMIF($N$6:$N$28,$U17,L$6:L$28)+SUMIF($N$91:$N$118,$U17,L$91:L$118))*$I$83*Poor!$B$81/$B$81)</f>
        <v>3624.96</v>
      </c>
      <c r="T17" s="222">
        <f>IF($B$81=0,0,(SUMIF($N$6:$N$28,$U17,M$6:M$28)+SUMIF($N$91:$N$118,$U17,M$91:M$118))*$I$83*Poor!$B$81/$B$81)</f>
        <v>3624.96</v>
      </c>
      <c r="U17" s="223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216">
        <f>IF([1]Summ!C1056="",0,[1]Summ!C1056)</f>
        <v>3.4389788293897883E-3</v>
      </c>
      <c r="C18" s="216">
        <f>IF([1]Summ!D1056="",0,[1]Summ!D1056)</f>
        <v>8.5974470734744707E-4</v>
      </c>
      <c r="D18" s="24">
        <f t="shared" si="18"/>
        <v>4.2987235367372353E-3</v>
      </c>
      <c r="E18" s="75">
        <f>Poor!E18</f>
        <v>1</v>
      </c>
      <c r="F18" s="22"/>
      <c r="H18" s="24">
        <f t="shared" si="19"/>
        <v>1</v>
      </c>
      <c r="I18" s="22">
        <f t="shared" si="20"/>
        <v>4.2987235367372353E-3</v>
      </c>
      <c r="J18" s="24">
        <f t="shared" si="17"/>
        <v>4.2987235367372353E-3</v>
      </c>
      <c r="K18" s="22">
        <f t="shared" si="21"/>
        <v>3.4389788293897883E-3</v>
      </c>
      <c r="L18" s="22">
        <f t="shared" si="22"/>
        <v>3.4389788293897883E-3</v>
      </c>
      <c r="M18" s="226">
        <f t="shared" si="23"/>
        <v>4.2987235367372353E-3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5743.6065157120338</v>
      </c>
      <c r="S18" s="222">
        <f>IF($B$81=0,0,(SUMIF($N$6:$N$28,$U18,L$6:L$28)+SUMIF($N$91:$N$118,$U18,L$91:L$118))*$I$83*Poor!$B$81/$B$81)</f>
        <v>6198.4479593103833</v>
      </c>
      <c r="T18" s="222">
        <f>IF($B$81=0,0,(SUMIF($N$6:$N$28,$U18,M$6:M$28)+SUMIF($N$91:$N$118,$U18,M$91:M$118))*$I$83*Poor!$B$81/$B$81)</f>
        <v>6198.4479593103833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24218.143135197181</v>
      </c>
      <c r="S20" s="222">
        <f>IF($B$81=0,0,(SUMIF($N$6:$N$28,$U20,L$6:L$28)+SUMIF($N$91:$N$118,$U20,L$91:L$118))*$I$83*Poor!$B$81/$B$81)</f>
        <v>18691.2</v>
      </c>
      <c r="T20" s="222">
        <f>IF($B$81=0,0,(SUMIF($N$6:$N$28,$U20,M$6:M$28)+SUMIF($N$91:$N$118,$U20,M$91:M$118))*$I$83*Poor!$B$81/$B$81)</f>
        <v>18691.2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56141.66388001827</v>
      </c>
      <c r="S23" s="179">
        <f>SUM(S7:S22)</f>
        <v>44610.105267031249</v>
      </c>
      <c r="T23" s="179">
        <f>SUM(T7:T22)</f>
        <v>44639.42681431536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47494.887852133979</v>
      </c>
      <c r="S24" s="41">
        <f>IF($B$81=0,0,(SUM(($B$70*$H$70))+((1-$D$29)*$I$83))*Poor!$B$81/$B$81)</f>
        <v>47494.887852133979</v>
      </c>
      <c r="T24" s="41">
        <f>IF($B$81=0,0,(SUM(($B$70*$H$70))+((1-$D$29)*$I$83))*Poor!$B$81/$B$81)</f>
        <v>47494.887852133979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63918.914518800651</v>
      </c>
      <c r="S25" s="41">
        <f>IF($B$81=0,0,(SUM(($B$70*$H$70),($B$71*$H$71))+((1-$D$29)*$I$83))*Poor!$B$81/$B$81)</f>
        <v>63918.914518800651</v>
      </c>
      <c r="T25" s="41">
        <f>IF($B$81=0,0,(SUM(($B$70*$H$70),($B$71*$H$71))+((1-$D$29)*$I$83))*Poor!$B$81/$B$81)</f>
        <v>63918.914518800651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0.18174630332938849</v>
      </c>
      <c r="C26" s="216">
        <f>IF([1]Summ!D1064="",0,[1]Summ!D1064)</f>
        <v>0</v>
      </c>
      <c r="D26" s="24">
        <f t="shared" si="0"/>
        <v>0.18174630332938849</v>
      </c>
      <c r="E26" s="75">
        <f>Poor!E26</f>
        <v>1</v>
      </c>
      <c r="F26" s="22"/>
      <c r="H26" s="24">
        <f t="shared" si="1"/>
        <v>1</v>
      </c>
      <c r="I26" s="22">
        <f t="shared" si="2"/>
        <v>0.18174630332938849</v>
      </c>
      <c r="J26" s="24">
        <f>IF(I$32&lt;=1+I131,I26,B26*H26+J$33*(I26-B26*H26))</f>
        <v>0.18174630332938849</v>
      </c>
      <c r="K26" s="22">
        <f t="shared" si="4"/>
        <v>0.18174630332938849</v>
      </c>
      <c r="L26" s="22">
        <f t="shared" si="5"/>
        <v>0.18174630332938849</v>
      </c>
      <c r="M26" s="224">
        <f t="shared" si="6"/>
        <v>0.18174630332938849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96656.83451880065</v>
      </c>
      <c r="S26" s="41">
        <f>IF($B$81=0,0,(SUM(($B$70*$H$70),($B$71*$H$71),($B$72*$H$72))+((1-$D$29)*$I$83))*Poor!$B$81/$B$81)</f>
        <v>96656.83451880065</v>
      </c>
      <c r="T26" s="41">
        <f>IF($B$81=0,0,(SUM(($B$70*$H$70),($B$71*$H$71),($B$72*$H$72))+((1-$D$29)*$I$83))*Poor!$B$81/$B$81)</f>
        <v>96656.83451880065</v>
      </c>
      <c r="U26" s="56"/>
      <c r="V26" s="56"/>
      <c r="W26" s="110"/>
      <c r="X26" s="118"/>
      <c r="Y26" s="184">
        <f t="shared" si="9"/>
        <v>0.72698521331755395</v>
      </c>
      <c r="Z26" s="156">
        <f>Poor!Z26</f>
        <v>0.25</v>
      </c>
      <c r="AA26" s="121">
        <f t="shared" si="16"/>
        <v>0.18174630332938849</v>
      </c>
      <c r="AB26" s="156">
        <f>Poor!AB26</f>
        <v>0.25</v>
      </c>
      <c r="AC26" s="121">
        <f t="shared" si="7"/>
        <v>0.18174630332938849</v>
      </c>
      <c r="AD26" s="156">
        <f>Poor!AD26</f>
        <v>0.25</v>
      </c>
      <c r="AE26" s="121">
        <f t="shared" si="8"/>
        <v>0.18174630332938849</v>
      </c>
      <c r="AF26" s="122">
        <f t="shared" si="10"/>
        <v>0.25</v>
      </c>
      <c r="AG26" s="121">
        <f t="shared" si="11"/>
        <v>0.18174630332938849</v>
      </c>
      <c r="AH26" s="123">
        <f t="shared" si="12"/>
        <v>1</v>
      </c>
      <c r="AI26" s="184">
        <f t="shared" si="13"/>
        <v>0.18174630332938849</v>
      </c>
      <c r="AJ26" s="120">
        <f t="shared" si="14"/>
        <v>0.18174630332938849</v>
      </c>
      <c r="AK26" s="119">
        <f t="shared" si="15"/>
        <v>0.18174630332938849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6">
        <f>IF([1]Summ!C1065="",0,[1]Summ!C1065)</f>
        <v>3.314115504358655E-2</v>
      </c>
      <c r="C27" s="216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0</v>
      </c>
      <c r="C28" s="216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0.22016382954545452</v>
      </c>
      <c r="C29" s="216">
        <f>IF([1]Summ!D1067="",0,[1]Summ!D1067)</f>
        <v>4.8057198240991673E-3</v>
      </c>
      <c r="D29" s="24">
        <f>(B29+C29)</f>
        <v>0.22496954936955368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0.22496954936955368</v>
      </c>
      <c r="K29" s="22">
        <f t="shared" si="4"/>
        <v>0.22016382954545452</v>
      </c>
      <c r="L29" s="22">
        <f t="shared" si="5"/>
        <v>0.22016382954545452</v>
      </c>
      <c r="M29" s="224">
        <f t="shared" si="6"/>
        <v>0.22496954936955368</v>
      </c>
      <c r="N29" s="229"/>
      <c r="P29" s="22"/>
      <c r="V29" s="56"/>
      <c r="W29" s="110"/>
      <c r="X29" s="118"/>
      <c r="Y29" s="184">
        <f t="shared" si="9"/>
        <v>0.89987819747821474</v>
      </c>
      <c r="Z29" s="156">
        <f>Poor!Z29</f>
        <v>0.25</v>
      </c>
      <c r="AA29" s="121">
        <f t="shared" si="16"/>
        <v>0.22496954936955368</v>
      </c>
      <c r="AB29" s="156">
        <f>Poor!AB29</f>
        <v>0.25</v>
      </c>
      <c r="AC29" s="121">
        <f t="shared" si="7"/>
        <v>0.22496954936955368</v>
      </c>
      <c r="AD29" s="156">
        <f>Poor!AD29</f>
        <v>0.25</v>
      </c>
      <c r="AE29" s="121">
        <f t="shared" si="8"/>
        <v>0.22496954936955368</v>
      </c>
      <c r="AF29" s="122">
        <f t="shared" si="10"/>
        <v>0.25</v>
      </c>
      <c r="AG29" s="121">
        <f t="shared" si="11"/>
        <v>0.22496954936955368</v>
      </c>
      <c r="AH29" s="123">
        <f t="shared" si="12"/>
        <v>1</v>
      </c>
      <c r="AI29" s="184">
        <f t="shared" si="13"/>
        <v>0.22496954936955368</v>
      </c>
      <c r="AJ29" s="120">
        <f t="shared" si="14"/>
        <v>0.22496954936955368</v>
      </c>
      <c r="AK29" s="119">
        <f t="shared" si="15"/>
        <v>0.22496954936955368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0.5826586550435866</v>
      </c>
      <c r="C30" s="103"/>
      <c r="D30" s="24">
        <f>(D119-B124)</f>
        <v>0.80036837682772421</v>
      </c>
      <c r="E30" s="75">
        <f>Poor!E30</f>
        <v>1</v>
      </c>
      <c r="H30" s="96">
        <f>(E30*F$7/F$9)</f>
        <v>1</v>
      </c>
      <c r="I30" s="29">
        <f>IF(E30&gt;=1,I119-I124,MIN(I119-I124,B30*H30))</f>
        <v>0.43950938954507901</v>
      </c>
      <c r="J30" s="231">
        <f>IF(I$32&lt;=1,I30,1-SUM(J6:J29))</f>
        <v>0.43950938954507901</v>
      </c>
      <c r="K30" s="22">
        <f t="shared" si="4"/>
        <v>0.5826586550435866</v>
      </c>
      <c r="L30" s="22">
        <f>IF(L124=L119,0,IF(K30="",0,(L119-L124)/(B119-B124)*K30))</f>
        <v>0.31995760602931023</v>
      </c>
      <c r="M30" s="175">
        <f t="shared" si="6"/>
        <v>0.43950938954507901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2884.7825851027301</v>
      </c>
      <c r="T30" s="234">
        <f t="shared" si="24"/>
        <v>2855.4610378186189</v>
      </c>
      <c r="U30" s="56"/>
      <c r="V30" s="56"/>
      <c r="W30" s="110"/>
      <c r="X30" s="118"/>
      <c r="Y30" s="184">
        <f>M30*4</f>
        <v>1.758037558180316</v>
      </c>
      <c r="Z30" s="122">
        <f>IF($Y30=0,0,AA30/($Y$30))</f>
        <v>0.10830028340868146</v>
      </c>
      <c r="AA30" s="188">
        <f>IF(AA79*4/$I$83+SUM(AA6:AA29)&lt;1,AA79*4/$I$83,1-SUM(AA6:AA29))</f>
        <v>0.19039596579403456</v>
      </c>
      <c r="AB30" s="122">
        <f>IF($Y30=0,0,AC30/($Y$30))</f>
        <v>0.10830028340868146</v>
      </c>
      <c r="AC30" s="188">
        <f>IF(AC79*4/$I$83+SUM(AC6:AC29)&lt;1,AC79*4/$I$83,1-SUM(AC6:AC29))</f>
        <v>0.19039596579403456</v>
      </c>
      <c r="AD30" s="122">
        <f>IF($Y30=0,0,AE30/($Y$30))</f>
        <v>0.10830028340868146</v>
      </c>
      <c r="AE30" s="188">
        <f>IF(AE79*4/$I$83+SUM(AE6:AE29)&lt;1,AE79*4/$I$83,1-SUM(AE6:AE29))</f>
        <v>0.19039596579403456</v>
      </c>
      <c r="AF30" s="122">
        <f>IF($Y30=0,0,AG30/($Y$30))</f>
        <v>0.10830028340868146</v>
      </c>
      <c r="AG30" s="188">
        <f>IF(AG79*4/$I$83+SUM(AG6:AG29)&lt;1,AG79*4/$I$83,1-SUM(AG6:AG29))</f>
        <v>0.19039596579403456</v>
      </c>
      <c r="AH30" s="123">
        <f t="shared" si="12"/>
        <v>0.43320113363472584</v>
      </c>
      <c r="AI30" s="184">
        <f t="shared" si="13"/>
        <v>0.19039596579403456</v>
      </c>
      <c r="AJ30" s="120">
        <f t="shared" si="14"/>
        <v>0.19039596579403456</v>
      </c>
      <c r="AK30" s="119">
        <f t="shared" si="15"/>
        <v>0.19039596579403456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8.3725715103425857E-2</v>
      </c>
      <c r="K31" s="22" t="str">
        <f t="shared" si="4"/>
        <v/>
      </c>
      <c r="L31" s="22">
        <f>(1-SUM(L6:L30))</f>
        <v>0.1758018081070547</v>
      </c>
      <c r="M31" s="241">
        <f t="shared" si="6"/>
        <v>8.3725715103425857E-2</v>
      </c>
      <c r="N31" s="167">
        <f>M31*I83</f>
        <v>2855.4610378186153</v>
      </c>
      <c r="P31" s="22"/>
      <c r="Q31" s="238" t="s">
        <v>142</v>
      </c>
      <c r="R31" s="234">
        <f t="shared" si="24"/>
        <v>7777.2506387823814</v>
      </c>
      <c r="S31" s="234">
        <f t="shared" si="24"/>
        <v>19308.809251769402</v>
      </c>
      <c r="T31" s="234">
        <f>IF(T25&gt;T$23,T25-T$23,0)</f>
        <v>19279.487704485291</v>
      </c>
      <c r="U31" s="242">
        <f>T31/$B$81</f>
        <v>2409.9359630606614</v>
      </c>
      <c r="V31" s="56"/>
      <c r="W31" s="129" t="s">
        <v>84</v>
      </c>
      <c r="X31" s="130"/>
      <c r="Y31" s="121">
        <f>M31*4</f>
        <v>0.33490286041370343</v>
      </c>
      <c r="Z31" s="131"/>
      <c r="AA31" s="132">
        <f>1-AA32+IF($Y32&lt;0,$Y32/4,0)</f>
        <v>0.1868276148818675</v>
      </c>
      <c r="AB31" s="131"/>
      <c r="AC31" s="133">
        <f>1-AC32+IF($Y32&lt;0,$Y32/4,0)</f>
        <v>0.39780458250328721</v>
      </c>
      <c r="AD31" s="134"/>
      <c r="AE31" s="133">
        <f>1-AE32+IF($Y32&lt;0,$Y32/4,0)</f>
        <v>0.39123391002508057</v>
      </c>
      <c r="AF31" s="134"/>
      <c r="AG31" s="133">
        <f>1-AG32+IF($Y32&lt;0,$Y32/4,0)</f>
        <v>0.37456828113342433</v>
      </c>
      <c r="AH31" s="123"/>
      <c r="AI31" s="183">
        <f>SUM(AA31,AC31,AE31,AG31)/4</f>
        <v>0.3376085971359149</v>
      </c>
      <c r="AJ31" s="135">
        <f t="shared" si="14"/>
        <v>0.29231609869257735</v>
      </c>
      <c r="AK31" s="136">
        <f t="shared" si="15"/>
        <v>0.38290109557925245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1.0842376982546686</v>
      </c>
      <c r="C32" s="77">
        <f>SUM(C6:C31)</f>
        <v>-2.7475690512139935E-2</v>
      </c>
      <c r="D32" s="24">
        <f>SUM(D6:D30)</f>
        <v>1.2744717295266663</v>
      </c>
      <c r="E32" s="2"/>
      <c r="F32" s="2"/>
      <c r="H32" s="17"/>
      <c r="I32" s="22">
        <f>SUM(I6:I30)</f>
        <v>0.91627428489657414</v>
      </c>
      <c r="J32" s="17"/>
      <c r="L32" s="22">
        <f>SUM(L6:L30)</f>
        <v>0.8241981918929453</v>
      </c>
      <c r="M32" s="23"/>
      <c r="N32" s="56"/>
      <c r="O32" s="2"/>
      <c r="P32" s="22"/>
      <c r="Q32" s="234" t="s">
        <v>143</v>
      </c>
      <c r="R32" s="234">
        <f t="shared" si="24"/>
        <v>40515.17063878238</v>
      </c>
      <c r="S32" s="234">
        <f t="shared" si="24"/>
        <v>52046.7292517694</v>
      </c>
      <c r="T32" s="234">
        <f t="shared" si="24"/>
        <v>52017.407704485289</v>
      </c>
      <c r="U32" s="56"/>
      <c r="V32" s="56"/>
      <c r="W32" s="110"/>
      <c r="X32" s="118"/>
      <c r="Y32" s="115">
        <f>SUM(Y6:Y31)</f>
        <v>3.9809221668742216</v>
      </c>
      <c r="Z32" s="137"/>
      <c r="AA32" s="138">
        <f>SUM(AA6:AA30)</f>
        <v>0.8131723851181325</v>
      </c>
      <c r="AB32" s="137"/>
      <c r="AC32" s="139">
        <f>SUM(AC6:AC30)</f>
        <v>0.60219541749671279</v>
      </c>
      <c r="AD32" s="137"/>
      <c r="AE32" s="139">
        <f>SUM(AE6:AE30)</f>
        <v>0.60876608997491943</v>
      </c>
      <c r="AF32" s="137"/>
      <c r="AG32" s="139">
        <f>SUM(AG6:AG30)</f>
        <v>0.62543171886657567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2.7021767842707858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16424.026666666668</v>
      </c>
      <c r="O34" s="2"/>
      <c r="P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7">
        <f>IF([1]Summ!C1072="",0,[1]Summ!C1072)</f>
        <v>0</v>
      </c>
      <c r="C37" s="217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3"/>
      <c r="S37" s="253"/>
      <c r="T37" s="29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7">
        <f>IF([1]Summ!C1073="",0,[1]Summ!C1073)</f>
        <v>0</v>
      </c>
      <c r="C38" s="217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3"/>
      <c r="S38" s="253"/>
      <c r="T38" s="2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Chicken/ duck sales: no. sold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3"/>
      <c r="S39" s="253"/>
      <c r="T39" s="29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3"/>
      <c r="S40" s="253"/>
      <c r="T40" s="29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7">
        <f>IF([1]Summ!C1076="",0,[1]Summ!C1076)</f>
        <v>0</v>
      </c>
      <c r="C41" s="217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3"/>
      <c r="S41" s="253"/>
      <c r="T41" s="254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Amadumbe: kg produced</v>
      </c>
      <c r="B42" s="217">
        <f>IF([1]Summ!C1077="",0,[1]Summ!C1077)</f>
        <v>0</v>
      </c>
      <c r="C42" s="217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5"/>
      <c r="T42" s="255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Sweet Potatoes: kg produced</v>
      </c>
      <c r="B44" s="217">
        <f>IF([1]Summ!C1079="",0,[1]Summ!C1079)</f>
        <v>0</v>
      </c>
      <c r="C44" s="217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Cabbage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6"/>
      <c r="S45" s="41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crop: Spinach: no produced</v>
      </c>
      <c r="B46" s="217">
        <f>IF([1]Summ!C1081="",0,[1]Summ!C1081)</f>
        <v>48</v>
      </c>
      <c r="C46" s="217">
        <f>IF([1]Summ!D1081="",0,[1]Summ!D1081)</f>
        <v>0</v>
      </c>
      <c r="D46" s="38">
        <f t="shared" si="25"/>
        <v>48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67.199999999999989</v>
      </c>
      <c r="J46" s="38">
        <f t="shared" si="32"/>
        <v>67.2</v>
      </c>
      <c r="K46" s="40">
        <f t="shared" si="33"/>
        <v>1.5195643915410916E-3</v>
      </c>
      <c r="L46" s="22">
        <f t="shared" si="34"/>
        <v>2.1273901481575282E-3</v>
      </c>
      <c r="M46" s="24">
        <f t="shared" si="35"/>
        <v>2.1273901481575282E-3</v>
      </c>
      <c r="N46" s="2"/>
      <c r="O46" s="2"/>
      <c r="P46" s="2"/>
      <c r="Q46" s="256"/>
      <c r="S46" s="41"/>
      <c r="V46" s="56"/>
      <c r="W46" s="110"/>
      <c r="X46" s="118"/>
      <c r="Y46" s="110"/>
      <c r="Z46" s="156">
        <f>Poor!Z46</f>
        <v>0.25</v>
      </c>
      <c r="AA46" s="147">
        <f t="shared" si="40"/>
        <v>16.8</v>
      </c>
      <c r="AB46" s="156">
        <f>Poor!AB46</f>
        <v>0.25</v>
      </c>
      <c r="AC46" s="147">
        <f t="shared" si="41"/>
        <v>16.8</v>
      </c>
      <c r="AD46" s="156">
        <f>Poor!AD46</f>
        <v>0.25</v>
      </c>
      <c r="AE46" s="147">
        <f t="shared" si="42"/>
        <v>16.8</v>
      </c>
      <c r="AF46" s="122">
        <f t="shared" si="29"/>
        <v>0.25</v>
      </c>
      <c r="AG46" s="147">
        <f t="shared" si="36"/>
        <v>16.8</v>
      </c>
      <c r="AH46" s="123">
        <f t="shared" si="37"/>
        <v>1</v>
      </c>
      <c r="AI46" s="112">
        <f t="shared" si="37"/>
        <v>67.2</v>
      </c>
      <c r="AJ46" s="148">
        <f t="shared" si="38"/>
        <v>33.6</v>
      </c>
      <c r="AK46" s="147">
        <f t="shared" si="39"/>
        <v>33.6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Other cashcrop: sugar cane (tons)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Agricultural cash income -- see Data2</v>
      </c>
      <c r="B48" s="217">
        <f>IF([1]Summ!C1083="",0,[1]Summ!C1083)</f>
        <v>700</v>
      </c>
      <c r="C48" s="217">
        <f>IF([1]Summ!D1083="",0,[1]Summ!D1083)</f>
        <v>0</v>
      </c>
      <c r="D48" s="38">
        <f t="shared" si="25"/>
        <v>700</v>
      </c>
      <c r="E48" s="75">
        <f>Poor!E48</f>
        <v>1</v>
      </c>
      <c r="F48" s="75">
        <f>Poor!F48</f>
        <v>1.1100000000000001</v>
      </c>
      <c r="G48" s="75">
        <f>Poor!G48</f>
        <v>1.65</v>
      </c>
      <c r="H48" s="24">
        <f t="shared" si="30"/>
        <v>1.1100000000000001</v>
      </c>
      <c r="I48" s="39">
        <f t="shared" si="31"/>
        <v>777.00000000000011</v>
      </c>
      <c r="J48" s="38">
        <f t="shared" si="32"/>
        <v>777</v>
      </c>
      <c r="K48" s="40">
        <f t="shared" si="33"/>
        <v>2.2160314043307584E-2</v>
      </c>
      <c r="L48" s="22">
        <f t="shared" si="34"/>
        <v>2.4597948588071419E-2</v>
      </c>
      <c r="M48" s="24">
        <f t="shared" si="35"/>
        <v>2.4597948588071419E-2</v>
      </c>
      <c r="N48" s="2"/>
      <c r="O48" s="2"/>
      <c r="P48" s="2"/>
      <c r="Q48" s="256"/>
      <c r="R48" s="253"/>
      <c r="S48" s="41"/>
      <c r="T48" s="29"/>
      <c r="V48" s="56"/>
      <c r="W48" s="110"/>
      <c r="X48" s="118"/>
      <c r="Y48" s="110"/>
      <c r="Z48" s="156">
        <f>Poor!Z48</f>
        <v>0.25</v>
      </c>
      <c r="AA48" s="147">
        <f t="shared" si="40"/>
        <v>194.25</v>
      </c>
      <c r="AB48" s="156">
        <f>Poor!AB48</f>
        <v>0.25</v>
      </c>
      <c r="AC48" s="147">
        <f t="shared" si="41"/>
        <v>194.25</v>
      </c>
      <c r="AD48" s="156">
        <f>Poor!AD48</f>
        <v>0.25</v>
      </c>
      <c r="AE48" s="147">
        <f t="shared" si="42"/>
        <v>194.25</v>
      </c>
      <c r="AF48" s="122">
        <f t="shared" si="29"/>
        <v>0.25</v>
      </c>
      <c r="AG48" s="147">
        <f t="shared" si="36"/>
        <v>194.25</v>
      </c>
      <c r="AH48" s="123">
        <f t="shared" si="37"/>
        <v>1</v>
      </c>
      <c r="AI48" s="112">
        <f t="shared" si="37"/>
        <v>777</v>
      </c>
      <c r="AJ48" s="148">
        <f t="shared" si="38"/>
        <v>388.5</v>
      </c>
      <c r="AK48" s="147">
        <f t="shared" si="39"/>
        <v>388.5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Domestic work cash income -- see Data2</v>
      </c>
      <c r="B49" s="217">
        <f>IF([1]Summ!C1084="",0,[1]Summ!C1084)</f>
        <v>3960</v>
      </c>
      <c r="C49" s="217">
        <f>IF([1]Summ!D1084="",0,[1]Summ!D1084)</f>
        <v>0</v>
      </c>
      <c r="D49" s="38">
        <f t="shared" si="25"/>
        <v>3960</v>
      </c>
      <c r="E49" s="75">
        <f>Poor!E49</f>
        <v>1</v>
      </c>
      <c r="F49" s="75">
        <f>Poor!F49</f>
        <v>1.1100000000000001</v>
      </c>
      <c r="G49" s="75">
        <f>Poor!G49</f>
        <v>1.65</v>
      </c>
      <c r="H49" s="24">
        <f t="shared" si="30"/>
        <v>1.1100000000000001</v>
      </c>
      <c r="I49" s="39">
        <f t="shared" si="31"/>
        <v>4395.6000000000004</v>
      </c>
      <c r="J49" s="38">
        <f t="shared" si="32"/>
        <v>4395.6000000000004</v>
      </c>
      <c r="K49" s="40">
        <f t="shared" si="33"/>
        <v>0.12536406230214006</v>
      </c>
      <c r="L49" s="22">
        <f t="shared" si="34"/>
        <v>0.13915410915537549</v>
      </c>
      <c r="M49" s="24">
        <f t="shared" si="35"/>
        <v>0.13915410915537546</v>
      </c>
      <c r="N49" s="2"/>
      <c r="O49" s="2"/>
      <c r="P49" s="2"/>
      <c r="Q49" s="256"/>
      <c r="R49" s="253"/>
      <c r="S49" s="41"/>
      <c r="T49" s="29"/>
      <c r="V49" s="56"/>
      <c r="W49" s="110"/>
      <c r="X49" s="118"/>
      <c r="Y49" s="110"/>
      <c r="Z49" s="156">
        <f>Poor!Z49</f>
        <v>0.25</v>
      </c>
      <c r="AA49" s="147">
        <f t="shared" si="40"/>
        <v>1098.9000000000001</v>
      </c>
      <c r="AB49" s="156">
        <f>Poor!AB49</f>
        <v>0.25</v>
      </c>
      <c r="AC49" s="147">
        <f t="shared" si="41"/>
        <v>1098.9000000000001</v>
      </c>
      <c r="AD49" s="156">
        <f>Poor!AD49</f>
        <v>0.25</v>
      </c>
      <c r="AE49" s="147">
        <f t="shared" si="42"/>
        <v>1098.9000000000001</v>
      </c>
      <c r="AF49" s="122">
        <f t="shared" si="29"/>
        <v>0.25</v>
      </c>
      <c r="AG49" s="147">
        <f t="shared" si="36"/>
        <v>1098.9000000000001</v>
      </c>
      <c r="AH49" s="123">
        <f t="shared" si="37"/>
        <v>1</v>
      </c>
      <c r="AI49" s="112">
        <f t="shared" si="37"/>
        <v>4395.6000000000004</v>
      </c>
      <c r="AJ49" s="148">
        <f t="shared" si="38"/>
        <v>2197.8000000000002</v>
      </c>
      <c r="AK49" s="147">
        <f t="shared" si="39"/>
        <v>2197.8000000000002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Formal Employment (conservancies, etc.)</v>
      </c>
      <c r="B50" s="217">
        <f>IF([1]Summ!C1085="",0,[1]Summ!C1085)</f>
        <v>0</v>
      </c>
      <c r="C50" s="217">
        <f>IF([1]Summ!D1085="",0,[1]Summ!D1085)</f>
        <v>0</v>
      </c>
      <c r="D50" s="38">
        <f t="shared" si="25"/>
        <v>0</v>
      </c>
      <c r="E50" s="75">
        <f>Poor!E50</f>
        <v>0.8</v>
      </c>
      <c r="F50" s="75">
        <f>Poor!F50</f>
        <v>1.18</v>
      </c>
      <c r="G50" s="75">
        <f>Poor!G50</f>
        <v>1.65</v>
      </c>
      <c r="H50" s="24">
        <f t="shared" si="30"/>
        <v>0.94399999999999995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6"/>
      <c r="R50" s="253"/>
      <c r="S50" s="41"/>
      <c r="T50" s="29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Small business -- see Data2</v>
      </c>
      <c r="B51" s="217">
        <f>IF([1]Summ!C1086="",0,[1]Summ!C1086)</f>
        <v>3840</v>
      </c>
      <c r="C51" s="217">
        <f>IF([1]Summ!D1086="",0,[1]Summ!D1086)</f>
        <v>0</v>
      </c>
      <c r="D51" s="38">
        <f t="shared" si="25"/>
        <v>3840</v>
      </c>
      <c r="E51" s="75">
        <f>Poor!E51</f>
        <v>0.8</v>
      </c>
      <c r="F51" s="75">
        <f>Poor!F51</f>
        <v>1.18</v>
      </c>
      <c r="G51" s="75">
        <f>Poor!G51</f>
        <v>1.65</v>
      </c>
      <c r="H51" s="24">
        <f t="shared" si="30"/>
        <v>0.94399999999999995</v>
      </c>
      <c r="I51" s="39">
        <f t="shared" si="31"/>
        <v>3624.96</v>
      </c>
      <c r="J51" s="38">
        <f t="shared" si="32"/>
        <v>3624.96</v>
      </c>
      <c r="K51" s="40">
        <f t="shared" si="33"/>
        <v>0.12156515132328732</v>
      </c>
      <c r="L51" s="22">
        <f t="shared" si="34"/>
        <v>0.11475750284918322</v>
      </c>
      <c r="M51" s="24">
        <f t="shared" si="35"/>
        <v>0.11475750284918323</v>
      </c>
      <c r="N51" s="2"/>
      <c r="O51" s="2"/>
      <c r="P51" s="2"/>
      <c r="Q51" s="256"/>
      <c r="R51" s="253"/>
      <c r="S51" s="41"/>
      <c r="T51" s="29"/>
      <c r="V51" s="56"/>
      <c r="W51" s="110"/>
      <c r="X51" s="118"/>
      <c r="Y51" s="110"/>
      <c r="Z51" s="156">
        <f>Poor!Z56</f>
        <v>0.25</v>
      </c>
      <c r="AA51" s="147">
        <f t="shared" si="40"/>
        <v>906.24</v>
      </c>
      <c r="AB51" s="156">
        <f>Poor!AB56</f>
        <v>0.25</v>
      </c>
      <c r="AC51" s="147">
        <f t="shared" si="41"/>
        <v>906.24</v>
      </c>
      <c r="AD51" s="156">
        <f>Poor!AD56</f>
        <v>0.25</v>
      </c>
      <c r="AE51" s="147">
        <f t="shared" si="42"/>
        <v>906.24</v>
      </c>
      <c r="AF51" s="122">
        <f t="shared" si="29"/>
        <v>0.25</v>
      </c>
      <c r="AG51" s="147">
        <f t="shared" si="36"/>
        <v>906.24</v>
      </c>
      <c r="AH51" s="123">
        <f t="shared" si="37"/>
        <v>1</v>
      </c>
      <c r="AI51" s="112">
        <f t="shared" si="37"/>
        <v>3624.96</v>
      </c>
      <c r="AJ51" s="148">
        <f t="shared" si="38"/>
        <v>1812.48</v>
      </c>
      <c r="AK51" s="147">
        <f t="shared" si="39"/>
        <v>1812.48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Social development -- see Data2</v>
      </c>
      <c r="B52" s="217">
        <f>IF([1]Summ!C1087="",0,[1]Summ!C1087)</f>
        <v>15840</v>
      </c>
      <c r="C52" s="217">
        <f>IF([1]Summ!D1087="",0,[1]Summ!D1087)</f>
        <v>0</v>
      </c>
      <c r="D52" s="38">
        <f t="shared" si="25"/>
        <v>15840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18691.2</v>
      </c>
      <c r="J52" s="38">
        <f t="shared" si="32"/>
        <v>18691.2</v>
      </c>
      <c r="K52" s="40">
        <f t="shared" si="33"/>
        <v>0.50145624920856025</v>
      </c>
      <c r="L52" s="22">
        <f t="shared" si="34"/>
        <v>0.59171837406610106</v>
      </c>
      <c r="M52" s="24">
        <f t="shared" si="35"/>
        <v>0.59171837406610106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4672.8</v>
      </c>
      <c r="AB52" s="156">
        <f>Poor!AB57</f>
        <v>0.25</v>
      </c>
      <c r="AC52" s="147">
        <f t="shared" si="41"/>
        <v>4672.8</v>
      </c>
      <c r="AD52" s="156">
        <f>Poor!AD57</f>
        <v>0.25</v>
      </c>
      <c r="AE52" s="147">
        <f t="shared" si="42"/>
        <v>4672.8</v>
      </c>
      <c r="AF52" s="122">
        <f t="shared" si="29"/>
        <v>0.25</v>
      </c>
      <c r="AG52" s="147">
        <f t="shared" si="36"/>
        <v>4672.8</v>
      </c>
      <c r="AH52" s="123">
        <f t="shared" si="37"/>
        <v>1</v>
      </c>
      <c r="AI52" s="112">
        <f t="shared" si="37"/>
        <v>18691.2</v>
      </c>
      <c r="AJ52" s="148">
        <f t="shared" si="38"/>
        <v>9345.6</v>
      </c>
      <c r="AK52" s="147">
        <f t="shared" si="39"/>
        <v>9345.6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Public works -- see Data2</v>
      </c>
      <c r="B53" s="217">
        <f>IF([1]Summ!C1088="",0,[1]Summ!C1088)</f>
        <v>7200</v>
      </c>
      <c r="C53" s="217">
        <f>IF([1]Summ!D1088="",0,[1]Summ!D1088)</f>
        <v>0</v>
      </c>
      <c r="D53" s="38">
        <f t="shared" si="25"/>
        <v>7200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8496</v>
      </c>
      <c r="J53" s="38">
        <f t="shared" si="32"/>
        <v>8496</v>
      </c>
      <c r="K53" s="40">
        <f t="shared" si="33"/>
        <v>0.22793465873116373</v>
      </c>
      <c r="L53" s="22">
        <f t="shared" si="34"/>
        <v>0.26896289730277317</v>
      </c>
      <c r="M53" s="24">
        <f t="shared" si="35"/>
        <v>0.26896289730277323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Gifts/social support: type</v>
      </c>
      <c r="B54" s="217">
        <f>IF([1]Summ!C1089="",0,[1]Summ!C1089)</f>
        <v>0</v>
      </c>
      <c r="C54" s="217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Other income: e.g. Credit (cotton loans)</v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Remittances: no. times per year</v>
      </c>
      <c r="B56" s="217">
        <f>IF([1]Summ!C1091="",0,[1]Summ!C1091)</f>
        <v>0</v>
      </c>
      <c r="C56" s="217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7">
        <f>IF([1]Summ!C1093="",0,[1]Summ!C1093)</f>
        <v>0</v>
      </c>
      <c r="C58" s="217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7">
        <f>IF([1]Summ!C1094="",0,[1]Summ!C1094)</f>
        <v>0</v>
      </c>
      <c r="C59" s="217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31588</v>
      </c>
      <c r="C65" s="39">
        <f>SUM(C37:C64)</f>
        <v>0</v>
      </c>
      <c r="D65" s="42">
        <f>SUM(D37:D64)</f>
        <v>31588</v>
      </c>
      <c r="E65" s="32"/>
      <c r="F65" s="32"/>
      <c r="G65" s="32"/>
      <c r="H65" s="31"/>
      <c r="I65" s="39">
        <f>SUM(I37:I64)</f>
        <v>36051.96</v>
      </c>
      <c r="J65" s="39">
        <f>SUM(J37:J64)</f>
        <v>36051.96</v>
      </c>
      <c r="K65" s="40">
        <f>SUM(K37:K64)</f>
        <v>1</v>
      </c>
      <c r="L65" s="22">
        <f>SUM(L37:L64)</f>
        <v>1.1413182221096618</v>
      </c>
      <c r="M65" s="24">
        <f>SUM(M37:M64)</f>
        <v>1.1413182221096618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6888.99</v>
      </c>
      <c r="AB65" s="137"/>
      <c r="AC65" s="153">
        <f>SUM(AC37:AC64)</f>
        <v>6888.99</v>
      </c>
      <c r="AD65" s="137"/>
      <c r="AE65" s="153">
        <f>SUM(AE37:AE64)</f>
        <v>6888.99</v>
      </c>
      <c r="AF65" s="137"/>
      <c r="AG65" s="153">
        <f>SUM(AG37:AG64)</f>
        <v>6888.99</v>
      </c>
      <c r="AH65" s="137"/>
      <c r="AI65" s="153">
        <f>SUM(AI37:AI64)</f>
        <v>27555.96</v>
      </c>
      <c r="AJ65" s="153">
        <f>SUM(AJ37:AJ64)</f>
        <v>13777.98</v>
      </c>
      <c r="AK65" s="153">
        <f>SUM(AK37:AK64)</f>
        <v>13777.98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15044.654117659915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21062.515764723878</v>
      </c>
      <c r="J70" s="51">
        <f t="shared" ref="J70:J77" si="44">J124*I$83</f>
        <v>21062.515764723878</v>
      </c>
      <c r="K70" s="40">
        <f>B70/B$76</f>
        <v>0.47627751417183473</v>
      </c>
      <c r="L70" s="22">
        <f t="shared" ref="L70:L74" si="45">(L124*G$37*F$9/F$7)/B$130</f>
        <v>0.66678851984056864</v>
      </c>
      <c r="M70" s="24">
        <f>J70/B$76</f>
        <v>0.66678851984056853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5265.6289411809694</v>
      </c>
      <c r="AB70" s="156">
        <f>Poor!AB70</f>
        <v>0.25</v>
      </c>
      <c r="AC70" s="147">
        <f>$J70*AB70</f>
        <v>5265.6289411809694</v>
      </c>
      <c r="AD70" s="156">
        <f>Poor!AD70</f>
        <v>0.25</v>
      </c>
      <c r="AE70" s="147">
        <f>$J70*AD70</f>
        <v>5265.6289411809694</v>
      </c>
      <c r="AF70" s="156">
        <f>Poor!AF70</f>
        <v>0.25</v>
      </c>
      <c r="AG70" s="147">
        <f>$J70*AF70</f>
        <v>5265.6289411809694</v>
      </c>
      <c r="AH70" s="155">
        <f>SUM(Z70,AB70,AD70,AF70)</f>
        <v>1</v>
      </c>
      <c r="AI70" s="147">
        <f>SUM(AA70,AC70,AE70,AG70)</f>
        <v>21062.515764723878</v>
      </c>
      <c r="AJ70" s="148">
        <f>(AA70+AC70)</f>
        <v>10531.257882361939</v>
      </c>
      <c r="AK70" s="147">
        <f>(AE70+AG70)</f>
        <v>10531.257882361939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13918.666666666668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14989.44423527612</v>
      </c>
      <c r="J71" s="51">
        <f t="shared" si="44"/>
        <v>14989.44423527612</v>
      </c>
      <c r="K71" s="40">
        <f t="shared" ref="K71:K72" si="47">B71/B$76</f>
        <v>0.44063146342492931</v>
      </c>
      <c r="L71" s="22">
        <f t="shared" si="45"/>
        <v>0.47452970226909336</v>
      </c>
      <c r="M71" s="24">
        <f t="shared" ref="M71:M72" si="48">J71/B$76</f>
        <v>0.4745297022690933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0.8783082183107509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2110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6.6797518044827156E-2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224.08199999999997</v>
      </c>
      <c r="AB73" s="156">
        <f>Poor!AB73</f>
        <v>0.09</v>
      </c>
      <c r="AC73" s="147">
        <f>$H$73*$B$73*AB73</f>
        <v>224.08199999999997</v>
      </c>
      <c r="AD73" s="156">
        <f>Poor!AD73</f>
        <v>0.23</v>
      </c>
      <c r="AE73" s="147">
        <f>$H$73*$B$73*AD73</f>
        <v>572.654</v>
      </c>
      <c r="AF73" s="156">
        <f>Poor!AF73</f>
        <v>0.59</v>
      </c>
      <c r="AG73" s="147">
        <f>$H$73*$B$73*AF73</f>
        <v>1468.9819999999997</v>
      </c>
      <c r="AH73" s="155">
        <f>SUM(Z73,AB73,AD73,AF73)</f>
        <v>1</v>
      </c>
      <c r="AI73" s="147">
        <f>SUM(AA73,AC73,AE73,AG73)</f>
        <v>2489.7999999999997</v>
      </c>
      <c r="AJ73" s="148">
        <f>(AA73+AC73)</f>
        <v>448.16399999999993</v>
      </c>
      <c r="AK73" s="147">
        <f>(AE73+AG73)</f>
        <v>2041.6359999999997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12043.358959195744</v>
      </c>
      <c r="C74" s="39"/>
      <c r="D74" s="38"/>
      <c r="E74" s="32"/>
      <c r="F74" s="32"/>
      <c r="G74" s="32"/>
      <c r="H74" s="31"/>
      <c r="I74" s="39">
        <f>I128*I$83</f>
        <v>14989.44423527612</v>
      </c>
      <c r="J74" s="51">
        <f t="shared" si="44"/>
        <v>14989.44423527612</v>
      </c>
      <c r="K74" s="40">
        <f>B74/B$76</f>
        <v>0.3812637381029424</v>
      </c>
      <c r="L74" s="22">
        <f t="shared" si="45"/>
        <v>0.34545197699865704</v>
      </c>
      <c r="M74" s="24">
        <f>J74/B$76</f>
        <v>0.4745297022690933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1623.3610588190304</v>
      </c>
      <c r="AB74" s="156"/>
      <c r="AC74" s="147">
        <f>AC30*$I$83/4</f>
        <v>1623.3610588190304</v>
      </c>
      <c r="AD74" s="156"/>
      <c r="AE74" s="147">
        <f>AE30*$I$83/4</f>
        <v>1623.3610588190304</v>
      </c>
      <c r="AF74" s="156"/>
      <c r="AG74" s="147">
        <f>AG30*$I$83/4</f>
        <v>1623.3610588190304</v>
      </c>
      <c r="AH74" s="155"/>
      <c r="AI74" s="147">
        <f>SUM(AA74,AC74,AE74,AG74)</f>
        <v>6493.4442352761216</v>
      </c>
      <c r="AJ74" s="148">
        <f>(AA74+AC74)</f>
        <v>3246.7221176380608</v>
      </c>
      <c r="AK74" s="147">
        <f>(AE74+AG74)</f>
        <v>3246.7221176380608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31588</v>
      </c>
      <c r="C76" s="39"/>
      <c r="D76" s="38"/>
      <c r="E76" s="32"/>
      <c r="F76" s="32"/>
      <c r="G76" s="32"/>
      <c r="H76" s="31"/>
      <c r="I76" s="39">
        <f>I130*I$83</f>
        <v>36051.96</v>
      </c>
      <c r="J76" s="51">
        <f t="shared" si="44"/>
        <v>36051.96</v>
      </c>
      <c r="K76" s="40">
        <f>SUM(K70:K75)</f>
        <v>2.2432784520552844</v>
      </c>
      <c r="L76" s="22">
        <f>SUM(L70:L75)</f>
        <v>1.4867701991083191</v>
      </c>
      <c r="M76" s="24">
        <f>SUM(M70:M75)</f>
        <v>1.6158479243787551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6888.99</v>
      </c>
      <c r="AB76" s="137"/>
      <c r="AC76" s="153">
        <f>AC65</f>
        <v>6888.99</v>
      </c>
      <c r="AD76" s="137"/>
      <c r="AE76" s="153">
        <f>AE65</f>
        <v>6888.99</v>
      </c>
      <c r="AF76" s="137"/>
      <c r="AG76" s="153">
        <f>AG65</f>
        <v>6888.99</v>
      </c>
      <c r="AH76" s="137"/>
      <c r="AI76" s="153">
        <f>SUM(AA76,AC76,AE76,AG76)</f>
        <v>27555.96</v>
      </c>
      <c r="AJ76" s="154">
        <f>SUM(AA76,AC76)</f>
        <v>13777.98</v>
      </c>
      <c r="AK76" s="154">
        <f>SUM(AE76,AG76)</f>
        <v>13777.98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16424.026666666668</v>
      </c>
      <c r="J77" s="100">
        <f t="shared" si="44"/>
        <v>16424.026666666668</v>
      </c>
      <c r="K77" s="40"/>
      <c r="L77" s="22">
        <f>-(L131*G$37*F$9/F$7)/B$130</f>
        <v>-0.51994512684141669</v>
      </c>
      <c r="M77" s="24">
        <f>-J77/B$76</f>
        <v>-0.51994512684141658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1592.9364545431195</v>
      </c>
      <c r="AB77" s="112"/>
      <c r="AC77" s="111">
        <f>AC31*$I$83/4</f>
        <v>3391.776005139664</v>
      </c>
      <c r="AD77" s="112"/>
      <c r="AE77" s="111">
        <f>AE31*$I$83/4</f>
        <v>3335.7528967356056</v>
      </c>
      <c r="AF77" s="112"/>
      <c r="AG77" s="111">
        <f>AG31*$I$83/4</f>
        <v>3193.657801124647</v>
      </c>
      <c r="AH77" s="110"/>
      <c r="AI77" s="154">
        <f>SUM(AA77,AC77,AE77,AG77)</f>
        <v>11514.123157543037</v>
      </c>
      <c r="AJ77" s="153">
        <f>SUM(AA77,AC77)</f>
        <v>4984.7124596827834</v>
      </c>
      <c r="AK77" s="160">
        <f>SUM(AE77,AG77)</f>
        <v>6529.4106978602522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1623.3610588190304</v>
      </c>
      <c r="AB79" s="112"/>
      <c r="AC79" s="112">
        <f>AA79-AA74+AC65-AC70</f>
        <v>1623.3610588190304</v>
      </c>
      <c r="AD79" s="112"/>
      <c r="AE79" s="112">
        <f>AC79-AC74+AE65-AE70</f>
        <v>1623.3610588190304</v>
      </c>
      <c r="AF79" s="112"/>
      <c r="AG79" s="112">
        <f>AE79-AE74+AG65-AG70</f>
        <v>1623.3610588190304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0.68362752198526333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10.354545454545455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20669.664571094072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34104.946542305217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8526.2366355763043</v>
      </c>
      <c r="AB83" s="112"/>
      <c r="AC83" s="165">
        <f>$I$83*AB82/4</f>
        <v>8526.2366355763043</v>
      </c>
      <c r="AD83" s="112"/>
      <c r="AE83" s="165">
        <f>$I$83*AD82/4</f>
        <v>8526.2366355763043</v>
      </c>
      <c r="AF83" s="112"/>
      <c r="AG83" s="165">
        <f>$I$83*AF82/4</f>
        <v>8526.2366355763043</v>
      </c>
      <c r="AH83" s="165">
        <f>SUM(AA83,AC83,AE83,AG83)</f>
        <v>34104.946542305217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31064.273564575124</v>
      </c>
      <c r="C84" s="46"/>
      <c r="D84" s="235"/>
      <c r="E84" s="64"/>
      <c r="F84" s="64"/>
      <c r="G84" s="64"/>
      <c r="H84" s="236">
        <f>IF(B84=0,0,I84/B84)</f>
        <v>1.5289231777270946</v>
      </c>
      <c r="I84" s="234">
        <f>(B70*H70)+((1-(D29*H29))*I83)</f>
        <v>47494.887852133979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Chicken/ duck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0.92484848484848492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0.84848484848484851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Amadumbe: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Sweet Potatoes: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Other crop: Cabbage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crop: Spinach: no produced</v>
      </c>
      <c r="B100" s="75">
        <f t="shared" si="51"/>
        <v>2.322243780730076E-3</v>
      </c>
      <c r="C100" s="75">
        <f t="shared" si="51"/>
        <v>0</v>
      </c>
      <c r="D100" s="24">
        <f t="shared" si="52"/>
        <v>2.322243780730076E-3</v>
      </c>
      <c r="H100" s="24">
        <f t="shared" si="53"/>
        <v>0.84848484848484851</v>
      </c>
      <c r="I100" s="22">
        <f t="shared" si="54"/>
        <v>1.9703886624376403E-3</v>
      </c>
      <c r="J100" s="24">
        <f>IF(I$32&lt;=1+I131,I100,L100+J$33*(I100-L100))</f>
        <v>1.9703886624376403E-3</v>
      </c>
      <c r="K100" s="22">
        <f t="shared" si="56"/>
        <v>2.322243780730076E-3</v>
      </c>
      <c r="L100" s="22">
        <f t="shared" si="57"/>
        <v>1.9703886624376403E-3</v>
      </c>
      <c r="M100" s="228">
        <f t="shared" si="49"/>
        <v>1.9703886624376403E-3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Other cashcrop: sugar cane (tons)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Agricultural cash income -- see Data2</v>
      </c>
      <c r="B102" s="75">
        <f t="shared" si="51"/>
        <v>3.3866055135646937E-2</v>
      </c>
      <c r="C102" s="75">
        <f t="shared" si="51"/>
        <v>0</v>
      </c>
      <c r="D102" s="24">
        <f t="shared" si="52"/>
        <v>3.3866055135646937E-2</v>
      </c>
      <c r="H102" s="24">
        <f t="shared" si="53"/>
        <v>0.67272727272727284</v>
      </c>
      <c r="I102" s="22">
        <f t="shared" si="54"/>
        <v>2.2782618909435216E-2</v>
      </c>
      <c r="J102" s="24">
        <f>IF(I$32&lt;=1+I131,I102,L102+J$33*(I102-L102))</f>
        <v>2.2782618909435216E-2</v>
      </c>
      <c r="K102" s="22">
        <f t="shared" si="56"/>
        <v>3.3866055135646937E-2</v>
      </c>
      <c r="L102" s="22">
        <f t="shared" si="57"/>
        <v>2.2782618909435216E-2</v>
      </c>
      <c r="M102" s="228">
        <f t="shared" si="49"/>
        <v>2.2782618909435216E-2</v>
      </c>
      <c r="N102" s="229">
        <v>7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Domestic work cash income -- see Data2</v>
      </c>
      <c r="B103" s="75">
        <f t="shared" si="51"/>
        <v>0.19158511191023125</v>
      </c>
      <c r="C103" s="75">
        <f t="shared" si="51"/>
        <v>0</v>
      </c>
      <c r="D103" s="24">
        <f t="shared" si="52"/>
        <v>0.19158511191023125</v>
      </c>
      <c r="H103" s="24">
        <f t="shared" si="53"/>
        <v>0.67272727272727284</v>
      </c>
      <c r="I103" s="22">
        <f t="shared" si="54"/>
        <v>0.12888452983051923</v>
      </c>
      <c r="J103" s="24">
        <f>IF(I$32&lt;=1+I131,I103,L103+J$33*(I103-L103))</f>
        <v>0.12888452983051923</v>
      </c>
      <c r="K103" s="22">
        <f t="shared" si="56"/>
        <v>0.19158511191023125</v>
      </c>
      <c r="L103" s="22">
        <f t="shared" si="57"/>
        <v>0.12888452983051923</v>
      </c>
      <c r="M103" s="228">
        <f t="shared" si="49"/>
        <v>0.12888452983051923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Formal Employment (conservancies, etc.)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0.57212121212121214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8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Small business -- see Data2</v>
      </c>
      <c r="B105" s="75">
        <f t="shared" si="51"/>
        <v>0.18577950245840608</v>
      </c>
      <c r="C105" s="75">
        <f t="shared" si="51"/>
        <v>0</v>
      </c>
      <c r="D105" s="24">
        <f t="shared" si="52"/>
        <v>0.18577950245840608</v>
      </c>
      <c r="H105" s="24">
        <f t="shared" si="53"/>
        <v>0.57212121212121214</v>
      </c>
      <c r="I105" s="22">
        <f t="shared" si="54"/>
        <v>0.106288394133779</v>
      </c>
      <c r="J105" s="24">
        <f>IF(I$32&lt;=1+I131,I105,L105+J$33*(I105-L105))</f>
        <v>0.106288394133779</v>
      </c>
      <c r="K105" s="22">
        <f t="shared" si="56"/>
        <v>0.18577950245840608</v>
      </c>
      <c r="L105" s="22">
        <f t="shared" si="57"/>
        <v>0.106288394133779</v>
      </c>
      <c r="M105" s="228">
        <f t="shared" si="49"/>
        <v>0.106288394133779</v>
      </c>
      <c r="N105" s="229">
        <v>11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Social development -- see Data2</v>
      </c>
      <c r="B106" s="75">
        <f t="shared" si="51"/>
        <v>0.76634044764092502</v>
      </c>
      <c r="C106" s="75">
        <f t="shared" si="51"/>
        <v>0</v>
      </c>
      <c r="D106" s="24">
        <f t="shared" si="52"/>
        <v>0.76634044764092502</v>
      </c>
      <c r="H106" s="24">
        <f t="shared" si="53"/>
        <v>0.7151515151515152</v>
      </c>
      <c r="I106" s="22">
        <f t="shared" si="54"/>
        <v>0.54804953225229791</v>
      </c>
      <c r="J106" s="24">
        <f>IF(I$32&lt;=1+I132,I106,L106+J$33*(I106-L106))</f>
        <v>0.54804953225229791</v>
      </c>
      <c r="K106" s="22">
        <f t="shared" si="56"/>
        <v>0.76634044764092502</v>
      </c>
      <c r="L106" s="22">
        <f t="shared" si="57"/>
        <v>0.54804953225229791</v>
      </c>
      <c r="M106" s="228">
        <f>(J106)</f>
        <v>0.54804953225229791</v>
      </c>
      <c r="N106" s="229">
        <v>14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Public works -- see Data2</v>
      </c>
      <c r="B107" s="75">
        <f t="shared" si="51"/>
        <v>0.34833656710951139</v>
      </c>
      <c r="C107" s="75">
        <f t="shared" si="51"/>
        <v>0</v>
      </c>
      <c r="D107" s="24">
        <f t="shared" ref="D107:D118" si="59">(B107+C107)</f>
        <v>0.34833656710951139</v>
      </c>
      <c r="H107" s="24">
        <f t="shared" ref="H107:H118" si="60">(E53*F53/G53*F$7/F$9)</f>
        <v>0.7151515151515152</v>
      </c>
      <c r="I107" s="22">
        <f t="shared" ref="I107:I118" si="61">(D107*H107)</f>
        <v>0.24911342375104453</v>
      </c>
      <c r="J107" s="24">
        <f t="shared" ref="J107:J118" si="62">IF(I$32&lt;=1+I133,I107,L107+J$33*(I107-L107))</f>
        <v>0.24911342375104453</v>
      </c>
      <c r="K107" s="22">
        <f t="shared" ref="K107:K118" si="63">(B107)</f>
        <v>0.34833656710951139</v>
      </c>
      <c r="L107" s="22">
        <f t="shared" ref="L107:L118" si="64">(K107*H107)</f>
        <v>0.24911342375104453</v>
      </c>
      <c r="M107" s="228">
        <f t="shared" ref="M107:M118" si="65">(J107)</f>
        <v>0.24911342375104453</v>
      </c>
      <c r="N107" s="229">
        <v>9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Gifts/social support: type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15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Other income: e.g. Credit (cotton loans)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16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Remittances: no. times per year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0.67272727272727284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>
        <v>15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1.5282299280354505</v>
      </c>
      <c r="C119" s="22">
        <f>SUM(C91:C118)</f>
        <v>0</v>
      </c>
      <c r="D119" s="24">
        <f>SUM(D91:D118)</f>
        <v>1.5282299280354505</v>
      </c>
      <c r="E119" s="22"/>
      <c r="F119" s="2"/>
      <c r="G119" s="2"/>
      <c r="H119" s="31"/>
      <c r="I119" s="22">
        <f>SUM(I91:I118)</f>
        <v>1.0570888875395135</v>
      </c>
      <c r="J119" s="24">
        <f>SUM(J91:J118)</f>
        <v>1.0570888875395135</v>
      </c>
      <c r="K119" s="22">
        <f>SUM(K91:K118)</f>
        <v>1.5282299280354505</v>
      </c>
      <c r="L119" s="22">
        <f>SUM(L91:L118)</f>
        <v>1.0570888875395135</v>
      </c>
      <c r="M119" s="57">
        <f t="shared" si="49"/>
        <v>1.0570888875395135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0.72786155120772633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0.61757949799443446</v>
      </c>
      <c r="J124" s="237">
        <f>IF(SUMPRODUCT($B$124:$B124,$H$124:$H124)&lt;J$119,($B124*$H124),J$119)</f>
        <v>0.61757949799443446</v>
      </c>
      <c r="K124" s="29">
        <f>(B124)</f>
        <v>0.72786155120772633</v>
      </c>
      <c r="L124" s="29">
        <f>IF(SUMPRODUCT($B$124:$B124,$H$124:$H124)&lt;L$119,($B124*$H124),L$119)</f>
        <v>0.61757949799443446</v>
      </c>
      <c r="M124" s="240">
        <f t="shared" si="66"/>
        <v>0.61757949799443446</v>
      </c>
      <c r="N124" s="58"/>
      <c r="O124" s="174">
        <f>B124*H124</f>
        <v>0.61757949799443446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0.67338618964003516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0.43950938954507901</v>
      </c>
      <c r="J125" s="237">
        <f>IF(SUMPRODUCT($B$124:$B125,$H$124:$H125)&lt;J$119,($B125*$H125),IF(SUMPRODUCT($B$124:$B124,$H$124:$H124)&lt;J$119,J$119-SUMPRODUCT($B$124:$B124,$H$124:$H124),0))</f>
        <v>0.43950938954507901</v>
      </c>
      <c r="K125" s="29">
        <f>(B125)</f>
        <v>0.67338618964003516</v>
      </c>
      <c r="L125" s="29">
        <f>IF(SUMPRODUCT($B$124:$B125,$H$124:$H125)&lt;L$119,($B125*$H125),IF(SUMPRODUCT($B$124:$B124,$H$124:$H124)&lt;L$119,L$119-SUMPRODUCT($B$124:$B124,$H$124:$H124),0))</f>
        <v>0.43950938954507901</v>
      </c>
      <c r="M125" s="240">
        <f t="shared" si="66"/>
        <v>0.43950938954507901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1.3422569052619839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1.3422569052619839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0.10208196619459292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0.10208196619459292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7.300407279370888E-2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0.5826586550435866</v>
      </c>
      <c r="C128" s="2"/>
      <c r="D128" s="31"/>
      <c r="E128" s="2"/>
      <c r="F128" s="2"/>
      <c r="G128" s="2"/>
      <c r="H128" s="24"/>
      <c r="I128" s="29">
        <f>(I30)</f>
        <v>0.43950938954507901</v>
      </c>
      <c r="J128" s="228">
        <f>(J30)</f>
        <v>0.43950938954507901</v>
      </c>
      <c r="K128" s="29">
        <f>(B128)</f>
        <v>0.5826586550435866</v>
      </c>
      <c r="L128" s="29">
        <f>IF(L124=L119,0,(L119-L124)/(B119-B124)*K128)</f>
        <v>0.31995760602931023</v>
      </c>
      <c r="M128" s="240">
        <f t="shared" si="66"/>
        <v>0.43950938954507901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1.5282299280354505</v>
      </c>
      <c r="C130" s="2"/>
      <c r="D130" s="31"/>
      <c r="E130" s="2"/>
      <c r="F130" s="2"/>
      <c r="G130" s="2"/>
      <c r="H130" s="24"/>
      <c r="I130" s="29">
        <f>(I119)</f>
        <v>1.0570888875395135</v>
      </c>
      <c r="J130" s="228">
        <f>(J119)</f>
        <v>1.0570888875395135</v>
      </c>
      <c r="K130" s="29">
        <f>(B130)</f>
        <v>1.5282299280354505</v>
      </c>
      <c r="L130" s="29">
        <f>(L119)</f>
        <v>1.0570888875395135</v>
      </c>
      <c r="M130" s="240">
        <f t="shared" si="66"/>
        <v>1.0570888875395135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0.48157315380317667</v>
      </c>
      <c r="J131" s="237">
        <f>IF(SUMPRODUCT($B124:$B125,$H124:$H125)&gt;(J119-J128),SUMPRODUCT($B124:$B125,$H124:$H125)+J128-J119,0)</f>
        <v>0.48157315380317667</v>
      </c>
      <c r="K131" s="29"/>
      <c r="L131" s="29">
        <f>IF(I131&lt;SUM(L126:L127),0,I131-(SUM(L126:L127)))</f>
        <v>0.48157315380317667</v>
      </c>
      <c r="M131" s="237">
        <f>IF(I131&lt;SUM(M126:M127),0,I131-(SUM(M126:M127)))</f>
        <v>0.48157315380317667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356" operator="equal">
      <formula>16</formula>
    </cfRule>
    <cfRule type="cellIs" dxfId="570" priority="357" operator="equal">
      <formula>15</formula>
    </cfRule>
    <cfRule type="cellIs" dxfId="569" priority="358" operator="equal">
      <formula>14</formula>
    </cfRule>
    <cfRule type="cellIs" dxfId="568" priority="359" operator="equal">
      <formula>13</formula>
    </cfRule>
    <cfRule type="cellIs" dxfId="567" priority="360" operator="equal">
      <formula>12</formula>
    </cfRule>
    <cfRule type="cellIs" dxfId="566" priority="361" operator="equal">
      <formula>11</formula>
    </cfRule>
    <cfRule type="cellIs" dxfId="565" priority="362" operator="equal">
      <formula>10</formula>
    </cfRule>
    <cfRule type="cellIs" dxfId="564" priority="363" operator="equal">
      <formula>9</formula>
    </cfRule>
    <cfRule type="cellIs" dxfId="563" priority="364" operator="equal">
      <formula>8</formula>
    </cfRule>
    <cfRule type="cellIs" dxfId="562" priority="365" operator="equal">
      <formula>7</formula>
    </cfRule>
    <cfRule type="cellIs" dxfId="561" priority="366" operator="equal">
      <formula>6</formula>
    </cfRule>
    <cfRule type="cellIs" dxfId="560" priority="367" operator="equal">
      <formula>5</formula>
    </cfRule>
    <cfRule type="cellIs" dxfId="559" priority="368" operator="equal">
      <formula>4</formula>
    </cfRule>
    <cfRule type="cellIs" dxfId="558" priority="369" operator="equal">
      <formula>3</formula>
    </cfRule>
    <cfRule type="cellIs" dxfId="557" priority="370" operator="equal">
      <formula>2</formula>
    </cfRule>
    <cfRule type="cellIs" dxfId="556" priority="371" operator="equal">
      <formula>1</formula>
    </cfRule>
  </conditionalFormatting>
  <conditionalFormatting sqref="N29">
    <cfRule type="cellIs" dxfId="555" priority="340" operator="equal">
      <formula>16</formula>
    </cfRule>
    <cfRule type="cellIs" dxfId="554" priority="341" operator="equal">
      <formula>15</formula>
    </cfRule>
    <cfRule type="cellIs" dxfId="553" priority="342" operator="equal">
      <formula>14</formula>
    </cfRule>
    <cfRule type="cellIs" dxfId="552" priority="343" operator="equal">
      <formula>13</formula>
    </cfRule>
    <cfRule type="cellIs" dxfId="551" priority="344" operator="equal">
      <formula>12</formula>
    </cfRule>
    <cfRule type="cellIs" dxfId="550" priority="345" operator="equal">
      <formula>11</formula>
    </cfRule>
    <cfRule type="cellIs" dxfId="549" priority="346" operator="equal">
      <formula>10</formula>
    </cfRule>
    <cfRule type="cellIs" dxfId="548" priority="347" operator="equal">
      <formula>9</formula>
    </cfRule>
    <cfRule type="cellIs" dxfId="547" priority="348" operator="equal">
      <formula>8</formula>
    </cfRule>
    <cfRule type="cellIs" dxfId="546" priority="349" operator="equal">
      <formula>7</formula>
    </cfRule>
    <cfRule type="cellIs" dxfId="545" priority="350" operator="equal">
      <formula>6</formula>
    </cfRule>
    <cfRule type="cellIs" dxfId="544" priority="351" operator="equal">
      <formula>5</formula>
    </cfRule>
    <cfRule type="cellIs" dxfId="543" priority="352" operator="equal">
      <formula>4</formula>
    </cfRule>
    <cfRule type="cellIs" dxfId="542" priority="353" operator="equal">
      <formula>3</formula>
    </cfRule>
    <cfRule type="cellIs" dxfId="541" priority="354" operator="equal">
      <formula>2</formula>
    </cfRule>
    <cfRule type="cellIs" dxfId="540" priority="355" operator="equal">
      <formula>1</formula>
    </cfRule>
  </conditionalFormatting>
  <conditionalFormatting sqref="N119">
    <cfRule type="cellIs" dxfId="539" priority="324" operator="equal">
      <formula>16</formula>
    </cfRule>
    <cfRule type="cellIs" dxfId="538" priority="325" operator="equal">
      <formula>15</formula>
    </cfRule>
    <cfRule type="cellIs" dxfId="537" priority="326" operator="equal">
      <formula>14</formula>
    </cfRule>
    <cfRule type="cellIs" dxfId="536" priority="327" operator="equal">
      <formula>13</formula>
    </cfRule>
    <cfRule type="cellIs" dxfId="535" priority="328" operator="equal">
      <formula>12</formula>
    </cfRule>
    <cfRule type="cellIs" dxfId="534" priority="329" operator="equal">
      <formula>11</formula>
    </cfRule>
    <cfRule type="cellIs" dxfId="533" priority="330" operator="equal">
      <formula>10</formula>
    </cfRule>
    <cfRule type="cellIs" dxfId="532" priority="331" operator="equal">
      <formula>9</formula>
    </cfRule>
    <cfRule type="cellIs" dxfId="531" priority="332" operator="equal">
      <formula>8</formula>
    </cfRule>
    <cfRule type="cellIs" dxfId="530" priority="333" operator="equal">
      <formula>7</formula>
    </cfRule>
    <cfRule type="cellIs" dxfId="529" priority="334" operator="equal">
      <formula>6</formula>
    </cfRule>
    <cfRule type="cellIs" dxfId="528" priority="335" operator="equal">
      <formula>5</formula>
    </cfRule>
    <cfRule type="cellIs" dxfId="527" priority="336" operator="equal">
      <formula>4</formula>
    </cfRule>
    <cfRule type="cellIs" dxfId="526" priority="337" operator="equal">
      <formula>3</formula>
    </cfRule>
    <cfRule type="cellIs" dxfId="525" priority="338" operator="equal">
      <formula>2</formula>
    </cfRule>
    <cfRule type="cellIs" dxfId="524" priority="339" operator="equal">
      <formula>1</formula>
    </cfRule>
  </conditionalFormatting>
  <conditionalFormatting sqref="N27:N28">
    <cfRule type="cellIs" dxfId="523" priority="276" operator="equal">
      <formula>16</formula>
    </cfRule>
    <cfRule type="cellIs" dxfId="522" priority="277" operator="equal">
      <formula>15</formula>
    </cfRule>
    <cfRule type="cellIs" dxfId="521" priority="278" operator="equal">
      <formula>14</formula>
    </cfRule>
    <cfRule type="cellIs" dxfId="520" priority="279" operator="equal">
      <formula>13</formula>
    </cfRule>
    <cfRule type="cellIs" dxfId="519" priority="280" operator="equal">
      <formula>12</formula>
    </cfRule>
    <cfRule type="cellIs" dxfId="518" priority="281" operator="equal">
      <formula>11</formula>
    </cfRule>
    <cfRule type="cellIs" dxfId="517" priority="282" operator="equal">
      <formula>10</formula>
    </cfRule>
    <cfRule type="cellIs" dxfId="516" priority="283" operator="equal">
      <formula>9</formula>
    </cfRule>
    <cfRule type="cellIs" dxfId="515" priority="284" operator="equal">
      <formula>8</formula>
    </cfRule>
    <cfRule type="cellIs" dxfId="514" priority="285" operator="equal">
      <formula>7</formula>
    </cfRule>
    <cfRule type="cellIs" dxfId="513" priority="286" operator="equal">
      <formula>6</formula>
    </cfRule>
    <cfRule type="cellIs" dxfId="512" priority="287" operator="equal">
      <formula>5</formula>
    </cfRule>
    <cfRule type="cellIs" dxfId="511" priority="288" operator="equal">
      <formula>4</formula>
    </cfRule>
    <cfRule type="cellIs" dxfId="510" priority="289" operator="equal">
      <formula>3</formula>
    </cfRule>
    <cfRule type="cellIs" dxfId="509" priority="290" operator="equal">
      <formula>2</formula>
    </cfRule>
    <cfRule type="cellIs" dxfId="508" priority="291" operator="equal">
      <formula>1</formula>
    </cfRule>
  </conditionalFormatting>
  <conditionalFormatting sqref="N6:N26">
    <cfRule type="cellIs" dxfId="507" priority="164" operator="equal">
      <formula>16</formula>
    </cfRule>
    <cfRule type="cellIs" dxfId="506" priority="165" operator="equal">
      <formula>15</formula>
    </cfRule>
    <cfRule type="cellIs" dxfId="505" priority="166" operator="equal">
      <formula>14</formula>
    </cfRule>
    <cfRule type="cellIs" dxfId="504" priority="167" operator="equal">
      <formula>13</formula>
    </cfRule>
    <cfRule type="cellIs" dxfId="503" priority="168" operator="equal">
      <formula>12</formula>
    </cfRule>
    <cfRule type="cellIs" dxfId="502" priority="169" operator="equal">
      <formula>11</formula>
    </cfRule>
    <cfRule type="cellIs" dxfId="501" priority="170" operator="equal">
      <formula>10</formula>
    </cfRule>
    <cfRule type="cellIs" dxfId="500" priority="171" operator="equal">
      <formula>9</formula>
    </cfRule>
    <cfRule type="cellIs" dxfId="499" priority="172" operator="equal">
      <formula>8</formula>
    </cfRule>
    <cfRule type="cellIs" dxfId="498" priority="173" operator="equal">
      <formula>7</formula>
    </cfRule>
    <cfRule type="cellIs" dxfId="497" priority="174" operator="equal">
      <formula>6</formula>
    </cfRule>
    <cfRule type="cellIs" dxfId="496" priority="175" operator="equal">
      <formula>5</formula>
    </cfRule>
    <cfRule type="cellIs" dxfId="495" priority="176" operator="equal">
      <formula>4</formula>
    </cfRule>
    <cfRule type="cellIs" dxfId="494" priority="177" operator="equal">
      <formula>3</formula>
    </cfRule>
    <cfRule type="cellIs" dxfId="493" priority="178" operator="equal">
      <formula>2</formula>
    </cfRule>
    <cfRule type="cellIs" dxfId="492" priority="179" operator="equal">
      <formula>1</formula>
    </cfRule>
  </conditionalFormatting>
  <conditionalFormatting sqref="N113:N118">
    <cfRule type="cellIs" dxfId="491" priority="148" operator="equal">
      <formula>16</formula>
    </cfRule>
    <cfRule type="cellIs" dxfId="490" priority="149" operator="equal">
      <formula>15</formula>
    </cfRule>
    <cfRule type="cellIs" dxfId="489" priority="150" operator="equal">
      <formula>14</formula>
    </cfRule>
    <cfRule type="cellIs" dxfId="488" priority="151" operator="equal">
      <formula>13</formula>
    </cfRule>
    <cfRule type="cellIs" dxfId="487" priority="152" operator="equal">
      <formula>12</formula>
    </cfRule>
    <cfRule type="cellIs" dxfId="486" priority="153" operator="equal">
      <formula>11</formula>
    </cfRule>
    <cfRule type="cellIs" dxfId="485" priority="154" operator="equal">
      <formula>10</formula>
    </cfRule>
    <cfRule type="cellIs" dxfId="484" priority="155" operator="equal">
      <formula>9</formula>
    </cfRule>
    <cfRule type="cellIs" dxfId="483" priority="156" operator="equal">
      <formula>8</formula>
    </cfRule>
    <cfRule type="cellIs" dxfId="482" priority="157" operator="equal">
      <formula>7</formula>
    </cfRule>
    <cfRule type="cellIs" dxfId="481" priority="158" operator="equal">
      <formula>6</formula>
    </cfRule>
    <cfRule type="cellIs" dxfId="480" priority="159" operator="equal">
      <formula>5</formula>
    </cfRule>
    <cfRule type="cellIs" dxfId="479" priority="160" operator="equal">
      <formula>4</formula>
    </cfRule>
    <cfRule type="cellIs" dxfId="478" priority="161" operator="equal">
      <formula>3</formula>
    </cfRule>
    <cfRule type="cellIs" dxfId="477" priority="162" operator="equal">
      <formula>2</formula>
    </cfRule>
    <cfRule type="cellIs" dxfId="476" priority="163" operator="equal">
      <formula>1</formula>
    </cfRule>
  </conditionalFormatting>
  <conditionalFormatting sqref="N112">
    <cfRule type="cellIs" dxfId="475" priority="132" operator="equal">
      <formula>16</formula>
    </cfRule>
    <cfRule type="cellIs" dxfId="474" priority="133" operator="equal">
      <formula>15</formula>
    </cfRule>
    <cfRule type="cellIs" dxfId="473" priority="134" operator="equal">
      <formula>14</formula>
    </cfRule>
    <cfRule type="cellIs" dxfId="472" priority="135" operator="equal">
      <formula>13</formula>
    </cfRule>
    <cfRule type="cellIs" dxfId="471" priority="136" operator="equal">
      <formula>12</formula>
    </cfRule>
    <cfRule type="cellIs" dxfId="470" priority="137" operator="equal">
      <formula>11</formula>
    </cfRule>
    <cfRule type="cellIs" dxfId="469" priority="138" operator="equal">
      <formula>10</formula>
    </cfRule>
    <cfRule type="cellIs" dxfId="468" priority="139" operator="equal">
      <formula>9</formula>
    </cfRule>
    <cfRule type="cellIs" dxfId="467" priority="140" operator="equal">
      <formula>8</formula>
    </cfRule>
    <cfRule type="cellIs" dxfId="466" priority="141" operator="equal">
      <formula>7</formula>
    </cfRule>
    <cfRule type="cellIs" dxfId="465" priority="142" operator="equal">
      <formula>6</formula>
    </cfRule>
    <cfRule type="cellIs" dxfId="464" priority="143" operator="equal">
      <formula>5</formula>
    </cfRule>
    <cfRule type="cellIs" dxfId="463" priority="144" operator="equal">
      <formula>4</formula>
    </cfRule>
    <cfRule type="cellIs" dxfId="462" priority="145" operator="equal">
      <formula>3</formula>
    </cfRule>
    <cfRule type="cellIs" dxfId="461" priority="146" operator="equal">
      <formula>2</formula>
    </cfRule>
    <cfRule type="cellIs" dxfId="460" priority="147" operator="equal">
      <formula>1</formula>
    </cfRule>
  </conditionalFormatting>
  <conditionalFormatting sqref="N111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91:N104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105:N110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6" activePane="bottomRight" state="frozen"/>
      <selection pane="topRight" activeCell="B1" sqref="B1"/>
      <selection pane="bottomLeft" activeCell="A3" sqref="A3"/>
      <selection pane="bottomRight" activeCell="B1" sqref="B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ZASCO: 59305</v>
      </c>
      <c r="B1" s="245" t="str">
        <f>[1]WB!$A$2</f>
        <v>South coast intensive open access cropping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105</v>
      </c>
      <c r="AA1" s="262"/>
      <c r="AB1" s="261" t="s">
        <v>106</v>
      </c>
      <c r="AC1" s="262"/>
      <c r="AD1" s="261" t="s">
        <v>107</v>
      </c>
      <c r="AE1" s="262"/>
      <c r="AF1" s="261" t="s">
        <v>108</v>
      </c>
      <c r="AG1" s="26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109</v>
      </c>
      <c r="AA2" s="263"/>
      <c r="AB2" s="259" t="s">
        <v>110</v>
      </c>
      <c r="AC2" s="263"/>
      <c r="AD2" s="259" t="s">
        <v>111</v>
      </c>
      <c r="AE2" s="263"/>
      <c r="AF2" s="259" t="s">
        <v>112</v>
      </c>
      <c r="AG2" s="26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Own meat</v>
      </c>
      <c r="B6" s="216">
        <f>IF([1]Summ!E1044="",0,[1]Summ!E1044)</f>
        <v>2.026514827210461E-2</v>
      </c>
      <c r="C6" s="216">
        <f>IF([1]Summ!F1044="",0,[1]Summ!F1044)</f>
        <v>0</v>
      </c>
      <c r="D6" s="24">
        <f t="shared" ref="D6:D16" si="0">SUM(B6,C6)</f>
        <v>2.026514827210461E-2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1.0132574136052305E-2</v>
      </c>
      <c r="J6" s="24">
        <f t="shared" ref="J6:J13" si="3">IF(I$32&lt;=1+I$131,I6,B6*H6+J$33*(I6-B6*H6))</f>
        <v>1.0132574136052305E-2</v>
      </c>
      <c r="K6" s="22">
        <f t="shared" ref="K6:K31" si="4">B6</f>
        <v>2.026514827210461E-2</v>
      </c>
      <c r="L6" s="22">
        <f t="shared" ref="L6:L29" si="5">IF(K6="","",K6*H6)</f>
        <v>1.0132574136052305E-2</v>
      </c>
      <c r="M6" s="224">
        <f t="shared" ref="M6:M31" si="6">J6</f>
        <v>1.0132574136052305E-2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4.053029654420922E-2</v>
      </c>
      <c r="Z6" s="116">
        <v>0.17</v>
      </c>
      <c r="AA6" s="121">
        <f>$M6*Z6*4</f>
        <v>6.890150412515568E-3</v>
      </c>
      <c r="AB6" s="116">
        <v>0.17</v>
      </c>
      <c r="AC6" s="121">
        <f t="shared" ref="AC6:AC29" si="7">$M6*AB6*4</f>
        <v>6.890150412515568E-3</v>
      </c>
      <c r="AD6" s="116">
        <v>0.33</v>
      </c>
      <c r="AE6" s="121">
        <f t="shared" ref="AE6:AE29" si="8">$M6*AD6*4</f>
        <v>1.3374997859589044E-2</v>
      </c>
      <c r="AF6" s="122">
        <f>1-SUM(Z6,AB6,AD6)</f>
        <v>0.32999999999999996</v>
      </c>
      <c r="AG6" s="121">
        <f>$M6*AF6*4</f>
        <v>1.337499785958904E-2</v>
      </c>
      <c r="AH6" s="123">
        <f>SUM(Z6,AB6,AD6,AF6)</f>
        <v>1</v>
      </c>
      <c r="AI6" s="184">
        <f>SUM(AA6,AC6,AE6,AG6)/4</f>
        <v>1.0132574136052305E-2</v>
      </c>
      <c r="AJ6" s="120">
        <f>(AA6+AC6)/2</f>
        <v>6.890150412515568E-3</v>
      </c>
      <c r="AK6" s="119">
        <f>(AE6+AG6)/2</f>
        <v>1.3374997859589042E-2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Green cons - Season 1: no of months</v>
      </c>
      <c r="B7" s="216">
        <f>IF([1]Summ!E1045="",0,[1]Summ!E1045)</f>
        <v>7.4999999999999997E-3</v>
      </c>
      <c r="C7" s="216">
        <f>IF([1]Summ!F1045="",0,[1]Summ!F1045)</f>
        <v>0</v>
      </c>
      <c r="D7" s="24">
        <f t="shared" si="0"/>
        <v>7.4999999999999997E-3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7.4999999999999997E-3</v>
      </c>
      <c r="J7" s="24">
        <f t="shared" si="3"/>
        <v>7.4999999999999997E-3</v>
      </c>
      <c r="K7" s="22">
        <f t="shared" si="4"/>
        <v>7.4999999999999997E-3</v>
      </c>
      <c r="L7" s="22">
        <f t="shared" si="5"/>
        <v>7.4999999999999997E-3</v>
      </c>
      <c r="M7" s="224">
        <f t="shared" si="6"/>
        <v>7.4999999999999997E-3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3448.1756035470717</v>
      </c>
      <c r="S7" s="222">
        <f>IF($B$81=0,0,(SUMIF($N$6:$N$28,$U7,L$6:L$28)+SUMIF($N$91:$N$118,$U7,L$91:L$118))*$I$83*Poor!$B$81/$B$81)</f>
        <v>3810.1961120876813</v>
      </c>
      <c r="T7" s="222">
        <f>IF($B$81=0,0,(SUMIF($N$6:$N$28,$U7,M$6:M$28)+SUMIF($N$91:$N$118,$U7,M$91:M$118))*$I$83*Poor!$B$81/$B$81)</f>
        <v>5120.9524914386247</v>
      </c>
      <c r="U7" s="223">
        <v>1</v>
      </c>
      <c r="V7" s="56"/>
      <c r="W7" s="115"/>
      <c r="X7" s="124">
        <v>4</v>
      </c>
      <c r="Y7" s="184">
        <f t="shared" ref="Y7:Y29" si="9">M7*4</f>
        <v>0.03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0.03</v>
      </c>
      <c r="AH7" s="123">
        <f t="shared" ref="AH7:AH30" si="12">SUM(Z7,AB7,AD7,AF7)</f>
        <v>1</v>
      </c>
      <c r="AI7" s="184">
        <f t="shared" ref="AI7:AI30" si="13">SUM(AA7,AC7,AE7,AG7)/4</f>
        <v>7.4999999999999997E-3</v>
      </c>
      <c r="AJ7" s="120">
        <f t="shared" ref="AJ7:AJ31" si="14">(AA7+AC7)/2</f>
        <v>0</v>
      </c>
      <c r="AK7" s="119">
        <f t="shared" ref="AK7:AK31" si="15">(AE7+AG7)/2</f>
        <v>1.4999999999999999E-2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6">
        <f>IF([1]Summ!E1046="",0,[1]Summ!E1046)</f>
        <v>2.8981242216687422E-2</v>
      </c>
      <c r="C8" s="216">
        <f>IF([1]Summ!F1046="",0,[1]Summ!F1046)</f>
        <v>0</v>
      </c>
      <c r="D8" s="24">
        <f t="shared" si="0"/>
        <v>2.8981242216687422E-2</v>
      </c>
      <c r="E8" s="26">
        <v>1.0900000000000001</v>
      </c>
      <c r="F8" s="22" t="s">
        <v>23</v>
      </c>
      <c r="H8" s="24">
        <f t="shared" si="1"/>
        <v>1.0900000000000001</v>
      </c>
      <c r="I8" s="22">
        <f t="shared" si="2"/>
        <v>3.1589554016189292E-2</v>
      </c>
      <c r="J8" s="24">
        <f t="shared" si="3"/>
        <v>3.1589554016189292E-2</v>
      </c>
      <c r="K8" s="22">
        <f t="shared" si="4"/>
        <v>2.8981242216687422E-2</v>
      </c>
      <c r="L8" s="22">
        <f t="shared" si="5"/>
        <v>3.1589554016189292E-2</v>
      </c>
      <c r="M8" s="224">
        <f t="shared" si="6"/>
        <v>3.1589554016189292E-2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2906.4829608592067</v>
      </c>
      <c r="S8" s="222">
        <f>IF($B$81=0,0,(SUMIF($N$6:$N$28,$U8,L$6:L$28)+SUMIF($N$91:$N$118,$U8,L$91:L$118))*$I$83*Poor!$B$81/$B$81)</f>
        <v>2661.3999999999992</v>
      </c>
      <c r="T8" s="222">
        <f>IF($B$81=0,0,(SUMIF($N$6:$N$28,$U8,M$6:M$28)+SUMIF($N$91:$N$118,$U8,M$91:M$118))*$I$83*Poor!$B$81/$B$81)</f>
        <v>725.2</v>
      </c>
      <c r="U8" s="223">
        <v>2</v>
      </c>
      <c r="V8" s="185"/>
      <c r="W8" s="115"/>
      <c r="X8" s="124">
        <v>1</v>
      </c>
      <c r="Y8" s="184">
        <f t="shared" si="9"/>
        <v>0.12635821606475717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0.12635821606475717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3.1589554016189292E-2</v>
      </c>
      <c r="AJ8" s="120">
        <f t="shared" si="14"/>
        <v>6.3179108032378584E-2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Pepper/ Brinjal / Beetroot: kg produced</v>
      </c>
      <c r="B9" s="216">
        <f>IF([1]Summ!E1047="",0,[1]Summ!E1047)</f>
        <v>6.4726027397260272E-4</v>
      </c>
      <c r="C9" s="216">
        <f>IF([1]Summ!F1047="",0,[1]Summ!F1047)</f>
        <v>0</v>
      </c>
      <c r="D9" s="24">
        <f t="shared" si="0"/>
        <v>6.4726027397260272E-4</v>
      </c>
      <c r="E9" s="26">
        <v>1</v>
      </c>
      <c r="F9" s="28">
        <v>8800</v>
      </c>
      <c r="H9" s="24">
        <f t="shared" si="1"/>
        <v>1</v>
      </c>
      <c r="I9" s="22">
        <f t="shared" si="2"/>
        <v>6.4726027397260272E-4</v>
      </c>
      <c r="J9" s="24">
        <f t="shared" si="3"/>
        <v>6.4726027397260272E-4</v>
      </c>
      <c r="K9" s="22">
        <f t="shared" si="4"/>
        <v>6.4726027397260272E-4</v>
      </c>
      <c r="L9" s="22">
        <f t="shared" si="5"/>
        <v>6.4726027397260272E-4</v>
      </c>
      <c r="M9" s="224">
        <f t="shared" si="6"/>
        <v>6.4726027397260272E-4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640.42588776389903</v>
      </c>
      <c r="S9" s="222">
        <f>IF($B$81=0,0,(SUMIF($N$6:$N$28,$U9,L$6:L$28)+SUMIF($N$91:$N$118,$U9,L$91:L$118))*$I$83*Poor!$B$81/$B$81)</f>
        <v>345.57089924600831</v>
      </c>
      <c r="T9" s="222">
        <f>IF($B$81=0,0,(SUMIF($N$6:$N$28,$U9,M$6:M$28)+SUMIF($N$91:$N$118,$U9,M$91:M$118))*$I$83*Poor!$B$81/$B$81)</f>
        <v>345.57089924600831</v>
      </c>
      <c r="U9" s="223">
        <v>3</v>
      </c>
      <c r="V9" s="56"/>
      <c r="W9" s="115"/>
      <c r="X9" s="124">
        <v>1</v>
      </c>
      <c r="Y9" s="184">
        <f t="shared" si="9"/>
        <v>2.5890410958904109E-3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2.5890410958904109E-3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6.4726027397260272E-4</v>
      </c>
      <c r="AJ9" s="120">
        <f t="shared" si="14"/>
        <v>1.2945205479452054E-3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Beans: kg produced</v>
      </c>
      <c r="B10" s="216">
        <f>IF([1]Summ!E1048="",0,[1]Summ!E1048)</f>
        <v>2.0437045610211705E-2</v>
      </c>
      <c r="C10" s="216">
        <f>IF([1]Summ!F1048="",0,[1]Summ!F1048)</f>
        <v>-7.4567598848069728E-3</v>
      </c>
      <c r="D10" s="24">
        <f t="shared" si="0"/>
        <v>1.2980285725404732E-2</v>
      </c>
      <c r="E10" s="26">
        <v>1</v>
      </c>
      <c r="H10" s="24">
        <f t="shared" si="1"/>
        <v>1</v>
      </c>
      <c r="I10" s="22">
        <f t="shared" si="2"/>
        <v>1.2980285725404732E-2</v>
      </c>
      <c r="J10" s="24">
        <f t="shared" si="3"/>
        <v>1.2980285725404732E-2</v>
      </c>
      <c r="K10" s="22">
        <f t="shared" si="4"/>
        <v>2.0437045610211705E-2</v>
      </c>
      <c r="L10" s="22">
        <f t="shared" si="5"/>
        <v>2.0437045610211705E-2</v>
      </c>
      <c r="M10" s="224">
        <f t="shared" si="6"/>
        <v>1.2980285725404732E-2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4">
        <f t="shared" si="9"/>
        <v>5.1921142901618929E-2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5.1921142901618929E-2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1.2980285725404732E-2</v>
      </c>
      <c r="AJ10" s="120">
        <f t="shared" si="14"/>
        <v>2.5960571450809464E-2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Amadumbe: kg produced</v>
      </c>
      <c r="B11" s="216">
        <f>IF([1]Summ!E1049="",0,[1]Summ!E1049)</f>
        <v>1.0554794520547944E-2</v>
      </c>
      <c r="C11" s="216">
        <f>IF([1]Summ!F1049="",0,[1]Summ!F1049)</f>
        <v>2.1568493150684931E-2</v>
      </c>
      <c r="D11" s="24">
        <f t="shared" si="0"/>
        <v>3.2123287671232875E-2</v>
      </c>
      <c r="E11" s="26">
        <v>1</v>
      </c>
      <c r="H11" s="24">
        <f t="shared" si="1"/>
        <v>1</v>
      </c>
      <c r="I11" s="22">
        <f t="shared" si="2"/>
        <v>3.2123287671232875E-2</v>
      </c>
      <c r="J11" s="24">
        <f t="shared" si="3"/>
        <v>3.2123287671232875E-2</v>
      </c>
      <c r="K11" s="22">
        <f t="shared" si="4"/>
        <v>1.0554794520547944E-2</v>
      </c>
      <c r="L11" s="22">
        <f t="shared" si="5"/>
        <v>1.0554794520547944E-2</v>
      </c>
      <c r="M11" s="224">
        <f t="shared" si="6"/>
        <v>3.2123287671232875E-2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7413.748488798682</v>
      </c>
      <c r="S11" s="222">
        <f>IF($B$81=0,0,(SUMIF($N$6:$N$28,$U11,L$6:L$28)+SUMIF($N$91:$N$118,$U11,L$91:L$118))*$I$83*Poor!$B$81/$B$81)</f>
        <v>4577.4559999999992</v>
      </c>
      <c r="T11" s="222">
        <f>IF($B$81=0,0,(SUMIF($N$6:$N$28,$U11,M$6:M$28)+SUMIF($N$91:$N$118,$U11,M$91:M$118))*$I$83*Poor!$B$81/$B$81)</f>
        <v>4577.4559999999992</v>
      </c>
      <c r="U11" s="223">
        <v>5</v>
      </c>
      <c r="V11" s="56"/>
      <c r="W11" s="115"/>
      <c r="X11" s="124">
        <v>1</v>
      </c>
      <c r="Y11" s="184">
        <f t="shared" si="9"/>
        <v>0.1284931506849315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0.1284931506849315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3.2123287671232875E-2</v>
      </c>
      <c r="AJ11" s="120">
        <f t="shared" si="14"/>
        <v>6.424657534246575E-2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Potatoes: kg produced</v>
      </c>
      <c r="B12" s="216">
        <f>IF([1]Summ!E1050="",0,[1]Summ!E1050)</f>
        <v>6.9874688667496887E-3</v>
      </c>
      <c r="C12" s="216">
        <f>IF([1]Summ!F1050="",0,[1]Summ!F1050)</f>
        <v>7.3552303860523046E-3</v>
      </c>
      <c r="D12" s="24">
        <f t="shared" si="0"/>
        <v>1.4342699252801993E-2</v>
      </c>
      <c r="E12" s="26">
        <v>1</v>
      </c>
      <c r="H12" s="24">
        <f t="shared" si="1"/>
        <v>1</v>
      </c>
      <c r="I12" s="22">
        <f t="shared" si="2"/>
        <v>1.4342699252801993E-2</v>
      </c>
      <c r="J12" s="24">
        <f t="shared" si="3"/>
        <v>1.4342699252801993E-2</v>
      </c>
      <c r="K12" s="22">
        <f t="shared" si="4"/>
        <v>6.9874688667496887E-3</v>
      </c>
      <c r="L12" s="22">
        <f t="shared" si="5"/>
        <v>6.9874688667496887E-3</v>
      </c>
      <c r="M12" s="224">
        <f t="shared" si="6"/>
        <v>1.4342699252801993E-2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365.17809838714737</v>
      </c>
      <c r="S12" s="222">
        <f>IF($B$81=0,0,(SUMIF($N$6:$N$28,$U12,L$6:L$28)+SUMIF($N$91:$N$118,$U12,L$91:L$118))*$I$83*Poor!$B$81/$B$81)</f>
        <v>394.09688538736003</v>
      </c>
      <c r="T12" s="222">
        <f>IF($B$81=0,0,(SUMIF($N$6:$N$28,$U12,M$6:M$28)+SUMIF($N$91:$N$118,$U12,M$91:M$118))*$I$83*Poor!$B$81/$B$81)</f>
        <v>487.314780573946</v>
      </c>
      <c r="U12" s="223">
        <v>6</v>
      </c>
      <c r="V12" s="56"/>
      <c r="W12" s="117"/>
      <c r="X12" s="118"/>
      <c r="Y12" s="184">
        <f t="shared" si="9"/>
        <v>5.7370797011207973E-2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3.8438433997509347E-2</v>
      </c>
      <c r="AF12" s="122">
        <f>1-SUM(Z12,AB12,AD12)</f>
        <v>0.32999999999999996</v>
      </c>
      <c r="AG12" s="121">
        <f>$M12*AF12*4</f>
        <v>1.893236301369863E-2</v>
      </c>
      <c r="AH12" s="123">
        <f t="shared" si="12"/>
        <v>1</v>
      </c>
      <c r="AI12" s="184">
        <f t="shared" si="13"/>
        <v>1.4342699252801995E-2</v>
      </c>
      <c r="AJ12" s="120">
        <f t="shared" si="14"/>
        <v>0</v>
      </c>
      <c r="AK12" s="119">
        <f t="shared" si="15"/>
        <v>2.868539850560399E-2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Sweet Potatoes: kg produced</v>
      </c>
      <c r="B13" s="216">
        <f>IF([1]Summ!E1051="",0,[1]Summ!E1051)</f>
        <v>2.2359900373599004E-2</v>
      </c>
      <c r="C13" s="216">
        <f>IF([1]Summ!F1051="",0,[1]Summ!F1051)</f>
        <v>1.4906600249065999E-2</v>
      </c>
      <c r="D13" s="24">
        <f t="shared" si="0"/>
        <v>3.7266500622665004E-2</v>
      </c>
      <c r="E13" s="26">
        <v>1</v>
      </c>
      <c r="H13" s="24">
        <f t="shared" si="1"/>
        <v>1</v>
      </c>
      <c r="I13" s="22">
        <f t="shared" si="2"/>
        <v>3.7266500622665004E-2</v>
      </c>
      <c r="J13" s="24">
        <f t="shared" si="3"/>
        <v>3.7266500622665004E-2</v>
      </c>
      <c r="K13" s="22">
        <f t="shared" si="4"/>
        <v>2.2359900373599004E-2</v>
      </c>
      <c r="L13" s="22">
        <f t="shared" si="5"/>
        <v>2.2359900373599004E-2</v>
      </c>
      <c r="M13" s="225">
        <f t="shared" si="6"/>
        <v>3.7266500622665004E-2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4">
        <f t="shared" si="9"/>
        <v>0.14906600249066002</v>
      </c>
      <c r="Z13" s="116">
        <v>1</v>
      </c>
      <c r="AA13" s="121">
        <f>$M13*Z13*4</f>
        <v>0.14906600249066002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3.7266500622665004E-2</v>
      </c>
      <c r="AJ13" s="120">
        <f t="shared" si="14"/>
        <v>7.4533001245330008E-2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crop: Cabbage</v>
      </c>
      <c r="B14" s="216">
        <f>IF([1]Summ!E1052="",0,[1]Summ!E1052)</f>
        <v>4.3477584059775842E-3</v>
      </c>
      <c r="C14" s="216">
        <f>IF([1]Summ!F1052="",0,[1]Summ!F1052)</f>
        <v>2.0594645080946449E-3</v>
      </c>
      <c r="D14" s="24">
        <f t="shared" si="0"/>
        <v>6.4072229140722291E-3</v>
      </c>
      <c r="E14" s="26">
        <v>1</v>
      </c>
      <c r="F14" s="22"/>
      <c r="H14" s="24">
        <f t="shared" si="1"/>
        <v>1</v>
      </c>
      <c r="I14" s="22">
        <f t="shared" si="2"/>
        <v>6.4072229140722291E-3</v>
      </c>
      <c r="J14" s="24">
        <f>IF(I$32&lt;=1+I131,I14,B14*H14+J$33*(I14-B14*H14))</f>
        <v>6.4072229140722291E-3</v>
      </c>
      <c r="K14" s="22">
        <f t="shared" si="4"/>
        <v>4.3477584059775842E-3</v>
      </c>
      <c r="L14" s="22">
        <f t="shared" si="5"/>
        <v>4.3477584059775842E-3</v>
      </c>
      <c r="M14" s="225">
        <f t="shared" si="6"/>
        <v>6.4072229140722291E-3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2.5628891656288916E-2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2.5628891656288916E-2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6.4072229140722291E-3</v>
      </c>
      <c r="AJ14" s="120">
        <f t="shared" si="14"/>
        <v>1.2814445828144458E-2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Other crop: pumpkin</v>
      </c>
      <c r="B15" s="216">
        <f>IF([1]Summ!E1053="",0,[1]Summ!E1053)</f>
        <v>6.3544987546699881E-3</v>
      </c>
      <c r="C15" s="216">
        <f>IF([1]Summ!F1053="",0,[1]Summ!F1053)</f>
        <v>0</v>
      </c>
      <c r="D15" s="24">
        <f t="shared" si="0"/>
        <v>6.3544987546699881E-3</v>
      </c>
      <c r="E15" s="26">
        <v>1</v>
      </c>
      <c r="F15" s="22"/>
      <c r="H15" s="24">
        <f t="shared" si="1"/>
        <v>1</v>
      </c>
      <c r="I15" s="22">
        <f t="shared" si="2"/>
        <v>6.3544987546699881E-3</v>
      </c>
      <c r="J15" s="24">
        <f>IF(I$32&lt;=1+I131,I15,B15*H15+J$33*(I15-B15*H15))</f>
        <v>6.3544987546699881E-3</v>
      </c>
      <c r="K15" s="22">
        <f t="shared" si="4"/>
        <v>6.3544987546699881E-3</v>
      </c>
      <c r="L15" s="22">
        <f t="shared" si="5"/>
        <v>6.3544987546699881E-3</v>
      </c>
      <c r="M15" s="226">
        <f t="shared" si="6"/>
        <v>6.3544987546699881E-3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2.5417995018679952E-2</v>
      </c>
      <c r="Z15" s="116">
        <v>0.25</v>
      </c>
      <c r="AA15" s="121">
        <f t="shared" si="16"/>
        <v>6.3544987546699881E-3</v>
      </c>
      <c r="AB15" s="116">
        <v>0.25</v>
      </c>
      <c r="AC15" s="121">
        <f t="shared" si="7"/>
        <v>6.3544987546699881E-3</v>
      </c>
      <c r="AD15" s="116">
        <v>0.25</v>
      </c>
      <c r="AE15" s="121">
        <f t="shared" si="8"/>
        <v>6.3544987546699881E-3</v>
      </c>
      <c r="AF15" s="122">
        <f t="shared" si="10"/>
        <v>0.25</v>
      </c>
      <c r="AG15" s="121">
        <f t="shared" si="11"/>
        <v>6.3544987546699881E-3</v>
      </c>
      <c r="AH15" s="123">
        <f t="shared" si="12"/>
        <v>1</v>
      </c>
      <c r="AI15" s="184">
        <f t="shared" si="13"/>
        <v>6.3544987546699881E-3</v>
      </c>
      <c r="AJ15" s="120">
        <f t="shared" si="14"/>
        <v>6.3544987546699881E-3</v>
      </c>
      <c r="AK15" s="119">
        <f t="shared" si="15"/>
        <v>6.3544987546699881E-3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Spinach: no produced</v>
      </c>
      <c r="B16" s="216">
        <f>IF([1]Summ!E1054="",0,[1]Summ!E1054)</f>
        <v>9.4146948941469487E-4</v>
      </c>
      <c r="C16" s="216">
        <f>IF([1]Summ!F1054="",0,[1]Summ!F1054)</f>
        <v>0</v>
      </c>
      <c r="D16" s="24">
        <f t="shared" si="0"/>
        <v>9.4146948941469487E-4</v>
      </c>
      <c r="E16" s="26">
        <v>1</v>
      </c>
      <c r="F16" s="22"/>
      <c r="H16" s="24">
        <f t="shared" si="1"/>
        <v>1</v>
      </c>
      <c r="I16" s="22">
        <f t="shared" si="2"/>
        <v>9.4146948941469487E-4</v>
      </c>
      <c r="J16" s="24">
        <f>IF(I$32&lt;=1+I131,I16,B16*H16+J$33*(I16-B16*H16))</f>
        <v>9.4146948941469487E-4</v>
      </c>
      <c r="K16" s="22">
        <f t="shared" si="4"/>
        <v>9.4146948941469487E-4</v>
      </c>
      <c r="L16" s="22">
        <f t="shared" si="5"/>
        <v>9.4146948941469487E-4</v>
      </c>
      <c r="M16" s="224">
        <f t="shared" si="6"/>
        <v>9.4146948941469487E-4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>
        <f t="shared" si="9"/>
        <v>3.7658779576587795E-3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3.7658779576587795E-3</v>
      </c>
      <c r="AH16" s="123">
        <f t="shared" si="12"/>
        <v>1</v>
      </c>
      <c r="AI16" s="184">
        <f t="shared" si="13"/>
        <v>9.4146948941469487E-4</v>
      </c>
      <c r="AJ16" s="120">
        <f t="shared" si="14"/>
        <v>0</v>
      </c>
      <c r="AK16" s="119">
        <f t="shared" si="15"/>
        <v>1.8829389788293897E-3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FISHING -- see worksheet Data 3</v>
      </c>
      <c r="B17" s="216">
        <f>IF([1]Summ!E1055="",0,[1]Summ!E1055)</f>
        <v>1.0535491905354919E-2</v>
      </c>
      <c r="C17" s="216">
        <f>IF([1]Summ!F1055="",0,[1]Summ!F1055)</f>
        <v>2.633872976338731E-3</v>
      </c>
      <c r="D17" s="24">
        <f>SUM(B17,C17)</f>
        <v>1.316936488169365E-2</v>
      </c>
      <c r="E17" s="26">
        <v>1</v>
      </c>
      <c r="F17" s="22"/>
      <c r="H17" s="24">
        <f t="shared" si="1"/>
        <v>1</v>
      </c>
      <c r="I17" s="22">
        <f t="shared" si="2"/>
        <v>1.316936488169365E-2</v>
      </c>
      <c r="J17" s="24">
        <f t="shared" ref="J17:J25" si="17">IF(I$32&lt;=1+I131,I17,B17*H17+J$33*(I17-B17*H17))</f>
        <v>1.316936488169365E-2</v>
      </c>
      <c r="K17" s="22">
        <f t="shared" si="4"/>
        <v>1.0535491905354919E-2</v>
      </c>
      <c r="L17" s="22">
        <f t="shared" si="5"/>
        <v>1.0535491905354919E-2</v>
      </c>
      <c r="M17" s="225">
        <f t="shared" si="6"/>
        <v>1.316936488169365E-2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4">
        <f t="shared" si="9"/>
        <v>5.2677459526774599E-2</v>
      </c>
      <c r="Z17" s="116">
        <v>0.29409999999999997</v>
      </c>
      <c r="AA17" s="121">
        <f t="shared" si="16"/>
        <v>1.5492440846824409E-2</v>
      </c>
      <c r="AB17" s="116">
        <v>0.17649999999999999</v>
      </c>
      <c r="AC17" s="121">
        <f t="shared" si="7"/>
        <v>9.2975716064757161E-3</v>
      </c>
      <c r="AD17" s="116">
        <v>0.23530000000000001</v>
      </c>
      <c r="AE17" s="121">
        <f t="shared" si="8"/>
        <v>1.2395006226650063E-2</v>
      </c>
      <c r="AF17" s="122">
        <f t="shared" si="10"/>
        <v>0.29410000000000003</v>
      </c>
      <c r="AG17" s="121">
        <f t="shared" si="11"/>
        <v>1.5492440846824411E-2</v>
      </c>
      <c r="AH17" s="123">
        <f t="shared" si="12"/>
        <v>1</v>
      </c>
      <c r="AI17" s="184">
        <f t="shared" si="13"/>
        <v>1.3169364881693651E-2</v>
      </c>
      <c r="AJ17" s="120">
        <f t="shared" si="14"/>
        <v>1.2395006226650063E-2</v>
      </c>
      <c r="AK17" s="119">
        <f t="shared" si="15"/>
        <v>1.3943723536737236E-2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WILD FOODS -- see worksheet Data 3</v>
      </c>
      <c r="B18" s="216">
        <f>IF([1]Summ!E1056="",0,[1]Summ!E1056)</f>
        <v>1.0199252801992528E-3</v>
      </c>
      <c r="C18" s="216">
        <f>IF([1]Summ!F1056="",0,[1]Summ!F1056)</f>
        <v>2.549813200498133E-4</v>
      </c>
      <c r="D18" s="24">
        <f t="shared" ref="D18:D20" si="18">SUM(B18,C18)</f>
        <v>1.2749066002490661E-3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1.2749066002490661E-3</v>
      </c>
      <c r="J18" s="24">
        <f t="shared" si="17"/>
        <v>1.119318432014529E-3</v>
      </c>
      <c r="K18" s="22">
        <f t="shared" ref="K18:K20" si="21">B18</f>
        <v>1.0199252801992528E-3</v>
      </c>
      <c r="L18" s="22">
        <f t="shared" ref="L18:L20" si="22">IF(K18="","",K18*H18)</f>
        <v>1.0199252801992528E-3</v>
      </c>
      <c r="M18" s="225">
        <f t="shared" ref="M18:M20" si="23">J18</f>
        <v>1.119318432014529E-3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6022.8523753089175</v>
      </c>
      <c r="S18" s="222">
        <f>IF($B$81=0,0,(SUMIF($N$6:$N$28,$U18,L$6:L$28)+SUMIF($N$91:$N$118,$U18,L$91:L$118))*$I$83*Poor!$B$81/$B$81)</f>
        <v>6499.8075534659374</v>
      </c>
      <c r="T18" s="222">
        <f>IF($B$81=0,0,(SUMIF($N$6:$N$28,$U18,M$6:M$28)+SUMIF($N$91:$N$118,$U18,M$91:M$118))*$I$83*Poor!$B$81/$B$81)</f>
        <v>6499.8075534659374</v>
      </c>
      <c r="U18" s="223">
        <v>12</v>
      </c>
      <c r="V18" s="56"/>
      <c r="W18" s="110"/>
      <c r="X18" s="118"/>
      <c r="Y18" s="184">
        <f t="shared" ref="Y18:Y20" si="24">M18*4</f>
        <v>4.4772737280581159E-3</v>
      </c>
      <c r="Z18" s="116">
        <v>1.2941</v>
      </c>
      <c r="AA18" s="121">
        <f t="shared" ref="AA18:AA20" si="25">$M18*Z18*4</f>
        <v>5.7940399314800077E-3</v>
      </c>
      <c r="AB18" s="116">
        <v>1.1765000000000001</v>
      </c>
      <c r="AC18" s="121">
        <f t="shared" ref="AC18:AC20" si="26">$M18*AB18*4</f>
        <v>5.2675125410603738E-3</v>
      </c>
      <c r="AD18" s="116">
        <v>1.2353000000000001</v>
      </c>
      <c r="AE18" s="121">
        <f t="shared" ref="AE18:AE20" si="27">$M18*AD18*4</f>
        <v>5.5307762362701912E-3</v>
      </c>
      <c r="AF18" s="122">
        <f t="shared" ref="AF18:AF20" si="28">1-SUM(Z18,AB18,AD18)</f>
        <v>-2.7059000000000002</v>
      </c>
      <c r="AG18" s="121">
        <f t="shared" ref="AG18:AG20" si="29">$M18*AF18*4</f>
        <v>-1.2115054980752457E-2</v>
      </c>
      <c r="AH18" s="123">
        <f t="shared" ref="AH18:AH20" si="30">SUM(Z18,AB18,AD18,AF18)</f>
        <v>1</v>
      </c>
      <c r="AI18" s="184">
        <f t="shared" ref="AI18:AI20" si="31">SUM(AA18,AC18,AE18,AG18)/4</f>
        <v>1.119318432014529E-3</v>
      </c>
      <c r="AJ18" s="120">
        <f t="shared" ref="AJ18:AJ20" si="32">(AA18+AC18)/2</f>
        <v>5.5307762362701903E-3</v>
      </c>
      <c r="AK18" s="119">
        <f t="shared" ref="AK18:AK20" si="33">(AE18+AG18)/2</f>
        <v>-3.2921393722411328E-3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6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6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49904.052521012367</v>
      </c>
      <c r="S20" s="222">
        <f>IF($B$81=0,0,(SUMIF($N$6:$N$28,$U20,L$6:L$28)+SUMIF($N$91:$N$118,$U20,L$91:L$118))*$I$83*Poor!$B$81/$B$81)</f>
        <v>38515.200000000004</v>
      </c>
      <c r="T20" s="222">
        <f>IF($B$81=0,0,(SUMIF($N$6:$N$28,$U20,M$6:M$28)+SUMIF($N$91:$N$118,$U20,M$91:M$118))*$I$83*Poor!$B$81/$B$81)</f>
        <v>38515.200000000004</v>
      </c>
      <c r="U20" s="223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6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1299.5847010680307</v>
      </c>
      <c r="S21" s="222">
        <f>IF($B$81=0,0,(SUMIF($N$6:$N$28,$U21,L$6:L$28)+SUMIF($N$91:$N$118,$U21,L$91:L$118))*$I$83*Poor!$B$81/$B$81)</f>
        <v>943.50000000000023</v>
      </c>
      <c r="T21" s="222">
        <f>IF($B$81=0,0,(SUMIF($N$6:$N$28,$U21,M$6:M$28)+SUMIF($N$91:$N$118,$U21,M$91:M$118))*$I$83*Poor!$B$81/$B$81)</f>
        <v>943.50000000000023</v>
      </c>
      <c r="U21" s="223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6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3518.0522319500446</v>
      </c>
      <c r="S22" s="222">
        <f>IF($B$81=0,0,(SUMIF($N$6:$N$28,$U22,L$6:L$28)+SUMIF($N$91:$N$118,$U22,L$91:L$118))*$I$83*Poor!$B$81/$B$81)</f>
        <v>2301</v>
      </c>
      <c r="T22" s="222">
        <f>IF($B$81=0,0,(SUMIF($N$6:$N$28,$U22,M$6:M$28)+SUMIF($N$91:$N$118,$U22,M$91:M$118))*$I$83*Poor!$B$81/$B$81)</f>
        <v>2301</v>
      </c>
      <c r="U22" s="223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75518.552868695362</v>
      </c>
      <c r="S23" s="179">
        <f>SUM(S7:S22)</f>
        <v>60048.227450186991</v>
      </c>
      <c r="T23" s="179">
        <f>SUM(T7:T22)</f>
        <v>59516.00172472452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47494.887852133979</v>
      </c>
      <c r="S24" s="41">
        <f>IF($B$81=0,0,(SUM(($B$70*$H$70))+((1-$D$29)*$I$83))*Poor!$B$81/$B$81)</f>
        <v>47494.887852133979</v>
      </c>
      <c r="T24" s="41">
        <f>IF($B$81=0,0,(SUM(($B$70*$H$70))+((1-$D$29)*$I$83))*Poor!$B$81/$B$81)</f>
        <v>47494.887852133979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63918.914518800651</v>
      </c>
      <c r="S25" s="41">
        <f>IF($B$81=0,0,(SUM(($B$70*$H$70),($B$71*$H$71))+((1-$D$29)*$I$83))*Poor!$B$81/$B$81)</f>
        <v>63918.914518800651</v>
      </c>
      <c r="T25" s="41">
        <f>IF($B$81=0,0,(SUM(($B$70*$H$70),($B$71*$H$71))+((1-$D$29)*$I$83))*Poor!$B$81/$B$81)</f>
        <v>63918.914518800651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6">
        <f>IF([1]Summ!E1064="",0,[1]Summ!E1064)</f>
        <v>0.19058254630023541</v>
      </c>
      <c r="C26" s="216">
        <f>IF([1]Summ!F1064="",0,[1]Summ!F1064)</f>
        <v>0</v>
      </c>
      <c r="D26" s="24">
        <f>SUM(B26,C26)</f>
        <v>0.19058254630023541</v>
      </c>
      <c r="E26" s="26">
        <v>1</v>
      </c>
      <c r="F26" s="22"/>
      <c r="H26" s="24">
        <f t="shared" si="1"/>
        <v>1</v>
      </c>
      <c r="I26" s="22">
        <f t="shared" si="2"/>
        <v>0.19058254630023541</v>
      </c>
      <c r="J26" s="24">
        <f>IF(I$32&lt;=1+I131,I26,B26*H26+J$33*(I26-B26*H26))</f>
        <v>0.19058254630023541</v>
      </c>
      <c r="K26" s="22">
        <f t="shared" si="4"/>
        <v>0.19058254630023541</v>
      </c>
      <c r="L26" s="22">
        <f t="shared" si="5"/>
        <v>0.19058254630023541</v>
      </c>
      <c r="M26" s="224">
        <f t="shared" si="6"/>
        <v>0.19058254630023541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96656.83451880065</v>
      </c>
      <c r="S26" s="41">
        <f>IF($B$81=0,0,(SUM(($B$70*$H$70),($B$71*$H$71),($B$72*$H$72))+((1-$D$29)*$I$83))*Poor!$B$81/$B$81)</f>
        <v>96656.83451880065</v>
      </c>
      <c r="T26" s="41">
        <f>IF($B$81=0,0,(SUM(($B$70*$H$70),($B$71*$H$71),($B$72*$H$72))+((1-$D$29)*$I$83))*Poor!$B$81/$B$81)</f>
        <v>96656.83451880065</v>
      </c>
      <c r="U26" s="56"/>
      <c r="V26" s="56"/>
      <c r="W26" s="110"/>
      <c r="X26" s="118"/>
      <c r="Y26" s="184">
        <f t="shared" si="9"/>
        <v>0.76233018520094165</v>
      </c>
      <c r="Z26" s="116">
        <v>0.25</v>
      </c>
      <c r="AA26" s="121">
        <f t="shared" si="16"/>
        <v>0.19058254630023541</v>
      </c>
      <c r="AB26" s="116">
        <v>0.25</v>
      </c>
      <c r="AC26" s="121">
        <f t="shared" si="7"/>
        <v>0.19058254630023541</v>
      </c>
      <c r="AD26" s="116">
        <v>0.25</v>
      </c>
      <c r="AE26" s="121">
        <f t="shared" si="8"/>
        <v>0.19058254630023541</v>
      </c>
      <c r="AF26" s="122">
        <f t="shared" si="10"/>
        <v>0.25</v>
      </c>
      <c r="AG26" s="121">
        <f t="shared" si="11"/>
        <v>0.19058254630023541</v>
      </c>
      <c r="AH26" s="123">
        <f t="shared" si="12"/>
        <v>1</v>
      </c>
      <c r="AI26" s="184">
        <f t="shared" si="13"/>
        <v>0.19058254630023541</v>
      </c>
      <c r="AJ26" s="120">
        <f t="shared" si="14"/>
        <v>0.19058254630023541</v>
      </c>
      <c r="AK26" s="119">
        <f t="shared" si="15"/>
        <v>0.19058254630023541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6">
        <f>IF([1]Summ!E1065="",0,[1]Summ!E1065)</f>
        <v>3.7833707970112082E-2</v>
      </c>
      <c r="C27" s="216">
        <f>IF([1]Summ!F1065="",0,[1]Summ!F1065)</f>
        <v>-3.7833707970112082E-2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3.7833707970112082E-2</v>
      </c>
      <c r="L27" s="22">
        <f t="shared" si="5"/>
        <v>3.7833707970112082E-2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6">
        <f>IF([1]Summ!E1067="",0,[1]Summ!E1067)</f>
        <v>0.21354863340597754</v>
      </c>
      <c r="C29" s="216">
        <f>IF([1]Summ!F1067="",0,[1]Summ!F1067)</f>
        <v>1.1420915963576129E-2</v>
      </c>
      <c r="D29" s="24">
        <f>SUM(B29,C29)</f>
        <v>0.22496954936955368</v>
      </c>
      <c r="E29" s="26"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0.22496954936955368</v>
      </c>
      <c r="K29" s="22">
        <f t="shared" si="4"/>
        <v>0.21354863340597754</v>
      </c>
      <c r="L29" s="22">
        <f t="shared" si="5"/>
        <v>0.21354863340597754</v>
      </c>
      <c r="M29" s="224">
        <f t="shared" si="6"/>
        <v>0.22496954936955368</v>
      </c>
      <c r="N29" s="229"/>
      <c r="P29" s="22"/>
      <c r="V29" s="56"/>
      <c r="W29" s="110"/>
      <c r="X29" s="118"/>
      <c r="Y29" s="184">
        <f t="shared" si="9"/>
        <v>0.89987819747821474</v>
      </c>
      <c r="Z29" s="116">
        <v>0.25</v>
      </c>
      <c r="AA29" s="121">
        <f t="shared" si="16"/>
        <v>0.22496954936955368</v>
      </c>
      <c r="AB29" s="116">
        <v>0.25</v>
      </c>
      <c r="AC29" s="121">
        <f t="shared" si="7"/>
        <v>0.22496954936955368</v>
      </c>
      <c r="AD29" s="116">
        <v>0.25</v>
      </c>
      <c r="AE29" s="121">
        <f t="shared" si="8"/>
        <v>0.22496954936955368</v>
      </c>
      <c r="AF29" s="122">
        <f t="shared" si="10"/>
        <v>0.25</v>
      </c>
      <c r="AG29" s="121">
        <f t="shared" si="11"/>
        <v>0.22496954936955368</v>
      </c>
      <c r="AH29" s="123">
        <f t="shared" si="12"/>
        <v>1</v>
      </c>
      <c r="AI29" s="184">
        <f t="shared" si="13"/>
        <v>0.22496954936955368</v>
      </c>
      <c r="AJ29" s="120">
        <f t="shared" si="14"/>
        <v>0.22496954936955368</v>
      </c>
      <c r="AK29" s="119">
        <f t="shared" si="15"/>
        <v>0.22496954936955368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6">
        <f>IF([1]Summ!E1068="",0,[1]Summ!E1068)</f>
        <v>0.66125891656288927</v>
      </c>
      <c r="C30" s="103"/>
      <c r="D30" s="24">
        <f>(D119-B124)</f>
        <v>1.2633657306107833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0.7623480717972928</v>
      </c>
      <c r="J30" s="231">
        <f>IF(I$32&lt;=1,I30,1-SUM(J6:J29))</f>
        <v>0.40987386816002702</v>
      </c>
      <c r="K30" s="22">
        <f t="shared" si="4"/>
        <v>0.66125891656288927</v>
      </c>
      <c r="L30" s="22">
        <f>IF(L124=L119,0,IF(K30="",0,(L119-L124)/(B119-B124)*K30))</f>
        <v>0.40717158471151921</v>
      </c>
      <c r="M30" s="175">
        <f t="shared" si="6"/>
        <v>0.40987386816002702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4">
        <f>M30*4</f>
        <v>1.6394954726401081</v>
      </c>
      <c r="Z30" s="122">
        <f>IF($Y30=0,0,AA30/($Y$30))</f>
        <v>5.5803277699532881E-2</v>
      </c>
      <c r="AA30" s="188">
        <f>IF(AA79*4/$I$83+SUM(AA6:AA29)&lt;1,AA79*4/$I$83,1-SUM(AA6:AA29))</f>
        <v>9.1489221146862865E-2</v>
      </c>
      <c r="AB30" s="122">
        <f>IF($Y30=0,0,AC30/($Y$30))</f>
        <v>-0.31619551858911243</v>
      </c>
      <c r="AC30" s="188">
        <f>IF(AC79*4/$I$83+SUM(AC6:AC29)&lt;1,AC79*4/$I$83,1-SUM(AC6:AC29))</f>
        <v>-0.51840112119594095</v>
      </c>
      <c r="AD30" s="122">
        <f>IF($Y30=0,0,AE30/($Y$30))</f>
        <v>-0.31746124976212797</v>
      </c>
      <c r="AE30" s="188">
        <f>IF(AE79*4/$I$83+SUM(AE6:AE29)&lt;1,AE79*4/$I$83,1-SUM(AE6:AE29))</f>
        <v>-0.52047628172367943</v>
      </c>
      <c r="AF30" s="122">
        <f>IF($Y30=0,0,AG30/($Y$30))</f>
        <v>-0.31746124976212797</v>
      </c>
      <c r="AG30" s="188">
        <f>IF(AG79*4/$I$83+SUM(AG6:AG29)&lt;1,AG79*4/$I$83,1-SUM(AG6:AG29))</f>
        <v>-0.52047628172367943</v>
      </c>
      <c r="AH30" s="123">
        <f t="shared" si="12"/>
        <v>-0.89531474041383552</v>
      </c>
      <c r="AI30" s="184">
        <f t="shared" si="13"/>
        <v>-0.36696611587410921</v>
      </c>
      <c r="AJ30" s="120">
        <f t="shared" si="14"/>
        <v>-0.21345595002453904</v>
      </c>
      <c r="AK30" s="119">
        <f t="shared" si="15"/>
        <v>-0.52047628172367943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1.745578597921682E-2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3870.6870686136608</v>
      </c>
      <c r="T31" s="234">
        <f>IF(T25&gt;T$23,T25-T$23,0)</f>
        <v>4402.9127940761318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1.0494104005551412</v>
      </c>
      <c r="AD31" s="134"/>
      <c r="AE31" s="133">
        <f>1-AE32+IF($Y32&lt;0,$Y32/4,0)</f>
        <v>1.0288304729792017</v>
      </c>
      <c r="AF31" s="134"/>
      <c r="AG31" s="133">
        <f>1-AG32+IF($Y32&lt;0,$Y32/4,0)</f>
        <v>1.029119062602202</v>
      </c>
      <c r="AH31" s="123"/>
      <c r="AI31" s="183">
        <f>SUM(AA31,AC31,AE31,AG31)/4</f>
        <v>0.77683998403413623</v>
      </c>
      <c r="AJ31" s="135">
        <f t="shared" si="14"/>
        <v>0.52470520027757062</v>
      </c>
      <c r="AK31" s="136">
        <f t="shared" si="15"/>
        <v>1.028974767790702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1.2441558082087036</v>
      </c>
      <c r="C32" s="29">
        <f>SUM(C6:C31)</f>
        <v>1.4909090698943497E-2</v>
      </c>
      <c r="D32" s="24">
        <f>SUM(D6:D30)</f>
        <v>1.8611717129555414</v>
      </c>
      <c r="E32" s="2"/>
      <c r="F32" s="2"/>
      <c r="H32" s="17"/>
      <c r="I32" s="22">
        <f>SUM(I6:I30)</f>
        <v>1.3526297918055004</v>
      </c>
      <c r="J32" s="17"/>
      <c r="L32" s="22">
        <f>SUM(L6:L30)</f>
        <v>0.98254421402078318</v>
      </c>
      <c r="M32" s="23"/>
      <c r="N32" s="56"/>
      <c r="O32" s="2"/>
      <c r="P32" s="22"/>
      <c r="Q32" s="234" t="s">
        <v>143</v>
      </c>
      <c r="R32" s="234">
        <f t="shared" si="50"/>
        <v>21138.281650105288</v>
      </c>
      <c r="S32" s="234">
        <f t="shared" si="50"/>
        <v>36608.607068613659</v>
      </c>
      <c r="T32" s="234">
        <f t="shared" si="50"/>
        <v>37140.83279407613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-4.9410400555141287E-2</v>
      </c>
      <c r="AD32" s="137"/>
      <c r="AE32" s="139">
        <f>SUM(AE6:AE30)</f>
        <v>-2.8830472979201716E-2</v>
      </c>
      <c r="AF32" s="137"/>
      <c r="AG32" s="139">
        <f>SUM(AG6:AG30)</f>
        <v>-2.9119062602201984E-2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0.38980562103866528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4402.91279407612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7">
        <f>IF([1]Summ!E1072="",0,[1]Summ!E1072)</f>
        <v>4000</v>
      </c>
      <c r="C37" s="217">
        <f>IF([1]Summ!F1072="",0,[1]Summ!F1072)</f>
        <v>0</v>
      </c>
      <c r="D37" s="38">
        <f>SUM(B37,C37)</f>
        <v>4000</v>
      </c>
      <c r="E37" s="233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3776</v>
      </c>
      <c r="J37" s="38">
        <f t="shared" ref="J37:J49" si="53">J91*I$83</f>
        <v>3776</v>
      </c>
      <c r="K37" s="40">
        <f t="shared" ref="K37:K49" si="54">(B37/B$65)</f>
        <v>9.4026938717942696E-2</v>
      </c>
      <c r="L37" s="22">
        <f t="shared" ref="L37:L49" si="55">(K37*H37)</f>
        <v>8.8761430149737905E-2</v>
      </c>
      <c r="M37" s="24">
        <f t="shared" ref="M37:M49" si="56">J37/B$65</f>
        <v>8.8761430149737905E-2</v>
      </c>
      <c r="N37" s="2"/>
      <c r="O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0.99592545373150665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3760.6145132901693</v>
      </c>
      <c r="AB37" s="122">
        <f>IF($J37=0,0,AC37/($J37))</f>
        <v>4.0745462684933075E-3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15.38548670983073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3776</v>
      </c>
      <c r="AJ37" s="148">
        <f>(AA37+AC37)</f>
        <v>3776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7">
        <f>IF([1]Summ!E1073="",0,[1]Summ!E1073)</f>
        <v>600</v>
      </c>
      <c r="C38" s="217">
        <f>IF([1]Summ!F1073="",0,[1]Summ!F1073)</f>
        <v>0</v>
      </c>
      <c r="D38" s="38">
        <f t="shared" ref="D38:D47" si="58">SUM(B38,C38)</f>
        <v>600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566.4</v>
      </c>
      <c r="J38" s="38">
        <f t="shared" si="53"/>
        <v>566.4</v>
      </c>
      <c r="K38" s="40">
        <f t="shared" si="54"/>
        <v>1.4104040807691403E-2</v>
      </c>
      <c r="L38" s="22">
        <f t="shared" si="55"/>
        <v>1.3314214522460684E-2</v>
      </c>
      <c r="M38" s="24">
        <f t="shared" si="56"/>
        <v>1.3314214522460684E-2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0.99592545373150654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564.0921769935253</v>
      </c>
      <c r="AB38" s="122">
        <f>IF($J38=0,0,AC38/($J38))</f>
        <v>4.0745462684934281E-3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2.3078230064746776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566.4</v>
      </c>
      <c r="AJ38" s="148">
        <f t="shared" ref="AJ38:AJ64" si="62">(AA38+AC38)</f>
        <v>566.4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Chicken/ duck sales: no. sold</v>
      </c>
      <c r="B39" s="217">
        <f>IF([1]Summ!E1074="",0,[1]Summ!E1074)</f>
        <v>249</v>
      </c>
      <c r="C39" s="217">
        <f>IF([1]Summ!F1074="",0,[1]Summ!F1074)</f>
        <v>0</v>
      </c>
      <c r="D39" s="38">
        <f t="shared" si="58"/>
        <v>249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235.05599999999998</v>
      </c>
      <c r="J39" s="38">
        <f t="shared" si="53"/>
        <v>235.05599999999998</v>
      </c>
      <c r="K39" s="40">
        <f t="shared" si="54"/>
        <v>5.8531769351919324E-3</v>
      </c>
      <c r="L39" s="22">
        <f t="shared" si="55"/>
        <v>5.5253990268211836E-3</v>
      </c>
      <c r="M39" s="24">
        <f t="shared" si="56"/>
        <v>5.5253990268211836E-3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235.05599999999998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235.05599999999998</v>
      </c>
      <c r="AJ39" s="148">
        <f t="shared" si="62"/>
        <v>235.05599999999998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75">
        <f>E8</f>
        <v>1.0900000000000001</v>
      </c>
      <c r="F40" s="26">
        <v>1.4</v>
      </c>
      <c r="G40" s="22">
        <f t="shared" si="59"/>
        <v>1.65</v>
      </c>
      <c r="H40" s="24">
        <f t="shared" si="51"/>
        <v>1.526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7">
        <f>IF([1]Summ!E1076="",0,[1]Summ!E1076)</f>
        <v>200</v>
      </c>
      <c r="C41" s="217">
        <f>IF([1]Summ!F1076="",0,[1]Summ!F1076)</f>
        <v>270</v>
      </c>
      <c r="D41" s="38">
        <f t="shared" si="58"/>
        <v>470</v>
      </c>
      <c r="E41" s="75">
        <f>E10</f>
        <v>1</v>
      </c>
      <c r="F41" s="26">
        <v>1.4</v>
      </c>
      <c r="G41" s="22">
        <f t="shared" si="59"/>
        <v>1.65</v>
      </c>
      <c r="H41" s="24">
        <f t="shared" si="51"/>
        <v>1.4</v>
      </c>
      <c r="I41" s="39">
        <f t="shared" si="52"/>
        <v>658</v>
      </c>
      <c r="J41" s="38">
        <f t="shared" si="53"/>
        <v>658</v>
      </c>
      <c r="K41" s="40">
        <f t="shared" si="54"/>
        <v>4.7013469358971344E-3</v>
      </c>
      <c r="L41" s="22">
        <f t="shared" si="55"/>
        <v>6.5818857102559877E-3</v>
      </c>
      <c r="M41" s="24">
        <f t="shared" si="56"/>
        <v>1.5467431419101573E-2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658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658</v>
      </c>
      <c r="AJ41" s="148">
        <f t="shared" si="62"/>
        <v>658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Amadumbe: kg produced</v>
      </c>
      <c r="B42" s="217">
        <f>IF([1]Summ!E1077="",0,[1]Summ!E1077)</f>
        <v>658</v>
      </c>
      <c r="C42" s="217">
        <f>IF([1]Summ!F1077="",0,[1]Summ!F1077)</f>
        <v>-658</v>
      </c>
      <c r="D42" s="38">
        <f t="shared" si="58"/>
        <v>0</v>
      </c>
      <c r="E42" s="75">
        <f>E11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1.5467431419101573E-2</v>
      </c>
      <c r="L42" s="22">
        <f t="shared" si="55"/>
        <v>2.1654403986742201E-2</v>
      </c>
      <c r="M42" s="24">
        <f t="shared" si="56"/>
        <v>0</v>
      </c>
      <c r="N42" s="2"/>
      <c r="O42" s="2"/>
      <c r="P42" s="56"/>
      <c r="Q42" s="41"/>
      <c r="R42" s="41"/>
      <c r="S42" s="255"/>
      <c r="T42" s="255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Potatoes: kg produced</v>
      </c>
      <c r="B43" s="217">
        <f>IF([1]Summ!E1078="",0,[1]Summ!E1078)</f>
        <v>300</v>
      </c>
      <c r="C43" s="217">
        <f>IF([1]Summ!F1078="",0,[1]Summ!F1078)</f>
        <v>-300</v>
      </c>
      <c r="D43" s="38">
        <f t="shared" si="58"/>
        <v>0</v>
      </c>
      <c r="E43" s="75">
        <f>E12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7.0520204038457017E-3</v>
      </c>
      <c r="L43" s="22">
        <f t="shared" si="55"/>
        <v>9.8728285653839811E-3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Sweet Potatoes: kg produced</v>
      </c>
      <c r="B44" s="217">
        <f>IF([1]Summ!E1079="",0,[1]Summ!E1079)</f>
        <v>560</v>
      </c>
      <c r="C44" s="217">
        <f>IF([1]Summ!F1079="",0,[1]Summ!F1079)</f>
        <v>-560</v>
      </c>
      <c r="D44" s="38">
        <f t="shared" si="58"/>
        <v>0</v>
      </c>
      <c r="E44" s="75">
        <f>E13</f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1.3163771420511977E-2</v>
      </c>
      <c r="L44" s="22">
        <f t="shared" si="55"/>
        <v>1.8429279988716768E-2</v>
      </c>
      <c r="M44" s="24">
        <f t="shared" si="56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Cabbage</v>
      </c>
      <c r="B45" s="217">
        <f>IF([1]Summ!E1080="",0,[1]Summ!E1080)</f>
        <v>135</v>
      </c>
      <c r="C45" s="217">
        <f>IF([1]Summ!F1080="",0,[1]Summ!F1080)</f>
        <v>-135</v>
      </c>
      <c r="D45" s="38">
        <f t="shared" si="58"/>
        <v>0</v>
      </c>
      <c r="E45" s="75">
        <f>E14</f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0</v>
      </c>
      <c r="K45" s="40">
        <f t="shared" si="54"/>
        <v>3.1734091817305658E-3</v>
      </c>
      <c r="L45" s="22">
        <f t="shared" si="55"/>
        <v>4.4427728544227914E-3</v>
      </c>
      <c r="M45" s="24">
        <f t="shared" si="56"/>
        <v>0</v>
      </c>
      <c r="N45" s="2"/>
      <c r="O45" s="2"/>
      <c r="P45" s="56"/>
      <c r="Q45" s="256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Other crop: Spinach: no produced</v>
      </c>
      <c r="B46" s="217">
        <f>IF([1]Summ!E1081="",0,[1]Summ!E1081)</f>
        <v>48</v>
      </c>
      <c r="C46" s="217">
        <f>IF([1]Summ!F1081="",0,[1]Summ!F1081)</f>
        <v>0</v>
      </c>
      <c r="D46" s="38">
        <f t="shared" si="58"/>
        <v>48</v>
      </c>
      <c r="E46" s="75">
        <f>E16</f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67.199999999999989</v>
      </c>
      <c r="J46" s="38">
        <f t="shared" si="53"/>
        <v>67.2</v>
      </c>
      <c r="K46" s="40">
        <f t="shared" si="54"/>
        <v>1.1283232646153124E-3</v>
      </c>
      <c r="L46" s="22">
        <f t="shared" si="55"/>
        <v>1.5796525704614372E-3</v>
      </c>
      <c r="M46" s="24">
        <f t="shared" si="56"/>
        <v>1.5796525704614372E-3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16.8</v>
      </c>
      <c r="AB46" s="116">
        <v>0.25</v>
      </c>
      <c r="AC46" s="147">
        <f t="shared" si="65"/>
        <v>16.8</v>
      </c>
      <c r="AD46" s="116">
        <v>0.25</v>
      </c>
      <c r="AE46" s="147">
        <f t="shared" si="66"/>
        <v>16.8</v>
      </c>
      <c r="AF46" s="122">
        <f t="shared" si="57"/>
        <v>0.25</v>
      </c>
      <c r="AG46" s="147">
        <f t="shared" si="60"/>
        <v>16.8</v>
      </c>
      <c r="AH46" s="123">
        <f t="shared" si="61"/>
        <v>1</v>
      </c>
      <c r="AI46" s="112">
        <f t="shared" si="61"/>
        <v>67.2</v>
      </c>
      <c r="AJ46" s="148">
        <f t="shared" si="62"/>
        <v>33.6</v>
      </c>
      <c r="AK46" s="147">
        <f t="shared" si="63"/>
        <v>33.6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Other cashcrop: sugar cane (tons)</v>
      </c>
      <c r="B47" s="217">
        <f>IF([1]Summ!E1082="",0,[1]Summ!E1082)</f>
        <v>0</v>
      </c>
      <c r="C47" s="217">
        <f>IF([1]Summ!F1082="",0,[1]Summ!F1082)</f>
        <v>0</v>
      </c>
      <c r="D47" s="38">
        <f t="shared" si="58"/>
        <v>0</v>
      </c>
      <c r="E47" s="26"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4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Agricultural cash income -- see Data2</v>
      </c>
      <c r="B48" s="217">
        <f>IF([1]Summ!E1083="",0,[1]Summ!E1083)</f>
        <v>0</v>
      </c>
      <c r="C48" s="217">
        <f>IF([1]Summ!F1083="",0,[1]Summ!F1083)</f>
        <v>0</v>
      </c>
      <c r="D48" s="38">
        <f>SUM(B48,C48)</f>
        <v>0</v>
      </c>
      <c r="E48" s="26">
        <v>1</v>
      </c>
      <c r="F48" s="26">
        <v>1.1100000000000001</v>
      </c>
      <c r="G48" s="22">
        <f t="shared" si="59"/>
        <v>1.65</v>
      </c>
      <c r="H48" s="24">
        <f t="shared" si="51"/>
        <v>1.1100000000000001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6"/>
      <c r="R48" s="253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Domestic work cash income -- see Data2</v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1.1100000000000001</v>
      </c>
      <c r="G49" s="22">
        <f t="shared" si="59"/>
        <v>1.65</v>
      </c>
      <c r="H49" s="24">
        <f t="shared" si="51"/>
        <v>1.1100000000000001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6"/>
      <c r="R49" s="253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Formal Employment (conservancies, etc.)</v>
      </c>
      <c r="B50" s="217">
        <f>IF([1]Summ!E1085="",0,[1]Summ!E1085)</f>
        <v>0</v>
      </c>
      <c r="C50" s="217">
        <f>IF([1]Summ!F1085="",0,[1]Summ!F1085)</f>
        <v>0</v>
      </c>
      <c r="D50" s="38">
        <f t="shared" si="67"/>
        <v>0</v>
      </c>
      <c r="E50" s="26">
        <v>0.8</v>
      </c>
      <c r="F50" s="26">
        <v>1.18</v>
      </c>
      <c r="G50" s="22">
        <f t="shared" si="59"/>
        <v>1.65</v>
      </c>
      <c r="H50" s="24">
        <f t="shared" ref="H50:H64" si="68">(E50*F50)</f>
        <v>0.94399999999999995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6"/>
      <c r="R50" s="253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Small business -- see Data2</v>
      </c>
      <c r="B51" s="217">
        <f>IF([1]Summ!E1086="",0,[1]Summ!E1086)</f>
        <v>0</v>
      </c>
      <c r="C51" s="217">
        <f>IF([1]Summ!F1086="",0,[1]Summ!F1086)</f>
        <v>0</v>
      </c>
      <c r="D51" s="38">
        <f t="shared" si="67"/>
        <v>0</v>
      </c>
      <c r="E51" s="26">
        <v>0.8</v>
      </c>
      <c r="F51" s="26">
        <v>1.18</v>
      </c>
      <c r="G51" s="22">
        <f t="shared" si="59"/>
        <v>1.65</v>
      </c>
      <c r="H51" s="24">
        <f t="shared" si="68"/>
        <v>0.94399999999999995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6"/>
      <c r="R51" s="253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Social development -- see Data2</v>
      </c>
      <c r="B52" s="217">
        <f>IF([1]Summ!E1087="",0,[1]Summ!E1087)</f>
        <v>32640</v>
      </c>
      <c r="C52" s="217">
        <f>IF([1]Summ!F1087="",0,[1]Summ!F1087)</f>
        <v>0</v>
      </c>
      <c r="D52" s="38">
        <f t="shared" si="67"/>
        <v>32640</v>
      </c>
      <c r="E52" s="26">
        <v>1</v>
      </c>
      <c r="F52" s="26">
        <v>1.18</v>
      </c>
      <c r="G52" s="22">
        <f t="shared" si="59"/>
        <v>1.65</v>
      </c>
      <c r="H52" s="24">
        <f t="shared" si="68"/>
        <v>1.18</v>
      </c>
      <c r="I52" s="39">
        <f t="shared" si="69"/>
        <v>38515.199999999997</v>
      </c>
      <c r="J52" s="38">
        <f t="shared" si="70"/>
        <v>38515.200000000004</v>
      </c>
      <c r="K52" s="40">
        <f t="shared" si="71"/>
        <v>0.7672598199384123</v>
      </c>
      <c r="L52" s="22">
        <f t="shared" si="72"/>
        <v>0.90536658752732646</v>
      </c>
      <c r="M52" s="24">
        <f t="shared" si="73"/>
        <v>0.90536658752732668</v>
      </c>
      <c r="N52" s="2"/>
      <c r="O52" s="2"/>
      <c r="P52" s="59"/>
      <c r="Q52" s="41"/>
      <c r="R52" s="243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Public works -- see Data2</v>
      </c>
      <c r="B53" s="217">
        <f>IF([1]Summ!E1088="",0,[1]Summ!E1088)</f>
        <v>0</v>
      </c>
      <c r="C53" s="217">
        <f>IF([1]Summ!F1088="",0,[1]Summ!F1088)</f>
        <v>0</v>
      </c>
      <c r="D53" s="38">
        <f t="shared" si="67"/>
        <v>0</v>
      </c>
      <c r="E53" s="26">
        <v>1</v>
      </c>
      <c r="F53" s="26">
        <v>1.18</v>
      </c>
      <c r="G53" s="22">
        <f t="shared" si="59"/>
        <v>1.65</v>
      </c>
      <c r="H53" s="24">
        <f t="shared" si="68"/>
        <v>1.18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Gifts/social support: type</v>
      </c>
      <c r="B54" s="217">
        <f>IF([1]Summ!E1089="",0,[1]Summ!E1089)</f>
        <v>0</v>
      </c>
      <c r="C54" s="217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Other income: e.g. Credit (cotton loans)</v>
      </c>
      <c r="B55" s="217">
        <f>IF([1]Summ!E1090="",0,[1]Summ!E1090)</f>
        <v>2301</v>
      </c>
      <c r="C55" s="217">
        <f>IF([1]Summ!F1090="",0,[1]Summ!F1090)</f>
        <v>0</v>
      </c>
      <c r="D55" s="38">
        <f t="shared" si="67"/>
        <v>2301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2301</v>
      </c>
      <c r="J55" s="38">
        <f t="shared" si="70"/>
        <v>2301</v>
      </c>
      <c r="K55" s="40">
        <f t="shared" si="71"/>
        <v>5.408899649749653E-2</v>
      </c>
      <c r="L55" s="22">
        <f t="shared" si="72"/>
        <v>5.408899649749653E-2</v>
      </c>
      <c r="M55" s="24">
        <f t="shared" si="73"/>
        <v>5.408899649749653E-2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575.25</v>
      </c>
      <c r="AB55" s="116">
        <v>0.25</v>
      </c>
      <c r="AC55" s="147">
        <f t="shared" si="65"/>
        <v>575.25</v>
      </c>
      <c r="AD55" s="116">
        <v>0.25</v>
      </c>
      <c r="AE55" s="147">
        <f t="shared" si="66"/>
        <v>575.25</v>
      </c>
      <c r="AF55" s="122">
        <f t="shared" si="57"/>
        <v>0.25</v>
      </c>
      <c r="AG55" s="147">
        <f t="shared" si="60"/>
        <v>575.25</v>
      </c>
      <c r="AH55" s="123">
        <f t="shared" si="61"/>
        <v>1</v>
      </c>
      <c r="AI55" s="112">
        <f t="shared" si="61"/>
        <v>2301</v>
      </c>
      <c r="AJ55" s="148">
        <f t="shared" si="62"/>
        <v>1150.5</v>
      </c>
      <c r="AK55" s="147">
        <f t="shared" si="63"/>
        <v>1150.5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Remittances: no. times per year</v>
      </c>
      <c r="B56" s="217">
        <f>IF([1]Summ!E1091="",0,[1]Summ!E1091)</f>
        <v>850</v>
      </c>
      <c r="C56" s="217">
        <f>IF([1]Summ!F1091="",0,[1]Summ!F1091)</f>
        <v>0</v>
      </c>
      <c r="D56" s="38">
        <f t="shared" si="67"/>
        <v>850</v>
      </c>
      <c r="E56" s="26">
        <v>1</v>
      </c>
      <c r="F56" s="26">
        <v>1.1100000000000001</v>
      </c>
      <c r="G56" s="22">
        <f t="shared" si="59"/>
        <v>1.65</v>
      </c>
      <c r="H56" s="24">
        <f t="shared" si="68"/>
        <v>1.1100000000000001</v>
      </c>
      <c r="I56" s="39">
        <f t="shared" si="69"/>
        <v>943.50000000000011</v>
      </c>
      <c r="J56" s="38">
        <f t="shared" si="70"/>
        <v>943.50000000000023</v>
      </c>
      <c r="K56" s="40">
        <f t="shared" si="71"/>
        <v>1.9980724477562821E-2</v>
      </c>
      <c r="L56" s="22">
        <f t="shared" si="72"/>
        <v>2.2178604170094735E-2</v>
      </c>
      <c r="M56" s="24">
        <f t="shared" si="73"/>
        <v>2.2178604170094738E-2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235.87500000000006</v>
      </c>
      <c r="AB56" s="116">
        <v>0.25</v>
      </c>
      <c r="AC56" s="147">
        <f t="shared" si="65"/>
        <v>235.87500000000006</v>
      </c>
      <c r="AD56" s="116">
        <v>0.25</v>
      </c>
      <c r="AE56" s="147">
        <f t="shared" si="66"/>
        <v>235.87500000000006</v>
      </c>
      <c r="AF56" s="122">
        <f t="shared" si="57"/>
        <v>0.25</v>
      </c>
      <c r="AG56" s="147">
        <f t="shared" si="60"/>
        <v>235.87500000000006</v>
      </c>
      <c r="AH56" s="123">
        <f t="shared" si="61"/>
        <v>1</v>
      </c>
      <c r="AI56" s="112">
        <f t="shared" si="61"/>
        <v>943.50000000000023</v>
      </c>
      <c r="AJ56" s="148">
        <f t="shared" si="62"/>
        <v>471.75000000000011</v>
      </c>
      <c r="AK56" s="147">
        <f t="shared" si="63"/>
        <v>471.75000000000011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7">
        <f>IF([1]Summ!E1092="",0,[1]Summ!E1092)</f>
        <v>0</v>
      </c>
      <c r="C57" s="217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7">
        <f>IF([1]Summ!E1094="",0,[1]Summ!E1094)</f>
        <v>0</v>
      </c>
      <c r="C59" s="217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42541</v>
      </c>
      <c r="C65" s="41">
        <f>SUM(C37:C64)</f>
        <v>-1383</v>
      </c>
      <c r="D65" s="42">
        <f>SUM(D37:D64)</f>
        <v>41158</v>
      </c>
      <c r="E65" s="32"/>
      <c r="F65" s="32"/>
      <c r="G65" s="32"/>
      <c r="H65" s="31"/>
      <c r="I65" s="39">
        <f>SUM(I37:I64)</f>
        <v>47062.356</v>
      </c>
      <c r="J65" s="39">
        <f>SUM(J37:J64)</f>
        <v>47062.356</v>
      </c>
      <c r="K65" s="40">
        <f>SUM(K37:K64)</f>
        <v>1</v>
      </c>
      <c r="L65" s="22">
        <f>SUM(L37:L64)</f>
        <v>1.1517960555699205</v>
      </c>
      <c r="M65" s="24">
        <f>SUM(M37:M64)</f>
        <v>1.1062823158835007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6045.6876902836939</v>
      </c>
      <c r="AB65" s="137"/>
      <c r="AC65" s="153">
        <f>SUM(AC37:AC64)</f>
        <v>845.61830971630548</v>
      </c>
      <c r="AD65" s="137"/>
      <c r="AE65" s="153">
        <f>SUM(AE37:AE64)</f>
        <v>827.92499999999995</v>
      </c>
      <c r="AF65" s="137"/>
      <c r="AG65" s="153">
        <f>SUM(AG37:AG64)</f>
        <v>827.92499999999995</v>
      </c>
      <c r="AH65" s="137"/>
      <c r="AI65" s="153">
        <f>SUM(AI37:AI64)</f>
        <v>8547.155999999999</v>
      </c>
      <c r="AJ65" s="153">
        <f>SUM(AJ37:AJ64)</f>
        <v>6891.3059999999996</v>
      </c>
      <c r="AK65" s="153">
        <f>SUM(AK37:AK64)</f>
        <v>1655.85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15044.654117659915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21062.515764723878</v>
      </c>
      <c r="J70" s="51">
        <f t="shared" ref="J70:J77" si="75">J124*I$83</f>
        <v>21062.515764723878</v>
      </c>
      <c r="K70" s="40">
        <f>B70/B$76</f>
        <v>0.35365069268846322</v>
      </c>
      <c r="L70" s="22">
        <f t="shared" ref="L70:L75" si="76">(L124*G$37*F$9/F$7)/B$130</f>
        <v>0.49511096976384839</v>
      </c>
      <c r="M70" s="24">
        <f>J70/B$76</f>
        <v>0.49511096976384844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5265.6289411809694</v>
      </c>
      <c r="AB70" s="116">
        <v>0.25</v>
      </c>
      <c r="AC70" s="147">
        <f>$J70*AB70</f>
        <v>5265.6289411809694</v>
      </c>
      <c r="AD70" s="116">
        <v>0.25</v>
      </c>
      <c r="AE70" s="147">
        <f>$J70*AD70</f>
        <v>5265.6289411809694</v>
      </c>
      <c r="AF70" s="122">
        <f>1-SUM(Z70,AB70,AD70)</f>
        <v>0.25</v>
      </c>
      <c r="AG70" s="147">
        <f>$J70*AF70</f>
        <v>5265.6289411809694</v>
      </c>
      <c r="AH70" s="155">
        <f>SUM(Z70,AB70,AD70,AF70)</f>
        <v>1</v>
      </c>
      <c r="AI70" s="147">
        <f>SUM(AA70,AC70,AE70,AG70)</f>
        <v>21062.515764723878</v>
      </c>
      <c r="AJ70" s="148">
        <f>(AA70+AC70)</f>
        <v>10531.257882361939</v>
      </c>
      <c r="AK70" s="147">
        <f>(AE70+AG70)</f>
        <v>10531.257882361939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13918.666666666668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16424.026666666668</v>
      </c>
      <c r="J71" s="51">
        <f t="shared" si="75"/>
        <v>16424.026666666668</v>
      </c>
      <c r="K71" s="40">
        <f t="shared" ref="K71:K72" si="78">B71/B$76</f>
        <v>0.32718240442553459</v>
      </c>
      <c r="L71" s="22">
        <f t="shared" si="76"/>
        <v>0.38607523722213077</v>
      </c>
      <c r="M71" s="24">
        <f t="shared" ref="M71:M72" si="79">J71/B$76</f>
        <v>0.38607523722213083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0.65217084694765048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3665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8.6152182600314986E-2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389.22299999999996</v>
      </c>
      <c r="AB73" s="116">
        <v>0.09</v>
      </c>
      <c r="AC73" s="147">
        <f>$H$73*$B$73*AB73</f>
        <v>389.22299999999996</v>
      </c>
      <c r="AD73" s="116">
        <v>0.23</v>
      </c>
      <c r="AE73" s="147">
        <f>$H$73*$B$73*AD73</f>
        <v>994.68100000000004</v>
      </c>
      <c r="AF73" s="122">
        <f>1-SUM(Z73,AB73,AD73)</f>
        <v>0.59</v>
      </c>
      <c r="AG73" s="147">
        <f>$H$73*$B$73*AF73</f>
        <v>2551.5729999999999</v>
      </c>
      <c r="AH73" s="155">
        <f>SUM(Z73,AB73,AD73,AF73)</f>
        <v>1</v>
      </c>
      <c r="AI73" s="147">
        <f>SUM(AA73,AC73,AE73,AG73)</f>
        <v>4324.7</v>
      </c>
      <c r="AJ73" s="148">
        <f>(AA73+AC73)</f>
        <v>778.44599999999991</v>
      </c>
      <c r="AK73" s="147">
        <f>(AE73+AG73)</f>
        <v>3546.2539999999999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13668.000000000004</v>
      </c>
      <c r="C74" s="46"/>
      <c r="D74" s="38"/>
      <c r="E74" s="32"/>
      <c r="F74" s="32"/>
      <c r="G74" s="32"/>
      <c r="H74" s="31"/>
      <c r="I74" s="39">
        <f>I128*I$83</f>
        <v>25999.84023527613</v>
      </c>
      <c r="J74" s="51">
        <f t="shared" si="75"/>
        <v>13978.726362685578</v>
      </c>
      <c r="K74" s="40">
        <f>B74/B$76</f>
        <v>0.32129004959921026</v>
      </c>
      <c r="L74" s="22">
        <f t="shared" si="76"/>
        <v>0.32642780212341177</v>
      </c>
      <c r="M74" s="24">
        <f>J74/B$76</f>
        <v>0.32859421176478171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780.05874910272451</v>
      </c>
      <c r="AB74" s="156"/>
      <c r="AC74" s="147">
        <f>AC30*$I$83/4</f>
        <v>-4420.0106314646637</v>
      </c>
      <c r="AD74" s="156"/>
      <c r="AE74" s="147">
        <f>AE30*$I$83/4</f>
        <v>-4437.7039411809692</v>
      </c>
      <c r="AF74" s="156"/>
      <c r="AG74" s="147">
        <f>AG30*$I$83/4</f>
        <v>-4437.7039411809692</v>
      </c>
      <c r="AH74" s="155"/>
      <c r="AI74" s="147">
        <f>SUM(AA74,AC74,AE74,AG74)</f>
        <v>-12515.359764723878</v>
      </c>
      <c r="AJ74" s="148">
        <f>(AA74+AC74)</f>
        <v>-3639.9518823619392</v>
      </c>
      <c r="AK74" s="147">
        <f>(AE74+AG74)</f>
        <v>-8875.4078823619384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42541</v>
      </c>
      <c r="C76" s="46"/>
      <c r="D76" s="38"/>
      <c r="E76" s="32"/>
      <c r="F76" s="32"/>
      <c r="G76" s="32"/>
      <c r="H76" s="31"/>
      <c r="I76" s="39">
        <f>I130*I$83</f>
        <v>47062.356000000007</v>
      </c>
      <c r="J76" s="51">
        <f t="shared" si="75"/>
        <v>47062.356000000007</v>
      </c>
      <c r="K76" s="40">
        <f>SUM(K70:K75)</f>
        <v>1.7404461762611736</v>
      </c>
      <c r="L76" s="22">
        <f>SUM(L70:L75)</f>
        <v>1.207614009109391</v>
      </c>
      <c r="M76" s="24">
        <f>SUM(M70:M75)</f>
        <v>1.209780418750761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6045.6876902836939</v>
      </c>
      <c r="AB76" s="137"/>
      <c r="AC76" s="153">
        <f>AC65</f>
        <v>845.61830971630548</v>
      </c>
      <c r="AD76" s="137"/>
      <c r="AE76" s="153">
        <f>AE65</f>
        <v>827.92499999999995</v>
      </c>
      <c r="AF76" s="137"/>
      <c r="AG76" s="153">
        <f>AG65</f>
        <v>827.92499999999995</v>
      </c>
      <c r="AH76" s="137"/>
      <c r="AI76" s="153">
        <f>SUM(AA76,AC76,AE76,AG76)</f>
        <v>8547.155999999999</v>
      </c>
      <c r="AJ76" s="154">
        <f>SUM(AA76,AC76)</f>
        <v>6891.3059999999996</v>
      </c>
      <c r="AK76" s="154">
        <f>SUM(AE76,AG76)</f>
        <v>1655.85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16424.026666666668</v>
      </c>
      <c r="J77" s="100">
        <f t="shared" si="75"/>
        <v>4402.91279407612</v>
      </c>
      <c r="K77" s="40"/>
      <c r="L77" s="22">
        <f>-(L131*G$37*F$9/F$7)/B$130</f>
        <v>-0.38607523722213077</v>
      </c>
      <c r="M77" s="24">
        <f>-J77/B$76</f>
        <v>-0.10349810286726029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8947.5214029680483</v>
      </c>
      <c r="AD77" s="112"/>
      <c r="AE77" s="111">
        <f>AE31*$I$83/4</f>
        <v>8772.0520705125673</v>
      </c>
      <c r="AF77" s="112"/>
      <c r="AG77" s="111">
        <f>AG31*$I$83/4</f>
        <v>8774.5126539288394</v>
      </c>
      <c r="AH77" s="110"/>
      <c r="AI77" s="154">
        <f>SUM(AA77,AC77,AE77,AG77)</f>
        <v>26494.086127409457</v>
      </c>
      <c r="AJ77" s="153">
        <f>SUM(AA77,AC77)</f>
        <v>8947.5214029680483</v>
      </c>
      <c r="AK77" s="160">
        <f>SUM(AE77,AG77)</f>
        <v>17546.564724441407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780.05874910272451</v>
      </c>
      <c r="AB79" s="112"/>
      <c r="AC79" s="112">
        <f>AA79-AA74+AC65-AC70</f>
        <v>-4420.0106314646637</v>
      </c>
      <c r="AD79" s="112"/>
      <c r="AE79" s="112">
        <f>AC79-AC74+AE65-AE70</f>
        <v>-4437.7039411809692</v>
      </c>
      <c r="AF79" s="112"/>
      <c r="AG79" s="112">
        <f>AE79-AE74+AG65-AG70</f>
        <v>-4437.7039411809692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0.68362752198526333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10.354545454545455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20669.664571094072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34104.946542305217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8526.2366355763043</v>
      </c>
      <c r="AB83" s="112"/>
      <c r="AC83" s="165">
        <f>$I$83*AB82/4</f>
        <v>8526.2366355763043</v>
      </c>
      <c r="AD83" s="112"/>
      <c r="AE83" s="165">
        <f>$I$83*AD82/4</f>
        <v>8526.2366355763043</v>
      </c>
      <c r="AF83" s="112"/>
      <c r="AG83" s="165">
        <f>$I$83*AF82/4</f>
        <v>8526.2366355763043</v>
      </c>
      <c r="AH83" s="165">
        <f>SUM(AA83,AC83,AE83,AG83)</f>
        <v>34104.946542305217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31064.273564575124</v>
      </c>
      <c r="C84" s="46"/>
      <c r="D84" s="235"/>
      <c r="E84" s="64"/>
      <c r="F84" s="64"/>
      <c r="G84" s="64"/>
      <c r="H84" s="236">
        <f>IF(B84=0,0,I84/B84)</f>
        <v>1.5289231777270946</v>
      </c>
      <c r="I84" s="234">
        <f>(B70*H70)+((1-(D29*H29))*I83)</f>
        <v>47494.887852133979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0.19352031506083966</v>
      </c>
      <c r="C91" s="60">
        <f t="shared" si="81"/>
        <v>0</v>
      </c>
      <c r="D91" s="24">
        <f>SUM(B91,C91)</f>
        <v>0.19352031506083966</v>
      </c>
      <c r="H91" s="24">
        <f>(E37*F37/G37*F$7/F$9)</f>
        <v>0.57212121212121214</v>
      </c>
      <c r="I91" s="22">
        <f t="shared" ref="I91" si="82">(D91*H91)</f>
        <v>0.11071707722268645</v>
      </c>
      <c r="J91" s="24">
        <f>IF(I$32&lt;=1+I$131,I91,L91+J$33*(I91-L91))</f>
        <v>0.11071707722268645</v>
      </c>
      <c r="K91" s="22">
        <f t="shared" ref="K91" si="83">IF(B91="",0,B91)</f>
        <v>0.19352031506083966</v>
      </c>
      <c r="L91" s="22">
        <f t="shared" ref="L91" si="84">(K91*H91)</f>
        <v>0.11071707722268645</v>
      </c>
      <c r="M91" s="227">
        <f t="shared" si="80"/>
        <v>0.11071707722268645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2.9028047259125948E-2</v>
      </c>
      <c r="C92" s="60">
        <f t="shared" si="81"/>
        <v>0</v>
      </c>
      <c r="D92" s="24">
        <f t="shared" ref="D92:D118" si="86">SUM(B92,C92)</f>
        <v>2.9028047259125948E-2</v>
      </c>
      <c r="H92" s="24">
        <f t="shared" ref="H92:H118" si="87">(E38*F38/G38*F$7/F$9)</f>
        <v>0.57212121212121214</v>
      </c>
      <c r="I92" s="22">
        <f t="shared" ref="I92:I118" si="88">(D92*H92)</f>
        <v>1.6607561583402968E-2</v>
      </c>
      <c r="J92" s="24">
        <f t="shared" ref="J92:J118" si="89">IF(I$32&lt;=1+I$131,I92,L92+J$33*(I92-L92))</f>
        <v>1.6607561583402968E-2</v>
      </c>
      <c r="K92" s="22">
        <f t="shared" ref="K92:K118" si="90">IF(B92="",0,B92)</f>
        <v>2.9028047259125948E-2</v>
      </c>
      <c r="L92" s="22">
        <f t="shared" ref="L92:L118" si="91">(K92*H92)</f>
        <v>1.6607561583402968E-2</v>
      </c>
      <c r="M92" s="227">
        <f t="shared" ref="M92:M118" si="92">(J92)</f>
        <v>1.6607561583402968E-2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Chicken/ duck sales: no. sold</v>
      </c>
      <c r="B93" s="60">
        <f t="shared" si="81"/>
        <v>1.2046639612537269E-2</v>
      </c>
      <c r="C93" s="60">
        <f t="shared" si="81"/>
        <v>0</v>
      </c>
      <c r="D93" s="24">
        <f t="shared" si="86"/>
        <v>1.2046639612537269E-2</v>
      </c>
      <c r="H93" s="24">
        <f t="shared" si="87"/>
        <v>0.57212121212121214</v>
      </c>
      <c r="I93" s="22">
        <f t="shared" si="88"/>
        <v>6.8921380571122315E-3</v>
      </c>
      <c r="J93" s="24">
        <f t="shared" si="89"/>
        <v>6.8921380571122315E-3</v>
      </c>
      <c r="K93" s="22">
        <f t="shared" si="90"/>
        <v>1.2046639612537269E-2</v>
      </c>
      <c r="L93" s="22">
        <f t="shared" si="91"/>
        <v>6.8921380571122315E-3</v>
      </c>
      <c r="M93" s="227">
        <f t="shared" si="92"/>
        <v>6.8921380571122315E-3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0.92484848484848492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Beans: kg produced</v>
      </c>
      <c r="B95" s="60">
        <f t="shared" si="81"/>
        <v>9.6760157530419826E-3</v>
      </c>
      <c r="C95" s="60">
        <f t="shared" si="81"/>
        <v>1.3062621266606678E-2</v>
      </c>
      <c r="D95" s="24">
        <f t="shared" si="86"/>
        <v>2.273863701964866E-2</v>
      </c>
      <c r="H95" s="24">
        <f t="shared" si="87"/>
        <v>0.84848484848484851</v>
      </c>
      <c r="I95" s="22">
        <f t="shared" si="88"/>
        <v>1.9293388986368561E-2</v>
      </c>
      <c r="J95" s="24">
        <f t="shared" si="89"/>
        <v>1.9293388986368561E-2</v>
      </c>
      <c r="K95" s="22">
        <f t="shared" si="90"/>
        <v>9.6760157530419826E-3</v>
      </c>
      <c r="L95" s="22">
        <f t="shared" si="91"/>
        <v>8.2099527601568346E-3</v>
      </c>
      <c r="M95" s="227">
        <f t="shared" si="92"/>
        <v>1.9293388986368561E-2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Amadumbe: kg produced</v>
      </c>
      <c r="B96" s="60">
        <f t="shared" si="81"/>
        <v>3.1834091827508126E-2</v>
      </c>
      <c r="C96" s="60">
        <f t="shared" si="81"/>
        <v>-3.1834091827508126E-2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0</v>
      </c>
      <c r="K96" s="22">
        <f t="shared" si="90"/>
        <v>3.1834091827508126E-2</v>
      </c>
      <c r="L96" s="22">
        <f t="shared" si="91"/>
        <v>2.7010744580915985E-2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Potatoes: kg produced</v>
      </c>
      <c r="B97" s="60">
        <f t="shared" si="81"/>
        <v>1.4514023629562974E-2</v>
      </c>
      <c r="C97" s="60">
        <f t="shared" si="81"/>
        <v>-1.4514023629562974E-2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</v>
      </c>
      <c r="K97" s="22">
        <f t="shared" si="90"/>
        <v>1.4514023629562974E-2</v>
      </c>
      <c r="L97" s="22">
        <f t="shared" si="91"/>
        <v>1.2314929140235251E-2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Sweet Potatoes: kg produced</v>
      </c>
      <c r="B98" s="60">
        <f t="shared" si="81"/>
        <v>2.709284410851755E-2</v>
      </c>
      <c r="C98" s="60">
        <f t="shared" si="81"/>
        <v>-2.709284410851755E-2</v>
      </c>
      <c r="D98" s="24">
        <f t="shared" si="86"/>
        <v>0</v>
      </c>
      <c r="H98" s="24">
        <f t="shared" si="87"/>
        <v>0.84848484848484851</v>
      </c>
      <c r="I98" s="22">
        <f t="shared" si="88"/>
        <v>0</v>
      </c>
      <c r="J98" s="24">
        <f t="shared" si="89"/>
        <v>0</v>
      </c>
      <c r="K98" s="22">
        <f t="shared" si="90"/>
        <v>2.709284410851755E-2</v>
      </c>
      <c r="L98" s="22">
        <f t="shared" si="91"/>
        <v>2.2987867728439134E-2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Other crop: Cabbage</v>
      </c>
      <c r="B99" s="60">
        <f t="shared" si="81"/>
        <v>6.5313106333033388E-3</v>
      </c>
      <c r="C99" s="60">
        <f t="shared" si="81"/>
        <v>-6.5313106333033388E-3</v>
      </c>
      <c r="D99" s="24">
        <f t="shared" si="86"/>
        <v>0</v>
      </c>
      <c r="H99" s="24">
        <f t="shared" si="87"/>
        <v>0.84848484848484851</v>
      </c>
      <c r="I99" s="22">
        <f t="shared" si="88"/>
        <v>0</v>
      </c>
      <c r="J99" s="24">
        <f t="shared" si="89"/>
        <v>0</v>
      </c>
      <c r="K99" s="22">
        <f t="shared" si="90"/>
        <v>6.5313106333033388E-3</v>
      </c>
      <c r="L99" s="22">
        <f t="shared" si="91"/>
        <v>5.5417181131058634E-3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Other crop: Spinach: no produced</v>
      </c>
      <c r="B100" s="60">
        <f t="shared" si="81"/>
        <v>2.322243780730076E-3</v>
      </c>
      <c r="C100" s="60">
        <f t="shared" si="81"/>
        <v>0</v>
      </c>
      <c r="D100" s="24">
        <f t="shared" si="86"/>
        <v>2.322243780730076E-3</v>
      </c>
      <c r="H100" s="24">
        <f t="shared" si="87"/>
        <v>0.84848484848484851</v>
      </c>
      <c r="I100" s="22">
        <f t="shared" si="88"/>
        <v>1.9703886624376403E-3</v>
      </c>
      <c r="J100" s="24">
        <f t="shared" si="89"/>
        <v>1.9703886624376403E-3</v>
      </c>
      <c r="K100" s="22">
        <f t="shared" si="90"/>
        <v>2.322243780730076E-3</v>
      </c>
      <c r="L100" s="22">
        <f t="shared" si="91"/>
        <v>1.9703886624376403E-3</v>
      </c>
      <c r="M100" s="227">
        <f t="shared" si="92"/>
        <v>1.9703886624376403E-3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Other cashcrop: sugar cane (tons)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0.84848484848484851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Agricultural cash income -- see Data2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0.67272727272727284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7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Domestic work cash income -- see Data2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0.67272727272727284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Formal Employment (conservancies, etc.)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0.57212121212121214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8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Small business -- see Data2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0.57212121212121214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11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Social development -- see Data2</v>
      </c>
      <c r="B106" s="60">
        <f t="shared" si="81"/>
        <v>1.5791257708964517</v>
      </c>
      <c r="C106" s="60">
        <f t="shared" si="81"/>
        <v>0</v>
      </c>
      <c r="D106" s="24">
        <f t="shared" si="86"/>
        <v>1.5791257708964517</v>
      </c>
      <c r="H106" s="24">
        <f t="shared" si="87"/>
        <v>0.7151515151515152</v>
      </c>
      <c r="I106" s="22">
        <f t="shared" si="88"/>
        <v>1.1293141876714019</v>
      </c>
      <c r="J106" s="24">
        <f t="shared" si="89"/>
        <v>1.1293141876714019</v>
      </c>
      <c r="K106" s="22">
        <f t="shared" si="90"/>
        <v>1.5791257708964517</v>
      </c>
      <c r="L106" s="22">
        <f t="shared" si="91"/>
        <v>1.1293141876714019</v>
      </c>
      <c r="M106" s="227">
        <f t="shared" si="92"/>
        <v>1.1293141876714019</v>
      </c>
      <c r="N106" s="229">
        <v>14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Public works -- see Data2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0.7151515151515152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9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Gifts/social support: type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15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Other income: e.g. Credit (cotton loans)</v>
      </c>
      <c r="B109" s="60">
        <f t="shared" si="81"/>
        <v>0.11132256123874801</v>
      </c>
      <c r="C109" s="60">
        <f t="shared" si="81"/>
        <v>0</v>
      </c>
      <c r="D109" s="24">
        <f t="shared" si="86"/>
        <v>0.11132256123874801</v>
      </c>
      <c r="H109" s="24">
        <f t="shared" si="87"/>
        <v>0.60606060606060608</v>
      </c>
      <c r="I109" s="22">
        <f t="shared" si="88"/>
        <v>6.7468218932574556E-2</v>
      </c>
      <c r="J109" s="24">
        <f t="shared" si="89"/>
        <v>6.7468218932574556E-2</v>
      </c>
      <c r="K109" s="22">
        <f t="shared" si="90"/>
        <v>0.11132256123874801</v>
      </c>
      <c r="L109" s="22">
        <f t="shared" si="91"/>
        <v>6.7468218932574556E-2</v>
      </c>
      <c r="M109" s="227">
        <f t="shared" si="92"/>
        <v>6.7468218932574556E-2</v>
      </c>
      <c r="N109" s="229">
        <v>16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Remittances: no. times per year</v>
      </c>
      <c r="B110" s="60">
        <f t="shared" si="81"/>
        <v>4.112306695042843E-2</v>
      </c>
      <c r="C110" s="60">
        <f t="shared" si="81"/>
        <v>0</v>
      </c>
      <c r="D110" s="24">
        <f t="shared" si="86"/>
        <v>4.112306695042843E-2</v>
      </c>
      <c r="H110" s="24">
        <f t="shared" si="87"/>
        <v>0.67272727272727284</v>
      </c>
      <c r="I110" s="22">
        <f t="shared" si="88"/>
        <v>2.7664608675742768E-2</v>
      </c>
      <c r="J110" s="24">
        <f t="shared" si="89"/>
        <v>2.7664608675742768E-2</v>
      </c>
      <c r="K110" s="22">
        <f t="shared" si="90"/>
        <v>4.112306695042843E-2</v>
      </c>
      <c r="L110" s="22">
        <f t="shared" si="91"/>
        <v>2.7664608675742768E-2</v>
      </c>
      <c r="M110" s="227">
        <f t="shared" si="92"/>
        <v>2.7664608675742768E-2</v>
      </c>
      <c r="N110" s="229">
        <v>15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2.0581369307507953</v>
      </c>
      <c r="C119" s="29">
        <f>SUM(C91:C118)</f>
        <v>-6.6909648932285307E-2</v>
      </c>
      <c r="D119" s="24">
        <f>SUM(D91:D118)</f>
        <v>1.9912272818185097</v>
      </c>
      <c r="E119" s="22"/>
      <c r="F119" s="2"/>
      <c r="G119" s="2"/>
      <c r="H119" s="31"/>
      <c r="I119" s="22">
        <f>SUM(I91:I118)</f>
        <v>1.3799275697917273</v>
      </c>
      <c r="J119" s="24">
        <f>SUM(J91:J118)</f>
        <v>1.3799275697917273</v>
      </c>
      <c r="K119" s="22">
        <f>SUM(K91:K118)</f>
        <v>2.0581369307507953</v>
      </c>
      <c r="L119" s="22">
        <f>SUM(L91:L118)</f>
        <v>1.4366993931282117</v>
      </c>
      <c r="M119" s="57">
        <f t="shared" si="80"/>
        <v>1.3799275697917273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0.72786155120772633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0.61757949799443446</v>
      </c>
      <c r="J124" s="237">
        <f>IF(SUMPRODUCT($B$124:$B124,$H$124:$H124)&lt;J$119,($B124*$H124),J$119)</f>
        <v>0.61757949799443446</v>
      </c>
      <c r="K124" s="29">
        <f>(B124)</f>
        <v>0.72786155120772633</v>
      </c>
      <c r="L124" s="29">
        <f>IF(SUMPRODUCT($B$124:$B124,$H$124:$H124)&lt;L$119,($B124*$H124),L$119)</f>
        <v>0.61757949799443446</v>
      </c>
      <c r="M124" s="240">
        <f t="shared" si="93"/>
        <v>0.61757949799443446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0.67338618964003516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0.48157315380317667</v>
      </c>
      <c r="J125" s="237">
        <f>IF(SUMPRODUCT($B$124:$B125,$H$124:$H125)&lt;J$119,($B125*$H125),IF(SUMPRODUCT($B$124:$B124,$H$124:$H124)&lt;J$119,J$119-SUMPRODUCT($B$124:$B124,$H$124:$H124),0))</f>
        <v>0.48157315380317667</v>
      </c>
      <c r="K125" s="29">
        <f>(B125)</f>
        <v>0.67338618964003516</v>
      </c>
      <c r="L125" s="29">
        <f>IF(SUMPRODUCT($B$124:$B125,$H$124:$H125)&lt;L$119,($B125*$H125),IF(SUMPRODUCT($B$124:$B124,$H$124:$H124)&lt;L$119,L$119-SUMPRODUCT($B$124:$B124,$H$124:$H124),0))</f>
        <v>0.48157315380317667</v>
      </c>
      <c r="M125" s="240">
        <f t="shared" si="93"/>
        <v>0.48157315380317667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1.3422569052619839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1.3422569052619839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0.17731298867449433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0.17731298867449433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0.66125891656288927</v>
      </c>
      <c r="C128" s="56"/>
      <c r="D128" s="31"/>
      <c r="E128" s="2"/>
      <c r="F128" s="2"/>
      <c r="G128" s="2"/>
      <c r="H128" s="24"/>
      <c r="I128" s="29">
        <f>(I30)</f>
        <v>0.7623480717972928</v>
      </c>
      <c r="J128" s="228">
        <f>(J30)</f>
        <v>0.40987386816002702</v>
      </c>
      <c r="K128" s="29">
        <f>(B128)</f>
        <v>0.66125891656288927</v>
      </c>
      <c r="L128" s="29">
        <f>IF(L124=L119,0,(L119-L124)/(B119-B124)*K128)</f>
        <v>0.40717158471151921</v>
      </c>
      <c r="M128" s="240">
        <f t="shared" si="93"/>
        <v>0.40987386816002702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2.0581369307507953</v>
      </c>
      <c r="C130" s="56"/>
      <c r="D130" s="31"/>
      <c r="E130" s="2"/>
      <c r="F130" s="2"/>
      <c r="G130" s="2"/>
      <c r="H130" s="24"/>
      <c r="I130" s="29">
        <f>(I119)</f>
        <v>1.3799275697917273</v>
      </c>
      <c r="J130" s="228">
        <f>(J119)</f>
        <v>1.3799275697917273</v>
      </c>
      <c r="K130" s="29">
        <f>(B130)</f>
        <v>2.0581369307507953</v>
      </c>
      <c r="L130" s="29">
        <f>(L119)</f>
        <v>1.4366993931282117</v>
      </c>
      <c r="M130" s="240">
        <f t="shared" si="93"/>
        <v>1.3799275697917273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0.48157315380317667</v>
      </c>
      <c r="J131" s="237">
        <f>IF(SUMPRODUCT($B124:$B125,$H124:$H125)&gt;(J119-J128),SUMPRODUCT($B124:$B125,$H124:$H125)+J128-J119,0)</f>
        <v>0.129098950165911</v>
      </c>
      <c r="K131" s="29"/>
      <c r="L131" s="29">
        <f>IF(I131&lt;SUM(L126:L127),0,I131-(SUM(L126:L127)))</f>
        <v>0.48157315380317667</v>
      </c>
      <c r="M131" s="237">
        <f>IF(I131&lt;SUM(M126:M127),0,I131-(SUM(M126:M127)))</f>
        <v>0.48157315380317667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452" operator="equal">
      <formula>16</formula>
    </cfRule>
    <cfRule type="cellIs" dxfId="407" priority="453" operator="equal">
      <formula>15</formula>
    </cfRule>
    <cfRule type="cellIs" dxfId="406" priority="454" operator="equal">
      <formula>14</formula>
    </cfRule>
    <cfRule type="cellIs" dxfId="405" priority="455" operator="equal">
      <formula>13</formula>
    </cfRule>
    <cfRule type="cellIs" dxfId="404" priority="456" operator="equal">
      <formula>12</formula>
    </cfRule>
    <cfRule type="cellIs" dxfId="403" priority="457" operator="equal">
      <formula>11</formula>
    </cfRule>
    <cfRule type="cellIs" dxfId="402" priority="458" operator="equal">
      <formula>10</formula>
    </cfRule>
    <cfRule type="cellIs" dxfId="401" priority="459" operator="equal">
      <formula>9</formula>
    </cfRule>
    <cfRule type="cellIs" dxfId="400" priority="460" operator="equal">
      <formula>8</formula>
    </cfRule>
    <cfRule type="cellIs" dxfId="399" priority="461" operator="equal">
      <formula>7</formula>
    </cfRule>
    <cfRule type="cellIs" dxfId="398" priority="462" operator="equal">
      <formula>6</formula>
    </cfRule>
    <cfRule type="cellIs" dxfId="397" priority="463" operator="equal">
      <formula>5</formula>
    </cfRule>
    <cfRule type="cellIs" dxfId="396" priority="464" operator="equal">
      <formula>4</formula>
    </cfRule>
    <cfRule type="cellIs" dxfId="395" priority="465" operator="equal">
      <formula>3</formula>
    </cfRule>
    <cfRule type="cellIs" dxfId="394" priority="466" operator="equal">
      <formula>2</formula>
    </cfRule>
    <cfRule type="cellIs" dxfId="393" priority="467" operator="equal">
      <formula>1</formula>
    </cfRule>
  </conditionalFormatting>
  <conditionalFormatting sqref="N113:N118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2">
    <cfRule type="cellIs" dxfId="376" priority="180" operator="equal">
      <formula>16</formula>
    </cfRule>
    <cfRule type="cellIs" dxfId="375" priority="181" operator="equal">
      <formula>15</formula>
    </cfRule>
    <cfRule type="cellIs" dxfId="374" priority="182" operator="equal">
      <formula>14</formula>
    </cfRule>
    <cfRule type="cellIs" dxfId="373" priority="183" operator="equal">
      <formula>13</formula>
    </cfRule>
    <cfRule type="cellIs" dxfId="372" priority="184" operator="equal">
      <formula>12</formula>
    </cfRule>
    <cfRule type="cellIs" dxfId="371" priority="185" operator="equal">
      <formula>11</formula>
    </cfRule>
    <cfRule type="cellIs" dxfId="370" priority="186" operator="equal">
      <formula>10</formula>
    </cfRule>
    <cfRule type="cellIs" dxfId="369" priority="187" operator="equal">
      <formula>9</formula>
    </cfRule>
    <cfRule type="cellIs" dxfId="368" priority="188" operator="equal">
      <formula>8</formula>
    </cfRule>
    <cfRule type="cellIs" dxfId="367" priority="189" operator="equal">
      <formula>7</formula>
    </cfRule>
    <cfRule type="cellIs" dxfId="366" priority="190" operator="equal">
      <formula>6</formula>
    </cfRule>
    <cfRule type="cellIs" dxfId="365" priority="191" operator="equal">
      <formula>5</formula>
    </cfRule>
    <cfRule type="cellIs" dxfId="364" priority="192" operator="equal">
      <formula>4</formula>
    </cfRule>
    <cfRule type="cellIs" dxfId="363" priority="193" operator="equal">
      <formula>3</formula>
    </cfRule>
    <cfRule type="cellIs" dxfId="362" priority="194" operator="equal">
      <formula>2</formula>
    </cfRule>
    <cfRule type="cellIs" dxfId="361" priority="195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79" activePane="bottomRight" state="frozen"/>
      <selection pane="topRight" activeCell="B1" sqref="B1"/>
      <selection pane="bottomLeft" activeCell="A3" sqref="A3"/>
      <selection pane="bottomRight" activeCell="N111" sqref="N11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ZASCO: 59305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101">
        <f>IF([1]Summ!$H1044="",0,[1]Summ!$H1044)</f>
        <v>2.3160169453833836E-2</v>
      </c>
      <c r="C6" s="102">
        <f>IF([1]Summ!$I1044="",0,[1]Summ!$I1044)</f>
        <v>0</v>
      </c>
      <c r="D6" s="24">
        <f t="shared" ref="D6:D29" si="0">(B6+C6)</f>
        <v>2.3160169453833836E-2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1.1580084726916918E-2</v>
      </c>
      <c r="J6" s="24">
        <f t="shared" ref="J6:J13" si="3">IF(I$32&lt;=1+I$131,I6,B6*H6+J$33*(I6-B6*H6))</f>
        <v>1.1580084726916918E-2</v>
      </c>
      <c r="K6" s="22">
        <f t="shared" ref="K6:K31" si="4">B6</f>
        <v>2.3160169453833836E-2</v>
      </c>
      <c r="L6" s="22">
        <f t="shared" ref="L6:L29" si="5">IF(K6="","",K6*H6)</f>
        <v>1.1580084726916918E-2</v>
      </c>
      <c r="M6" s="224">
        <f t="shared" ref="M6:M31" si="6">J6</f>
        <v>1.1580084726916918E-2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4.6320338907667673E-2</v>
      </c>
      <c r="Z6" s="156">
        <f>Poor!Z6</f>
        <v>0.17</v>
      </c>
      <c r="AA6" s="121">
        <f>$M6*Z6*4</f>
        <v>7.8744576143035053E-3</v>
      </c>
      <c r="AB6" s="156">
        <f>Poor!AB6</f>
        <v>0.17</v>
      </c>
      <c r="AC6" s="121">
        <f t="shared" ref="AC6:AC29" si="7">$M6*AB6*4</f>
        <v>7.8744576143035053E-3</v>
      </c>
      <c r="AD6" s="156">
        <f>Poor!AD6</f>
        <v>0.33</v>
      </c>
      <c r="AE6" s="121">
        <f t="shared" ref="AE6:AE29" si="8">$M6*AD6*4</f>
        <v>1.5285711839530333E-2</v>
      </c>
      <c r="AF6" s="122">
        <f>1-SUM(Z6,AB6,AD6)</f>
        <v>0.32999999999999996</v>
      </c>
      <c r="AG6" s="121">
        <f>$M6*AF6*4</f>
        <v>1.5285711839530329E-2</v>
      </c>
      <c r="AH6" s="123">
        <f>SUM(Z6,AB6,AD6,AF6)</f>
        <v>1</v>
      </c>
      <c r="AI6" s="184">
        <f>SUM(AA6,AC6,AE6,AG6)/4</f>
        <v>1.1580084726916918E-2</v>
      </c>
      <c r="AJ6" s="120">
        <f>(AA6+AC6)/2</f>
        <v>7.8744576143035053E-3</v>
      </c>
      <c r="AK6" s="119">
        <f>(AE6+AG6)/2</f>
        <v>1.5285711839530331E-2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Green cons - Season 1: no of months</v>
      </c>
      <c r="B7" s="101">
        <f>IF([1]Summ!$H1045="",0,[1]Summ!$H1045)</f>
        <v>5.8333333333333336E-3</v>
      </c>
      <c r="C7" s="102">
        <f>IF([1]Summ!$I1045="",0,[1]Summ!$I1045)</f>
        <v>0</v>
      </c>
      <c r="D7" s="24">
        <f t="shared" si="0"/>
        <v>5.8333333333333336E-3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5.8333333333333336E-3</v>
      </c>
      <c r="J7" s="24">
        <f t="shared" si="3"/>
        <v>5.8333333333333336E-3</v>
      </c>
      <c r="K7" s="22">
        <f t="shared" si="4"/>
        <v>5.8333333333333336E-3</v>
      </c>
      <c r="L7" s="22">
        <f t="shared" si="5"/>
        <v>5.8333333333333336E-3</v>
      </c>
      <c r="M7" s="224">
        <f t="shared" si="6"/>
        <v>5.8333333333333336E-3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2491.1301183618971</v>
      </c>
      <c r="S7" s="222">
        <f>IF($B$81=0,0,(SUMIF($N$6:$N$28,$U7,L$6:L$28)+SUMIF($N$91:$N$118,$U7,L$91:L$118))*$I$83*Poor!$B$81/$B$81)</f>
        <v>2738.1997861893992</v>
      </c>
      <c r="T7" s="222">
        <f>IF($B$81=0,0,(SUMIF($N$6:$N$28,$U7,M$6:M$28)+SUMIF($N$91:$N$118,$U7,M$91:M$118))*$I$83*Poor!$B$81/$B$81)</f>
        <v>2748.9314780304885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2.3333333333333334E-2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2.3333333333333334E-2</v>
      </c>
      <c r="AH7" s="123">
        <f t="shared" ref="AH7:AH30" si="12">SUM(Z7,AB7,AD7,AF7)</f>
        <v>1</v>
      </c>
      <c r="AI7" s="184">
        <f t="shared" ref="AI7:AI30" si="13">SUM(AA7,AC7,AE7,AG7)/4</f>
        <v>5.8333333333333336E-3</v>
      </c>
      <c r="AJ7" s="120">
        <f t="shared" ref="AJ7:AJ31" si="14">(AA7+AC7)/2</f>
        <v>0</v>
      </c>
      <c r="AK7" s="119">
        <f t="shared" ref="AK7:AK31" si="15">(AE7+AG7)/2</f>
        <v>1.1666666666666667E-2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1.6222736167941648E-2</v>
      </c>
      <c r="C8" s="102">
        <f>IF([1]Summ!$I1046="",0,[1]Summ!$I1046)</f>
        <v>3.3797367016545093E-2</v>
      </c>
      <c r="D8" s="24">
        <f t="shared" si="0"/>
        <v>5.0020103184486742E-2</v>
      </c>
      <c r="E8" s="75">
        <f>Poor!E8</f>
        <v>1.0900000000000001</v>
      </c>
      <c r="F8" s="22" t="s">
        <v>23</v>
      </c>
      <c r="H8" s="24">
        <f t="shared" si="1"/>
        <v>1.0900000000000001</v>
      </c>
      <c r="I8" s="22">
        <f t="shared" si="2"/>
        <v>5.4521912471090554E-2</v>
      </c>
      <c r="J8" s="24">
        <f t="shared" si="3"/>
        <v>1.7926764157644607E-2</v>
      </c>
      <c r="K8" s="22">
        <f t="shared" si="4"/>
        <v>1.6222736167941648E-2</v>
      </c>
      <c r="L8" s="22">
        <f t="shared" si="5"/>
        <v>1.7682782423056397E-2</v>
      </c>
      <c r="M8" s="224">
        <f t="shared" si="6"/>
        <v>1.7926764157644607E-2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1555.1332893452732</v>
      </c>
      <c r="S8" s="222">
        <f>IF($B$81=0,0,(SUMIF($N$6:$N$28,$U8,L$6:L$28)+SUMIF($N$91:$N$118,$U8,L$91:L$118))*$I$83*Poor!$B$81/$B$81)</f>
        <v>1474.4</v>
      </c>
      <c r="T8" s="222">
        <f>IF($B$81=0,0,(SUMIF($N$6:$N$28,$U8,M$6:M$28)+SUMIF($N$91:$N$118,$U8,M$91:M$118))*$I$83*Poor!$B$81/$B$81)</f>
        <v>1469.5096534422767</v>
      </c>
      <c r="U8" s="223">
        <v>2</v>
      </c>
      <c r="V8" s="56"/>
      <c r="W8" s="115"/>
      <c r="X8" s="118">
        <f>Poor!X8</f>
        <v>1</v>
      </c>
      <c r="Y8" s="184">
        <f t="shared" si="9"/>
        <v>7.1707056630578428E-2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7.1707056630578428E-2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1.7926764157644607E-2</v>
      </c>
      <c r="AJ8" s="120">
        <f t="shared" si="14"/>
        <v>3.5853528315289214E-2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Pepper/ Brinjal / Beetroot: kg produced</v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731.91530030159879</v>
      </c>
      <c r="S9" s="222">
        <f>IF($B$81=0,0,(SUMIF($N$6:$N$28,$U9,L$6:L$28)+SUMIF($N$91:$N$118,$U9,L$91:L$118))*$I$83*Poor!$B$81/$B$81)</f>
        <v>394.93817056686663</v>
      </c>
      <c r="T9" s="222">
        <f>IF($B$81=0,0,(SUMIF($N$6:$N$28,$U9,M$6:M$28)+SUMIF($N$91:$N$118,$U9,M$91:M$118))*$I$83*Poor!$B$81/$B$81)</f>
        <v>394.93817056686663</v>
      </c>
      <c r="U9" s="223">
        <v>3</v>
      </c>
      <c r="V9" s="56"/>
      <c r="W9" s="115"/>
      <c r="X9" s="118">
        <f>Poor!X9</f>
        <v>1</v>
      </c>
      <c r="Y9" s="184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4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f>IF([1]Summ!$H1048="",0,[1]Summ!$H1048)</f>
        <v>2.2725363458459352E-2</v>
      </c>
      <c r="C10" s="102">
        <f>IF([1]Summ!$I1048="",0,[1]Summ!$I1048)</f>
        <v>-8.2063812488880998E-3</v>
      </c>
      <c r="D10" s="24">
        <f t="shared" si="0"/>
        <v>1.4518982209571252E-2</v>
      </c>
      <c r="E10" s="75">
        <f>Poor!E10</f>
        <v>1</v>
      </c>
      <c r="H10" s="24">
        <f t="shared" si="1"/>
        <v>1</v>
      </c>
      <c r="I10" s="22">
        <f t="shared" si="2"/>
        <v>1.4518982209571252E-2</v>
      </c>
      <c r="J10" s="24">
        <f t="shared" si="3"/>
        <v>2.2671013447229847E-2</v>
      </c>
      <c r="K10" s="22">
        <f t="shared" si="4"/>
        <v>2.2725363458459352E-2</v>
      </c>
      <c r="L10" s="22">
        <f t="shared" si="5"/>
        <v>2.2725363458459352E-2</v>
      </c>
      <c r="M10" s="224">
        <f t="shared" si="6"/>
        <v>2.2671013447229847E-2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9.0684053788919389E-2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9.0684053788919389E-2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2.2671013447229847E-2</v>
      </c>
      <c r="AJ10" s="120">
        <f t="shared" si="14"/>
        <v>4.5342026894459694E-2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Amadumbe: kg produced</v>
      </c>
      <c r="B11" s="101">
        <f>IF([1]Summ!$H1049="",0,[1]Summ!$H1049)</f>
        <v>1.4422700587084147E-2</v>
      </c>
      <c r="C11" s="102">
        <f>IF([1]Summ!$I1049="",0,[1]Summ!$I1049)</f>
        <v>1.8356164383561642E-2</v>
      </c>
      <c r="D11" s="24">
        <f t="shared" si="0"/>
        <v>3.2778864970645791E-2</v>
      </c>
      <c r="E11" s="75">
        <f>Poor!E11</f>
        <v>1</v>
      </c>
      <c r="H11" s="24">
        <f t="shared" si="1"/>
        <v>1</v>
      </c>
      <c r="I11" s="22">
        <f t="shared" si="2"/>
        <v>3.2778864970645791E-2</v>
      </c>
      <c r="J11" s="24">
        <f t="shared" si="3"/>
        <v>1.454427155851719E-2</v>
      </c>
      <c r="K11" s="22">
        <f t="shared" si="4"/>
        <v>1.4422700587084147E-2</v>
      </c>
      <c r="L11" s="22">
        <f t="shared" si="5"/>
        <v>1.4422700587084147E-2</v>
      </c>
      <c r="M11" s="224">
        <f t="shared" si="6"/>
        <v>1.454427155851719E-2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15201.864738543682</v>
      </c>
      <c r="S11" s="222">
        <f>IF($B$81=0,0,(SUMIF($N$6:$N$28,$U11,L$6:L$28)+SUMIF($N$91:$N$118,$U11,L$91:L$118))*$I$83*Poor!$B$81/$B$81)</f>
        <v>9386.0571428571438</v>
      </c>
      <c r="T11" s="222">
        <f>IF($B$81=0,0,(SUMIF($N$6:$N$28,$U11,M$6:M$28)+SUMIF($N$91:$N$118,$U11,M$91:M$118))*$I$83*Poor!$B$81/$B$81)</f>
        <v>9361.7636026750224</v>
      </c>
      <c r="U11" s="223">
        <v>5</v>
      </c>
      <c r="V11" s="56"/>
      <c r="W11" s="115"/>
      <c r="X11" s="118">
        <f>Poor!X11</f>
        <v>1</v>
      </c>
      <c r="Y11" s="184">
        <f t="shared" si="9"/>
        <v>5.817708623406876E-2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5.817708623406876E-2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1.454427155851719E-2</v>
      </c>
      <c r="AJ11" s="120">
        <f t="shared" si="14"/>
        <v>2.908854311703438E-2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Potatoes: kg produced</v>
      </c>
      <c r="B12" s="101">
        <f>IF([1]Summ!$H1050="",0,[1]Summ!$H1050)</f>
        <v>6.864881693648817E-3</v>
      </c>
      <c r="C12" s="102">
        <f>IF([1]Summ!$I1050="",0,[1]Summ!$I1050)</f>
        <v>0</v>
      </c>
      <c r="D12" s="24">
        <f t="shared" si="0"/>
        <v>6.864881693648817E-3</v>
      </c>
      <c r="E12" s="75">
        <f>Poor!E12</f>
        <v>1</v>
      </c>
      <c r="H12" s="24">
        <f t="shared" si="1"/>
        <v>1</v>
      </c>
      <c r="I12" s="22">
        <f t="shared" si="2"/>
        <v>6.864881693648817E-3</v>
      </c>
      <c r="J12" s="24">
        <f t="shared" si="3"/>
        <v>6.864881693648817E-3</v>
      </c>
      <c r="K12" s="22">
        <f t="shared" si="4"/>
        <v>6.864881693648817E-3</v>
      </c>
      <c r="L12" s="22">
        <f t="shared" si="5"/>
        <v>6.864881693648817E-3</v>
      </c>
      <c r="M12" s="224">
        <f t="shared" si="6"/>
        <v>6.864881693648817E-3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2.7459526774595268E-2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1.839788293897883E-2</v>
      </c>
      <c r="AF12" s="122">
        <f>1-SUM(Z12,AB12,AD12)</f>
        <v>0.32999999999999996</v>
      </c>
      <c r="AG12" s="121">
        <f>$M12*AF12*4</f>
        <v>9.0616438356164366E-3</v>
      </c>
      <c r="AH12" s="123">
        <f t="shared" si="12"/>
        <v>1</v>
      </c>
      <c r="AI12" s="184">
        <f t="shared" si="13"/>
        <v>6.864881693648817E-3</v>
      </c>
      <c r="AJ12" s="120">
        <f t="shared" si="14"/>
        <v>0</v>
      </c>
      <c r="AK12" s="119">
        <f t="shared" si="15"/>
        <v>1.3729763387297634E-2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Sweet Potatoes: kg produced</v>
      </c>
      <c r="B13" s="101">
        <f>IF([1]Summ!$H1051="",0,[1]Summ!$H1051)</f>
        <v>7.4533001245330006E-3</v>
      </c>
      <c r="C13" s="102">
        <f>IF([1]Summ!$I1051="",0,[1]Summ!$I1051)</f>
        <v>0</v>
      </c>
      <c r="D13" s="24">
        <f t="shared" si="0"/>
        <v>7.4533001245330006E-3</v>
      </c>
      <c r="E13" s="75">
        <f>Poor!E13</f>
        <v>1</v>
      </c>
      <c r="H13" s="24">
        <f t="shared" si="1"/>
        <v>1</v>
      </c>
      <c r="I13" s="22">
        <f t="shared" si="2"/>
        <v>7.4533001245330006E-3</v>
      </c>
      <c r="J13" s="24">
        <f t="shared" si="3"/>
        <v>7.4533001245330006E-3</v>
      </c>
      <c r="K13" s="22">
        <f t="shared" si="4"/>
        <v>7.4533001245330006E-3</v>
      </c>
      <c r="L13" s="22">
        <f t="shared" si="5"/>
        <v>7.4533001245330006E-3</v>
      </c>
      <c r="M13" s="225">
        <f t="shared" si="6"/>
        <v>7.4533001245330006E-3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4">
        <f t="shared" si="9"/>
        <v>2.9813200498132002E-2</v>
      </c>
      <c r="Z13" s="156">
        <f>Poor!Z13</f>
        <v>1</v>
      </c>
      <c r="AA13" s="121">
        <f>$M13*Z13*4</f>
        <v>2.9813200498132002E-2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7.4533001245330006E-3</v>
      </c>
      <c r="AJ13" s="120">
        <f t="shared" si="14"/>
        <v>1.4906600249066001E-2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Cabbage</v>
      </c>
      <c r="B14" s="101">
        <f>IF([1]Summ!$H1052="",0,[1]Summ!$H1052)</f>
        <v>3.8704856787048565E-3</v>
      </c>
      <c r="C14" s="102">
        <f>IF([1]Summ!$I1052="",0,[1]Summ!$I1052)</f>
        <v>5.2303860523038618E-4</v>
      </c>
      <c r="D14" s="24">
        <f t="shared" si="0"/>
        <v>4.3935242839352427E-3</v>
      </c>
      <c r="E14" s="75">
        <f>Poor!E14</f>
        <v>1</v>
      </c>
      <c r="F14" s="22"/>
      <c r="H14" s="24">
        <f t="shared" si="1"/>
        <v>1</v>
      </c>
      <c r="I14" s="22">
        <f t="shared" si="2"/>
        <v>4.3935242839352427E-3</v>
      </c>
      <c r="J14" s="24">
        <f>IF(I$32&lt;=1+I131,I14,B14*H14+J$33*(I14-B14*H14))</f>
        <v>3.8739497090984711E-3</v>
      </c>
      <c r="K14" s="22">
        <f t="shared" si="4"/>
        <v>3.8704856787048565E-3</v>
      </c>
      <c r="L14" s="22">
        <f t="shared" si="5"/>
        <v>3.8704856787048565E-3</v>
      </c>
      <c r="M14" s="225">
        <f t="shared" si="6"/>
        <v>3.8739497090984711E-3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188712.80365088707</v>
      </c>
      <c r="S14" s="222">
        <f>IF($B$81=0,0,(SUMIF($N$6:$N$28,$U14,L$6:L$28)+SUMIF($N$91:$N$118,$U14,L$91:L$118))*$I$83*Poor!$B$81/$B$81)</f>
        <v>116516.57142857143</v>
      </c>
      <c r="T14" s="222">
        <f>IF($B$81=0,0,(SUMIF($N$6:$N$28,$U14,M$6:M$28)+SUMIF($N$91:$N$118,$U14,M$91:M$118))*$I$83*Poor!$B$81/$B$81)</f>
        <v>116516.57142857143</v>
      </c>
      <c r="U14" s="223">
        <v>8</v>
      </c>
      <c r="V14" s="56"/>
      <c r="W14" s="110"/>
      <c r="X14" s="118"/>
      <c r="Y14" s="184">
        <f>M14*4</f>
        <v>1.5495798836393885E-2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1.5495798836393885E-2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3.8739497090984711E-3</v>
      </c>
      <c r="AJ14" s="120">
        <f t="shared" si="14"/>
        <v>7.7478994181969423E-3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crop: pumpkin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Spinach: no produced</v>
      </c>
      <c r="B16" s="101">
        <f>IF([1]Summ!$H1054="",0,[1]Summ!$H1054)</f>
        <v>1.4346201743462017E-3</v>
      </c>
      <c r="C16" s="102">
        <f>IF([1]Summ!$I1054="",0,[1]Summ!$I1054)</f>
        <v>0</v>
      </c>
      <c r="D16" s="24">
        <f t="shared" si="0"/>
        <v>1.4346201743462017E-3</v>
      </c>
      <c r="E16" s="75">
        <f>Poor!E16</f>
        <v>1</v>
      </c>
      <c r="F16" s="22"/>
      <c r="H16" s="24">
        <f t="shared" si="1"/>
        <v>1</v>
      </c>
      <c r="I16" s="22">
        <f t="shared" si="2"/>
        <v>1.4346201743462017E-3</v>
      </c>
      <c r="J16" s="24">
        <f>IF(I$32&lt;=1+I131,I16,B16*H16+J$33*(I16-B16*H16))</f>
        <v>1.4346201743462017E-3</v>
      </c>
      <c r="K16" s="22">
        <f t="shared" si="4"/>
        <v>1.4346201743462017E-3</v>
      </c>
      <c r="L16" s="22">
        <f t="shared" si="5"/>
        <v>1.4346201743462017E-3</v>
      </c>
      <c r="M16" s="224">
        <f t="shared" si="6"/>
        <v>1.4346201743462017E-3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>
        <f t="shared" si="9"/>
        <v>5.7384806973848068E-3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5.7384806973848068E-3</v>
      </c>
      <c r="AH16" s="123">
        <f t="shared" si="12"/>
        <v>1</v>
      </c>
      <c r="AI16" s="184">
        <f t="shared" si="13"/>
        <v>1.4346201743462017E-3</v>
      </c>
      <c r="AJ16" s="120">
        <f t="shared" si="14"/>
        <v>0</v>
      </c>
      <c r="AK16" s="119">
        <f t="shared" si="15"/>
        <v>2.8692403486924034E-3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FISHING -- see worksheet Data 3</v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4832.0335671375506</v>
      </c>
      <c r="S18" s="222">
        <f>IF($B$81=0,0,(SUMIF($N$6:$N$28,$U18,L$6:L$28)+SUMIF($N$91:$N$118,$U18,L$91:L$118))*$I$83*Poor!$B$81/$B$81)</f>
        <v>5214.6867167187884</v>
      </c>
      <c r="T18" s="222">
        <f>IF($B$81=0,0,(SUMIF($N$6:$N$28,$U18,M$6:M$28)+SUMIF($N$91:$N$118,$U18,M$91:M$118))*$I$83*Poor!$B$81/$B$81)</f>
        <v>5214.6867167187884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14677.662506180106</v>
      </c>
      <c r="S20" s="222">
        <f>IF($B$81=0,0,(SUMIF($N$6:$N$28,$U20,L$6:L$28)+SUMIF($N$91:$N$118,$U20,L$91:L$118))*$I$83*Poor!$B$81/$B$81)</f>
        <v>11328.000000000002</v>
      </c>
      <c r="T20" s="222">
        <f>IF($B$81=0,0,(SUMIF($N$6:$N$28,$U20,M$6:M$28)+SUMIF($N$91:$N$118,$U20,M$91:M$118))*$I$83*Poor!$B$81/$B$81)</f>
        <v>11328.000000000002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2358.9100456360889</v>
      </c>
      <c r="S21" s="222">
        <f>IF($B$81=0,0,(SUMIF($N$6:$N$28,$U21,L$6:L$28)+SUMIF($N$91:$N$118,$U21,L$91:L$118))*$I$83*Poor!$B$81/$B$81)</f>
        <v>1712.5714285714287</v>
      </c>
      <c r="T21" s="222">
        <f>IF($B$81=0,0,(SUMIF($N$6:$N$28,$U21,M$6:M$28)+SUMIF($N$91:$N$118,$U21,M$91:M$118))*$I$83*Poor!$B$81/$B$81)</f>
        <v>1712.5714285714287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4368.3519363631267</v>
      </c>
      <c r="S22" s="222">
        <f>IF($B$81=0,0,(SUMIF($N$6:$N$28,$U22,L$6:L$28)+SUMIF($N$91:$N$118,$U22,L$91:L$118))*$I$83*Poor!$B$81/$B$81)</f>
        <v>2857.1428571428573</v>
      </c>
      <c r="T22" s="222">
        <f>IF($B$81=0,0,(SUMIF($N$6:$N$28,$U22,M$6:M$28)+SUMIF($N$91:$N$118,$U22,M$91:M$118))*$I$83*Poor!$B$81/$B$81)</f>
        <v>2857.1428571428573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234929.80515275639</v>
      </c>
      <c r="S23" s="179">
        <f>SUM(S7:S22)</f>
        <v>151622.5675306179</v>
      </c>
      <c r="T23" s="179">
        <f>SUM(T7:T22)</f>
        <v>151604.11533571917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47494.887852133972</v>
      </c>
      <c r="S24" s="41">
        <f>IF($B$81=0,0,(SUM(($B$70*$H$70))+((1-$D$29)*$I$83))*Poor!$B$81/$B$81)</f>
        <v>47494.887852133972</v>
      </c>
      <c r="T24" s="41">
        <f>IF($B$81=0,0,(SUM(($B$70*$H$70))+((1-$D$29)*$I$83))*Poor!$B$81/$B$81)</f>
        <v>47494.887852133972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63918.914518800637</v>
      </c>
      <c r="S25" s="41">
        <f>IF($B$81=0,0,(SUM(($B$70*$H$70),($B$71*$H$71))+((1-$D$29)*$I$83))*Poor!$B$81/$B$81)</f>
        <v>63918.914518800637</v>
      </c>
      <c r="T25" s="41">
        <f>IF($B$81=0,0,(SUM(($B$70*$H$70),($B$71*$H$71))+((1-$D$29)*$I$83))*Poor!$B$81/$B$81)</f>
        <v>63918.914518800637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0.15290118429742355</v>
      </c>
      <c r="C26" s="102">
        <f>IF([1]Summ!$I1064="",0,[1]Summ!$I1064)</f>
        <v>0</v>
      </c>
      <c r="D26" s="24">
        <f t="shared" si="0"/>
        <v>0.15290118429742355</v>
      </c>
      <c r="E26" s="75">
        <f>Poor!E26</f>
        <v>1</v>
      </c>
      <c r="F26" s="22"/>
      <c r="H26" s="24">
        <f t="shared" si="1"/>
        <v>1</v>
      </c>
      <c r="I26" s="22">
        <f t="shared" si="2"/>
        <v>0.15290118429742355</v>
      </c>
      <c r="J26" s="24">
        <f>IF(I$32&lt;=1+I131,I26,B26*H26+J$33*(I26-B26*H26))</f>
        <v>0.15290118429742355</v>
      </c>
      <c r="K26" s="22">
        <f t="shared" si="4"/>
        <v>0.15290118429742355</v>
      </c>
      <c r="L26" s="22">
        <f t="shared" si="5"/>
        <v>0.15290118429742355</v>
      </c>
      <c r="M26" s="224">
        <f t="shared" si="6"/>
        <v>0.15290118429742355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96656.834518800635</v>
      </c>
      <c r="S26" s="41">
        <f>IF($B$81=0,0,(SUM(($B$70*$H$70),($B$71*$H$71),($B$72*$H$72))+((1-$D$29)*$I$83))*Poor!$B$81/$B$81)</f>
        <v>96656.834518800635</v>
      </c>
      <c r="T26" s="41">
        <f>IF($B$81=0,0,(SUM(($B$70*$H$70),($B$71*$H$71),($B$72*$H$72))+((1-$D$29)*$I$83))*Poor!$B$81/$B$81)</f>
        <v>96656.834518800635</v>
      </c>
      <c r="U26" s="56"/>
      <c r="V26" s="56"/>
      <c r="W26" s="110"/>
      <c r="X26" s="118"/>
      <c r="Y26" s="184">
        <f t="shared" si="9"/>
        <v>0.61160473718969421</v>
      </c>
      <c r="Z26" s="156">
        <f>Poor!Z26</f>
        <v>0.25</v>
      </c>
      <c r="AA26" s="121">
        <f t="shared" si="16"/>
        <v>0.15290118429742355</v>
      </c>
      <c r="AB26" s="156">
        <f>Poor!AB26</f>
        <v>0.25</v>
      </c>
      <c r="AC26" s="121">
        <f t="shared" si="7"/>
        <v>0.15290118429742355</v>
      </c>
      <c r="AD26" s="156">
        <f>Poor!AD26</f>
        <v>0.25</v>
      </c>
      <c r="AE26" s="121">
        <f t="shared" si="8"/>
        <v>0.15290118429742355</v>
      </c>
      <c r="AF26" s="122">
        <f t="shared" si="10"/>
        <v>0.25</v>
      </c>
      <c r="AG26" s="121">
        <f t="shared" si="11"/>
        <v>0.15290118429742355</v>
      </c>
      <c r="AH26" s="123">
        <f t="shared" si="12"/>
        <v>1</v>
      </c>
      <c r="AI26" s="184">
        <f t="shared" si="13"/>
        <v>0.15290118429742355</v>
      </c>
      <c r="AJ26" s="120">
        <f t="shared" si="14"/>
        <v>0.15290118429742355</v>
      </c>
      <c r="AK26" s="119">
        <f t="shared" si="15"/>
        <v>0.15290118429742355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4.3238523394413808E-2</v>
      </c>
      <c r="C27" s="102">
        <f>IF([1]Summ!$I1065="",0,[1]Summ!$I1065)</f>
        <v>-4.3238523394413808E-2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4.2952159141917974E-2</v>
      </c>
      <c r="K27" s="22">
        <f t="shared" si="4"/>
        <v>4.3238523394413808E-2</v>
      </c>
      <c r="L27" s="22">
        <f t="shared" si="5"/>
        <v>4.3238523394413808E-2</v>
      </c>
      <c r="M27" s="226">
        <f t="shared" si="6"/>
        <v>4.2952159141917974E-2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0.1718086365676719</v>
      </c>
      <c r="Z27" s="156">
        <f>Poor!Z27</f>
        <v>0.25</v>
      </c>
      <c r="AA27" s="121">
        <f t="shared" si="16"/>
        <v>4.2952159141917974E-2</v>
      </c>
      <c r="AB27" s="156">
        <f>Poor!AB27</f>
        <v>0.25</v>
      </c>
      <c r="AC27" s="121">
        <f t="shared" si="7"/>
        <v>4.2952159141917974E-2</v>
      </c>
      <c r="AD27" s="156">
        <f>Poor!AD27</f>
        <v>0.25</v>
      </c>
      <c r="AE27" s="121">
        <f t="shared" si="8"/>
        <v>4.2952159141917974E-2</v>
      </c>
      <c r="AF27" s="122">
        <f t="shared" si="10"/>
        <v>0.25</v>
      </c>
      <c r="AG27" s="121">
        <f t="shared" si="11"/>
        <v>4.2952159141917974E-2</v>
      </c>
      <c r="AH27" s="123">
        <f t="shared" si="12"/>
        <v>1</v>
      </c>
      <c r="AI27" s="184">
        <f t="shared" si="13"/>
        <v>4.2952159141917974E-2</v>
      </c>
      <c r="AJ27" s="120">
        <f t="shared" si="14"/>
        <v>4.2952159141917974E-2</v>
      </c>
      <c r="AK27" s="119">
        <f t="shared" si="15"/>
        <v>4.2952159141917974E-2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0.28219106484967088</v>
      </c>
      <c r="C29" s="102">
        <f>IF([1]Summ!$I1067="",0,[1]Summ!$I1067)</f>
        <v>-5.7221515480117169E-2</v>
      </c>
      <c r="D29" s="24">
        <f t="shared" si="0"/>
        <v>0.22496954936955371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0.22496954936955371</v>
      </c>
      <c r="J29" s="24">
        <f>IF(I$32&lt;=1+I131,I29,B29*H29+J$33*(I29-B29*H29))</f>
        <v>0.28181209269195701</v>
      </c>
      <c r="K29" s="22">
        <f t="shared" si="4"/>
        <v>0.28219106484967088</v>
      </c>
      <c r="L29" s="22">
        <f t="shared" si="5"/>
        <v>0.28219106484967088</v>
      </c>
      <c r="M29" s="224">
        <f t="shared" si="6"/>
        <v>0.28181209269195701</v>
      </c>
      <c r="N29" s="229"/>
      <c r="P29" s="22"/>
      <c r="V29" s="56"/>
      <c r="W29" s="110"/>
      <c r="X29" s="118"/>
      <c r="Y29" s="184">
        <f t="shared" si="9"/>
        <v>1.127248370767828</v>
      </c>
      <c r="Z29" s="156">
        <f>Poor!Z29</f>
        <v>0.25</v>
      </c>
      <c r="AA29" s="121">
        <f t="shared" si="16"/>
        <v>0.28181209269195701</v>
      </c>
      <c r="AB29" s="156">
        <f>Poor!AB29</f>
        <v>0.25</v>
      </c>
      <c r="AC29" s="121">
        <f t="shared" si="7"/>
        <v>0.28181209269195701</v>
      </c>
      <c r="AD29" s="156">
        <f>Poor!AD29</f>
        <v>0.25</v>
      </c>
      <c r="AE29" s="121">
        <f t="shared" si="8"/>
        <v>0.28181209269195701</v>
      </c>
      <c r="AF29" s="122">
        <f t="shared" si="10"/>
        <v>0.25</v>
      </c>
      <c r="AG29" s="121">
        <f t="shared" si="11"/>
        <v>0.28181209269195701</v>
      </c>
      <c r="AH29" s="123">
        <f t="shared" si="12"/>
        <v>1</v>
      </c>
      <c r="AI29" s="184">
        <f t="shared" si="13"/>
        <v>0.28181209269195701</v>
      </c>
      <c r="AJ29" s="120">
        <f t="shared" si="14"/>
        <v>0.28181209269195701</v>
      </c>
      <c r="AK29" s="119">
        <f t="shared" si="15"/>
        <v>0.28181209269195701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0.7395463412204234</v>
      </c>
      <c r="C30" s="103"/>
      <c r="D30" s="24">
        <f>(D119-B124)</f>
        <v>6.2394227061683889</v>
      </c>
      <c r="E30" s="75">
        <f>Poor!E30</f>
        <v>1</v>
      </c>
      <c r="H30" s="96">
        <f>(E30*F$7/F$9)</f>
        <v>1</v>
      </c>
      <c r="I30" s="29">
        <f>IF(E30&gt;=1,I119-I124,MIN(I119-I124,B30*H30))</f>
        <v>3.4542119179273154</v>
      </c>
      <c r="J30" s="231">
        <f>IF(I$32&lt;=1,I30,1-SUM(J6:J29))</f>
        <v>0.43015234494343302</v>
      </c>
      <c r="K30" s="22">
        <f t="shared" si="4"/>
        <v>0.7395463412204234</v>
      </c>
      <c r="L30" s="22">
        <f>IF(L124=L119,0,IF(K30="",0,(L119-L124)/(B119-B124)*K30))</f>
        <v>0.41079287041556295</v>
      </c>
      <c r="M30" s="175">
        <f t="shared" si="6"/>
        <v>0.43015234494343302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1.7206093797737321</v>
      </c>
      <c r="Z30" s="122">
        <f>IF($Y30=0,0,AA30/($Y$30))</f>
        <v>0.15347975676932954</v>
      </c>
      <c r="AA30" s="188">
        <f>IF(AA79*4/$I$84+SUM(AA6:AA29)&lt;1,AA79*4/$I$84,1-SUM(AA6:AA29))</f>
        <v>0.26407870910269937</v>
      </c>
      <c r="AB30" s="122">
        <f>IF($Y30=0,0,AC30/($Y$30))</f>
        <v>0.28999278586033295</v>
      </c>
      <c r="AC30" s="188">
        <f>IF(AC79*4/$I$84+SUM(AC6:AC29)&lt;1,AC79*4/$I$84,1-SUM(AC6:AC29))</f>
        <v>0.49896430741800413</v>
      </c>
      <c r="AD30" s="122">
        <f>IF($Y30=0,0,AE30/($Y$30))</f>
        <v>0.28399878254438676</v>
      </c>
      <c r="AE30" s="188">
        <f>IF(AE79*4/$I$84+SUM(AE6:AE29)&lt;1,AE79*4/$I$84,1-SUM(AE6:AE29))</f>
        <v>0.48865096909019234</v>
      </c>
      <c r="AF30" s="122">
        <f>IF($Y30=0,0,AG30/($Y$30))</f>
        <v>0.27252867482595095</v>
      </c>
      <c r="AG30" s="188">
        <f>IF(AG79*4/$I$84+SUM(AG6:AG29)&lt;1,AG79*4/$I$84,1-SUM(AG6:AG29))</f>
        <v>0.46891539416283656</v>
      </c>
      <c r="AH30" s="123">
        <f t="shared" si="12"/>
        <v>1.0000000000000002</v>
      </c>
      <c r="AI30" s="184">
        <f t="shared" si="13"/>
        <v>0.43015234494343313</v>
      </c>
      <c r="AJ30" s="120">
        <f t="shared" si="14"/>
        <v>0.38152150826035175</v>
      </c>
      <c r="AK30" s="119">
        <f t="shared" si="15"/>
        <v>0.47878318162651445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1.9008804842845839E-2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1.319864704433817</v>
      </c>
      <c r="C32" s="77">
        <f>SUM(C6:C31)</f>
        <v>-5.5989850118081955E-2</v>
      </c>
      <c r="D32" s="24">
        <f>SUM(D6:D30)</f>
        <v>6.7637512192637006</v>
      </c>
      <c r="E32" s="2"/>
      <c r="F32" s="2"/>
      <c r="H32" s="17"/>
      <c r="I32" s="22">
        <f>SUM(I6:I30)</f>
        <v>3.971462155582314</v>
      </c>
      <c r="J32" s="17"/>
      <c r="L32" s="22">
        <f>SUM(L6:L30)</f>
        <v>0.98099119515715416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6.6228962049344319E-3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8000</v>
      </c>
      <c r="C37" s="104">
        <f>IF([1]Summ!$I1072="",0,[1]Summ!$I1072)</f>
        <v>-4000</v>
      </c>
      <c r="D37" s="38">
        <f t="shared" ref="D37:D64" si="25">B37+C37</f>
        <v>4000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3776</v>
      </c>
      <c r="J37" s="38">
        <f>J91*I$83</f>
        <v>7526.9919439301684</v>
      </c>
      <c r="K37" s="40">
        <f>(B37/B$65)</f>
        <v>6.1614294516327786E-2</v>
      </c>
      <c r="L37" s="22">
        <f t="shared" ref="L37" si="28">(K37*H37)</f>
        <v>5.8163894023413425E-2</v>
      </c>
      <c r="M37" s="24">
        <f>J37/B$65</f>
        <v>5.7971287306917502E-2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7526.9919439301684</v>
      </c>
      <c r="AH37" s="123">
        <f>SUM(Z37,AB37,AD37,AF37)</f>
        <v>1</v>
      </c>
      <c r="AI37" s="112">
        <f>SUM(AA37,AC37,AE37,AG37)</f>
        <v>7526.9919439301684</v>
      </c>
      <c r="AJ37" s="148">
        <f>(AA37+AC37)</f>
        <v>0</v>
      </c>
      <c r="AK37" s="147">
        <f>(AE37+AG37)</f>
        <v>7526.9919439301684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</v>
      </c>
      <c r="C38" s="104">
        <f>IF([1]Summ!$I1073="",0,[1]Summ!$I1073)</f>
        <v>600</v>
      </c>
      <c r="D38" s="38">
        <f t="shared" si="25"/>
        <v>1200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1132.8</v>
      </c>
      <c r="J38" s="38">
        <f t="shared" ref="J38:J64" si="32">J92*I$83</f>
        <v>570.15120841047485</v>
      </c>
      <c r="K38" s="40">
        <f t="shared" ref="K38:K64" si="33">(B38/B$65)</f>
        <v>4.6210720887245845E-3</v>
      </c>
      <c r="L38" s="22">
        <f t="shared" ref="L38:L64" si="34">(K38*H38)</f>
        <v>4.3622920517560077E-3</v>
      </c>
      <c r="M38" s="24">
        <f t="shared" ref="M38:M64" si="35">J38/B$65</f>
        <v>4.3911830592303974E-3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570.15120841047485</v>
      </c>
      <c r="AH38" s="123">
        <f t="shared" ref="AH38:AI58" si="37">SUM(Z38,AB38,AD38,AF38)</f>
        <v>1</v>
      </c>
      <c r="AI38" s="112">
        <f t="shared" si="37"/>
        <v>570.15120841047485</v>
      </c>
      <c r="AJ38" s="148">
        <f t="shared" ref="AJ38:AJ64" si="38">(AA38+AC38)</f>
        <v>0</v>
      </c>
      <c r="AK38" s="147">
        <f t="shared" ref="AK38:AK64" si="39">(AE38+AG38)</f>
        <v>570.15120841047485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Chicken/ duck sales: no. sold</v>
      </c>
      <c r="B39" s="104">
        <f>IF([1]Summ!$H1074="",0,[1]Summ!$H1074)</f>
        <v>100</v>
      </c>
      <c r="C39" s="104">
        <f>IF([1]Summ!$I1074="",0,[1]Summ!$I1074)</f>
        <v>0</v>
      </c>
      <c r="D39" s="38">
        <f t="shared" si="25"/>
        <v>100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94.399999999999991</v>
      </c>
      <c r="J39" s="38">
        <f t="shared" si="32"/>
        <v>94.399999999999991</v>
      </c>
      <c r="K39" s="40">
        <f t="shared" si="33"/>
        <v>7.701786814540973E-4</v>
      </c>
      <c r="L39" s="22">
        <f t="shared" si="34"/>
        <v>7.2704867529266781E-4</v>
      </c>
      <c r="M39" s="24">
        <f t="shared" si="35"/>
        <v>7.2704867529266781E-4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95">
        <f>X8</f>
        <v>1</v>
      </c>
      <c r="Y39" s="110"/>
      <c r="Z39" s="122">
        <f>Z8</f>
        <v>1</v>
      </c>
      <c r="AA39" s="147">
        <f t="shared" ref="AA39:AA64" si="40">$J39*Z39</f>
        <v>94.399999999999991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94.399999999999991</v>
      </c>
      <c r="AJ39" s="148">
        <f t="shared" si="38"/>
        <v>94.399999999999991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350</v>
      </c>
      <c r="C40" s="104">
        <f>IF([1]Summ!$I1075="",0,[1]Summ!$I1075)</f>
        <v>-350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530.56271113694459</v>
      </c>
      <c r="K40" s="40">
        <f t="shared" si="33"/>
        <v>2.6956253850893407E-3</v>
      </c>
      <c r="L40" s="22">
        <f t="shared" si="34"/>
        <v>4.113524337646334E-3</v>
      </c>
      <c r="M40" s="24">
        <f t="shared" si="35"/>
        <v>4.086280892921631E-3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95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530.56271113694459</v>
      </c>
      <c r="AH40" s="123">
        <f t="shared" si="37"/>
        <v>1</v>
      </c>
      <c r="AI40" s="112">
        <f t="shared" si="37"/>
        <v>530.56271113694459</v>
      </c>
      <c r="AJ40" s="148">
        <f t="shared" si="38"/>
        <v>0</v>
      </c>
      <c r="AK40" s="147">
        <f t="shared" si="39"/>
        <v>530.56271113694459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200</v>
      </c>
      <c r="C41" s="104">
        <f>IF([1]Summ!$I1076="",0,[1]Summ!$I1076)</f>
        <v>260</v>
      </c>
      <c r="D41" s="38">
        <f t="shared" si="25"/>
        <v>460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644</v>
      </c>
      <c r="J41" s="38">
        <f t="shared" si="32"/>
        <v>282.41073421859608</v>
      </c>
      <c r="K41" s="40">
        <f t="shared" si="33"/>
        <v>1.5403573629081946E-3</v>
      </c>
      <c r="L41" s="22">
        <f t="shared" si="34"/>
        <v>2.1565003080714724E-3</v>
      </c>
      <c r="M41" s="24">
        <f t="shared" si="35"/>
        <v>2.1750672690896188E-3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95">
        <f>X11</f>
        <v>1</v>
      </c>
      <c r="Y41" s="110"/>
      <c r="Z41" s="122">
        <f>Z11</f>
        <v>1</v>
      </c>
      <c r="AA41" s="147">
        <f t="shared" si="40"/>
        <v>282.41073421859608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282.41073421859608</v>
      </c>
      <c r="AJ41" s="148">
        <f t="shared" si="38"/>
        <v>282.41073421859608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Amadumbe: kg produced</v>
      </c>
      <c r="B42" s="104">
        <f>IF([1]Summ!$H1077="",0,[1]Summ!$H1077)</f>
        <v>280</v>
      </c>
      <c r="C42" s="104">
        <f>IF([1]Summ!$I1077="",0,[1]Summ!$I1077)</f>
        <v>-280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389.40382468766575</v>
      </c>
      <c r="K42" s="40">
        <f t="shared" si="33"/>
        <v>2.1565003080714724E-3</v>
      </c>
      <c r="L42" s="22">
        <f t="shared" si="34"/>
        <v>3.019100431300061E-3</v>
      </c>
      <c r="M42" s="24">
        <f t="shared" si="35"/>
        <v>2.999105242511289E-3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97.350956171916437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194.70191234383287</v>
      </c>
      <c r="AF42" s="122">
        <f t="shared" si="29"/>
        <v>0.25</v>
      </c>
      <c r="AG42" s="147">
        <f t="shared" si="36"/>
        <v>97.350956171916437</v>
      </c>
      <c r="AH42" s="123">
        <f t="shared" si="37"/>
        <v>1</v>
      </c>
      <c r="AI42" s="112">
        <f t="shared" si="37"/>
        <v>389.40382468766575</v>
      </c>
      <c r="AJ42" s="148">
        <f t="shared" si="38"/>
        <v>97.350956171916437</v>
      </c>
      <c r="AK42" s="147">
        <f t="shared" si="39"/>
        <v>292.05286851574931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Sweet Potatoes: kg produced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Cabbage</v>
      </c>
      <c r="B45" s="104">
        <f>IF([1]Summ!$H1080="",0,[1]Summ!$H1080)</f>
        <v>60</v>
      </c>
      <c r="C45" s="104">
        <f>IF([1]Summ!$I1080="",0,[1]Summ!$I1080)</f>
        <v>-60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83.443676718785497</v>
      </c>
      <c r="K45" s="40">
        <f t="shared" si="33"/>
        <v>4.621072088724584E-4</v>
      </c>
      <c r="L45" s="22">
        <f t="shared" si="34"/>
        <v>6.4695009242144168E-4</v>
      </c>
      <c r="M45" s="24">
        <f t="shared" si="35"/>
        <v>6.4266540910956171E-4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20.860919179696374</v>
      </c>
      <c r="AB45" s="156">
        <f>Poor!AB45</f>
        <v>0.25</v>
      </c>
      <c r="AC45" s="147">
        <f t="shared" si="41"/>
        <v>20.860919179696374</v>
      </c>
      <c r="AD45" s="156">
        <f>Poor!AD45</f>
        <v>0.25</v>
      </c>
      <c r="AE45" s="147">
        <f t="shared" si="42"/>
        <v>20.860919179696374</v>
      </c>
      <c r="AF45" s="122">
        <f t="shared" si="29"/>
        <v>0.25</v>
      </c>
      <c r="AG45" s="147">
        <f t="shared" si="36"/>
        <v>20.860919179696374</v>
      </c>
      <c r="AH45" s="123">
        <f t="shared" si="37"/>
        <v>1</v>
      </c>
      <c r="AI45" s="112">
        <f t="shared" si="37"/>
        <v>83.443676718785497</v>
      </c>
      <c r="AJ45" s="148">
        <f t="shared" si="38"/>
        <v>41.721838359392748</v>
      </c>
      <c r="AK45" s="147">
        <f t="shared" si="39"/>
        <v>41.721838359392748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crop: Spinach: no produced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Other cashcrop: sugar cane (tons)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Agricultural cash income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1.1100000000000001</v>
      </c>
      <c r="G48" s="75">
        <f>Poor!G48</f>
        <v>1.65</v>
      </c>
      <c r="H48" s="24">
        <f t="shared" si="30"/>
        <v>1.1100000000000001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Domestic work cash income -- see Data2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1.1100000000000001</v>
      </c>
      <c r="G49" s="75">
        <f>Poor!G49</f>
        <v>1.65</v>
      </c>
      <c r="H49" s="24">
        <f t="shared" si="30"/>
        <v>1.1100000000000001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Formal Employment (conservancies, etc.)</v>
      </c>
      <c r="B50" s="104">
        <f>IF([1]Summ!$H1085="",0,[1]Summ!$H1085)</f>
        <v>108000</v>
      </c>
      <c r="C50" s="104">
        <f>IF([1]Summ!$I1085="",0,[1]Summ!$I1085)</f>
        <v>0</v>
      </c>
      <c r="D50" s="38">
        <f t="shared" si="25"/>
        <v>108000</v>
      </c>
      <c r="E50" s="75">
        <f>Poor!E50</f>
        <v>0.8</v>
      </c>
      <c r="F50" s="75">
        <f>Poor!F50</f>
        <v>1.18</v>
      </c>
      <c r="G50" s="75">
        <f>Poor!G50</f>
        <v>1.65</v>
      </c>
      <c r="H50" s="24">
        <f t="shared" si="30"/>
        <v>0.94399999999999995</v>
      </c>
      <c r="I50" s="39">
        <f t="shared" si="31"/>
        <v>101952</v>
      </c>
      <c r="J50" s="38">
        <f t="shared" si="32"/>
        <v>101952</v>
      </c>
      <c r="K50" s="40">
        <f t="shared" si="33"/>
        <v>0.83179297597042512</v>
      </c>
      <c r="L50" s="22">
        <f t="shared" si="34"/>
        <v>0.7852125693160813</v>
      </c>
      <c r="M50" s="24">
        <f t="shared" si="35"/>
        <v>0.7852125693160813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25488</v>
      </c>
      <c r="AB50" s="156">
        <f>Poor!AB55</f>
        <v>0.25</v>
      </c>
      <c r="AC50" s="147">
        <f t="shared" si="41"/>
        <v>25488</v>
      </c>
      <c r="AD50" s="156">
        <f>Poor!AD55</f>
        <v>0.25</v>
      </c>
      <c r="AE50" s="147">
        <f t="shared" si="42"/>
        <v>25488</v>
      </c>
      <c r="AF50" s="122">
        <f t="shared" si="29"/>
        <v>0.25</v>
      </c>
      <c r="AG50" s="147">
        <f t="shared" si="36"/>
        <v>25488</v>
      </c>
      <c r="AH50" s="123">
        <f t="shared" si="37"/>
        <v>1</v>
      </c>
      <c r="AI50" s="112">
        <f t="shared" si="37"/>
        <v>101952</v>
      </c>
      <c r="AJ50" s="148">
        <f t="shared" si="38"/>
        <v>50976</v>
      </c>
      <c r="AK50" s="147">
        <f t="shared" si="39"/>
        <v>50976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Small business -- see Data2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0.8</v>
      </c>
      <c r="F51" s="75">
        <f>Poor!F51</f>
        <v>1.18</v>
      </c>
      <c r="G51" s="75">
        <f>Poor!G51</f>
        <v>1.65</v>
      </c>
      <c r="H51" s="24">
        <f t="shared" si="30"/>
        <v>0.94399999999999995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Social development -- see Data2</v>
      </c>
      <c r="B52" s="104">
        <f>IF([1]Summ!$H1087="",0,[1]Summ!$H1087)</f>
        <v>8400</v>
      </c>
      <c r="C52" s="104">
        <f>IF([1]Summ!$I1087="",0,[1]Summ!$I1087)</f>
        <v>0</v>
      </c>
      <c r="D52" s="38">
        <f t="shared" si="25"/>
        <v>8400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9912</v>
      </c>
      <c r="J52" s="38">
        <f t="shared" si="32"/>
        <v>9912.0000000000018</v>
      </c>
      <c r="K52" s="40">
        <f t="shared" si="33"/>
        <v>6.4695009242144177E-2</v>
      </c>
      <c r="L52" s="22">
        <f t="shared" si="34"/>
        <v>7.6340110905730119E-2</v>
      </c>
      <c r="M52" s="24">
        <f t="shared" si="35"/>
        <v>7.6340110905730146E-2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2478.0000000000005</v>
      </c>
      <c r="AB52" s="156">
        <f>Poor!AB57</f>
        <v>0.25</v>
      </c>
      <c r="AC52" s="147">
        <f t="shared" si="41"/>
        <v>2478.0000000000005</v>
      </c>
      <c r="AD52" s="156">
        <f>Poor!AD57</f>
        <v>0.25</v>
      </c>
      <c r="AE52" s="147">
        <f t="shared" si="42"/>
        <v>2478.0000000000005</v>
      </c>
      <c r="AF52" s="122">
        <f t="shared" si="29"/>
        <v>0.25</v>
      </c>
      <c r="AG52" s="147">
        <f t="shared" si="36"/>
        <v>2478.0000000000005</v>
      </c>
      <c r="AH52" s="123">
        <f t="shared" si="37"/>
        <v>1</v>
      </c>
      <c r="AI52" s="112">
        <f t="shared" si="37"/>
        <v>9912.0000000000018</v>
      </c>
      <c r="AJ52" s="148">
        <f t="shared" si="38"/>
        <v>4956.0000000000009</v>
      </c>
      <c r="AK52" s="147">
        <f t="shared" si="39"/>
        <v>4956.0000000000009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Public works -- see Data2</v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Gifts/social support: type</v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Other income: e.g. Credit (cotton loans)</v>
      </c>
      <c r="B55" s="104">
        <f>IF([1]Summ!$H1090="",0,[1]Summ!$H1090)</f>
        <v>2500</v>
      </c>
      <c r="C55" s="104">
        <f>IF([1]Summ!$I1090="",0,[1]Summ!$I1090)</f>
        <v>0</v>
      </c>
      <c r="D55" s="38">
        <f t="shared" si="25"/>
        <v>2500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2500</v>
      </c>
      <c r="J55" s="38">
        <f t="shared" si="32"/>
        <v>2500</v>
      </c>
      <c r="K55" s="40">
        <f t="shared" si="33"/>
        <v>1.9254467036352432E-2</v>
      </c>
      <c r="L55" s="22">
        <f t="shared" si="34"/>
        <v>1.9254467036352432E-2</v>
      </c>
      <c r="M55" s="24">
        <f t="shared" si="35"/>
        <v>1.9254467036352432E-2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Remittances: no. times per year</v>
      </c>
      <c r="B56" s="104">
        <f>IF([1]Summ!$H1091="",0,[1]Summ!$H1091)</f>
        <v>1350</v>
      </c>
      <c r="C56" s="104">
        <f>IF([1]Summ!$I1091="",0,[1]Summ!$I1091)</f>
        <v>0</v>
      </c>
      <c r="D56" s="38">
        <f t="shared" si="25"/>
        <v>1350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1498.5000000000002</v>
      </c>
      <c r="J56" s="38">
        <f t="shared" si="32"/>
        <v>1498.5</v>
      </c>
      <c r="K56" s="40">
        <f t="shared" si="33"/>
        <v>1.0397412199630314E-2</v>
      </c>
      <c r="L56" s="22">
        <f t="shared" si="34"/>
        <v>1.154112754158965E-2</v>
      </c>
      <c r="M56" s="24">
        <f t="shared" si="35"/>
        <v>1.1541127541589648E-2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129840</v>
      </c>
      <c r="C65" s="39">
        <f>SUM(C37:C64)</f>
        <v>-3830</v>
      </c>
      <c r="D65" s="42">
        <f>SUM(D37:D64)</f>
        <v>126010</v>
      </c>
      <c r="E65" s="32"/>
      <c r="F65" s="32"/>
      <c r="G65" s="32"/>
      <c r="H65" s="31"/>
      <c r="I65" s="39">
        <f>SUM(I37:I64)</f>
        <v>121509.7</v>
      </c>
      <c r="J65" s="39">
        <f>SUM(J37:J64)</f>
        <v>125339.86409910263</v>
      </c>
      <c r="K65" s="40">
        <f>SUM(K37:K64)</f>
        <v>1.0000000000000002</v>
      </c>
      <c r="L65" s="22">
        <f>SUM(L37:L64)</f>
        <v>0.9655375847196549</v>
      </c>
      <c r="M65" s="24">
        <f>SUM(M37:M64)</f>
        <v>0.96534091265482624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28461.022609570209</v>
      </c>
      <c r="AB65" s="137"/>
      <c r="AC65" s="153">
        <f>SUM(AC37:AC64)</f>
        <v>27986.860919179697</v>
      </c>
      <c r="AD65" s="137"/>
      <c r="AE65" s="153">
        <f>SUM(AE37:AE64)</f>
        <v>28181.56283152353</v>
      </c>
      <c r="AF65" s="137"/>
      <c r="AG65" s="153">
        <f>SUM(AG37:AG64)</f>
        <v>36711.917738829201</v>
      </c>
      <c r="AH65" s="137"/>
      <c r="AI65" s="153">
        <f>SUM(AI37:AI64)</f>
        <v>121341.36409910263</v>
      </c>
      <c r="AJ65" s="153">
        <f>SUM(AJ37:AJ64)</f>
        <v>56447.883528749902</v>
      </c>
      <c r="AK65" s="153">
        <f>SUM(AK37:AK64)</f>
        <v>64893.480570352731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13164.072352952426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18429.701294133396</v>
      </c>
      <c r="J70" s="51">
        <f t="shared" ref="J70:J77" si="44">J124*I$83</f>
        <v>18429.701294133396</v>
      </c>
      <c r="K70" s="40">
        <f>B70/B$76</f>
        <v>0.10138687887363236</v>
      </c>
      <c r="L70" s="22">
        <f t="shared" ref="L70:L75" si="45">(L124*G$37*F$9/F$7)/B$130</f>
        <v>0.14194163042308527</v>
      </c>
      <c r="M70" s="24">
        <f>J70/B$76</f>
        <v>0.1419416304230853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4607.425323533349</v>
      </c>
      <c r="AB70" s="156">
        <f>Poor!AB70</f>
        <v>0.25</v>
      </c>
      <c r="AC70" s="147">
        <f>$J70*AB70</f>
        <v>4607.425323533349</v>
      </c>
      <c r="AD70" s="156">
        <f>Poor!AD70</f>
        <v>0.25</v>
      </c>
      <c r="AE70" s="147">
        <f>$J70*AD70</f>
        <v>4607.425323533349</v>
      </c>
      <c r="AF70" s="156">
        <f>Poor!AF70</f>
        <v>0.25</v>
      </c>
      <c r="AG70" s="147">
        <f>$J70*AF70</f>
        <v>4607.425323533349</v>
      </c>
      <c r="AH70" s="155">
        <f>SUM(Z70,AB70,AD70,AF70)</f>
        <v>1</v>
      </c>
      <c r="AI70" s="147">
        <f>SUM(AA70,AC70,AE70,AG70)</f>
        <v>18429.701294133396</v>
      </c>
      <c r="AJ70" s="148">
        <f>(AA70+AC70)</f>
        <v>9214.850647066698</v>
      </c>
      <c r="AK70" s="147">
        <f>(AE70+AG70)</f>
        <v>9214.850647066698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12178.833333333334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14371.023333333334</v>
      </c>
      <c r="J71" s="51">
        <f t="shared" si="44"/>
        <v>14371.023333333334</v>
      </c>
      <c r="K71" s="40">
        <f t="shared" ref="K71:K72" si="47">B71/B$76</f>
        <v>9.3798777983158763E-2</v>
      </c>
      <c r="L71" s="22">
        <f t="shared" si="45"/>
        <v>0.11068255802012733</v>
      </c>
      <c r="M71" s="24">
        <f t="shared" ref="M71:M72" si="48">J71/B$76</f>
        <v>0.11068255802012734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28645.68</v>
      </c>
      <c r="K72" s="40">
        <f t="shared" si="47"/>
        <v>0.18696857670979666</v>
      </c>
      <c r="L72" s="22">
        <f t="shared" si="45"/>
        <v>0.22062292051756008</v>
      </c>
      <c r="M72" s="24">
        <f t="shared" si="48"/>
        <v>0.22062292051756008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3042.5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3590.15</v>
      </c>
      <c r="K73" s="40">
        <f>B73/B$76</f>
        <v>2.3432686383240912E-2</v>
      </c>
      <c r="L73" s="22">
        <f t="shared" si="45"/>
        <v>2.7650569932224277E-2</v>
      </c>
      <c r="M73" s="24">
        <f>J73/B$76</f>
        <v>2.7650569932224277E-2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323.11349999999993</v>
      </c>
      <c r="AB73" s="156">
        <f>Poor!AB73</f>
        <v>0.09</v>
      </c>
      <c r="AC73" s="147">
        <f>$H$73*$B$73*AB73</f>
        <v>323.11349999999993</v>
      </c>
      <c r="AD73" s="156">
        <f>Poor!AD73</f>
        <v>0.23</v>
      </c>
      <c r="AE73" s="147">
        <f>$H$73*$B$73*AD73</f>
        <v>825.73449999999991</v>
      </c>
      <c r="AF73" s="156">
        <f>Poor!AF73</f>
        <v>0.59</v>
      </c>
      <c r="AG73" s="147">
        <f>$H$73*$B$73*AF73</f>
        <v>2118.1884999999997</v>
      </c>
      <c r="AH73" s="155">
        <f>SUM(Z73,AB73,AD73,AF73)</f>
        <v>1</v>
      </c>
      <c r="AI73" s="147">
        <f>SUM(AA73,AC73,AE73,AG73)</f>
        <v>3590.1499999999996</v>
      </c>
      <c r="AJ73" s="148">
        <f>(AA73+AC73)</f>
        <v>646.22699999999986</v>
      </c>
      <c r="AK73" s="147">
        <f>(AE73+AG73)</f>
        <v>2943.9229999999998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13375.402956830279</v>
      </c>
      <c r="C74" s="39"/>
      <c r="D74" s="38"/>
      <c r="E74" s="32"/>
      <c r="F74" s="32"/>
      <c r="G74" s="32"/>
      <c r="H74" s="31"/>
      <c r="I74" s="39">
        <f>I128*I$83</f>
        <v>103079.99870586659</v>
      </c>
      <c r="J74" s="51">
        <f t="shared" si="44"/>
        <v>12836.532388175141</v>
      </c>
      <c r="K74" s="40">
        <f>B74/B$76</f>
        <v>0.10301450213208779</v>
      </c>
      <c r="L74" s="22">
        <f t="shared" si="45"/>
        <v>9.4414743336395004E-2</v>
      </c>
      <c r="M74" s="24">
        <f>J74/B$76</f>
        <v>9.886423589167545E-2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2743.647522211973</v>
      </c>
      <c r="AB74" s="156"/>
      <c r="AC74" s="147">
        <f>AC30*$I$84/4</f>
        <v>5183.9930237890831</v>
      </c>
      <c r="AD74" s="156"/>
      <c r="AE74" s="147">
        <f>AE30*$I$84/4</f>
        <v>5076.8425259508404</v>
      </c>
      <c r="AF74" s="156"/>
      <c r="AG74" s="147">
        <f>AG30*$I$84/4</f>
        <v>4871.7996376663077</v>
      </c>
      <c r="AH74" s="155"/>
      <c r="AI74" s="147">
        <f>SUM(AA74,AC74,AE74,AG74)</f>
        <v>17876.282709618205</v>
      </c>
      <c r="AJ74" s="148">
        <f>(AA74+AC74)</f>
        <v>7927.6405460010556</v>
      </c>
      <c r="AK74" s="147">
        <f>(AE74+AG74)</f>
        <v>9948.6421636171472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63803.191356883966</v>
      </c>
      <c r="C75" s="39"/>
      <c r="D75" s="38"/>
      <c r="E75" s="32"/>
      <c r="F75" s="32"/>
      <c r="G75" s="32"/>
      <c r="H75" s="31"/>
      <c r="I75" s="47"/>
      <c r="J75" s="51">
        <f t="shared" si="44"/>
        <v>47466.777083460744</v>
      </c>
      <c r="K75" s="40">
        <f>B75/B$76</f>
        <v>0.49139857791808356</v>
      </c>
      <c r="L75" s="22">
        <f t="shared" si="45"/>
        <v>0.37022516249026283</v>
      </c>
      <c r="M75" s="24">
        <f>J75/B$76</f>
        <v>0.36557899787015358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21109.949763824887</v>
      </c>
      <c r="AB75" s="158"/>
      <c r="AC75" s="149">
        <f>AA75+AC65-SUM(AC70,AC74)</f>
        <v>39305.392335682154</v>
      </c>
      <c r="AD75" s="158"/>
      <c r="AE75" s="149">
        <f>AC75+AE65-SUM(AE70,AE74)</f>
        <v>57802.687317721495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85035.380095351036</v>
      </c>
      <c r="AJ75" s="151">
        <f>AJ76-SUM(AJ70,AJ74)</f>
        <v>39305.392335682154</v>
      </c>
      <c r="AK75" s="149">
        <f>AJ75+AK76-SUM(AK70,AK74)</f>
        <v>85035.380095351036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129840</v>
      </c>
      <c r="C76" s="39"/>
      <c r="D76" s="38"/>
      <c r="E76" s="32"/>
      <c r="F76" s="32"/>
      <c r="G76" s="32"/>
      <c r="H76" s="31"/>
      <c r="I76" s="39">
        <f>I130*I$83</f>
        <v>121509.69999999998</v>
      </c>
      <c r="J76" s="51">
        <f t="shared" si="44"/>
        <v>125339.86409910262</v>
      </c>
      <c r="K76" s="40">
        <f>SUM(K70:K75)</f>
        <v>1</v>
      </c>
      <c r="L76" s="22">
        <f>SUM(L70:L75)</f>
        <v>0.96553758471965478</v>
      </c>
      <c r="M76" s="24">
        <f>SUM(M70:M75)</f>
        <v>0.96534091265482602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28461.022609570209</v>
      </c>
      <c r="AB76" s="137"/>
      <c r="AC76" s="153">
        <f>AC65</f>
        <v>27986.860919179697</v>
      </c>
      <c r="AD76" s="137"/>
      <c r="AE76" s="153">
        <f>AE65</f>
        <v>28181.56283152353</v>
      </c>
      <c r="AF76" s="137"/>
      <c r="AG76" s="153">
        <f>AG65</f>
        <v>36711.917738829201</v>
      </c>
      <c r="AH76" s="137"/>
      <c r="AI76" s="153">
        <f>SUM(AA76,AC76,AE76,AG76)</f>
        <v>121341.36409910263</v>
      </c>
      <c r="AJ76" s="154">
        <f>SUM(AA76,AC76)</f>
        <v>56447.88352874991</v>
      </c>
      <c r="AK76" s="154">
        <f>SUM(AE76,AG76)</f>
        <v>64893.480570352731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14371.023333333356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21109.949763824887</v>
      </c>
      <c r="AD78" s="112"/>
      <c r="AE78" s="112">
        <f>AC75</f>
        <v>39305.392335682154</v>
      </c>
      <c r="AF78" s="112"/>
      <c r="AG78" s="112">
        <f>AE75</f>
        <v>57802.687317721495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23853.59728603686</v>
      </c>
      <c r="AB79" s="112"/>
      <c r="AC79" s="112">
        <f>AA79-AA74+AC65-AC70</f>
        <v>44489.385359471242</v>
      </c>
      <c r="AD79" s="112"/>
      <c r="AE79" s="112">
        <f>AC79-AC74+AE65-AE70</f>
        <v>62879.529843672339</v>
      </c>
      <c r="AF79" s="112"/>
      <c r="AG79" s="112">
        <f>AE79-AE74+AG65-AG70</f>
        <v>89907.179733017358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0.68362752198526333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10.354545454545455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18085.956499707314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29841.828224517067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10389.506717654307</v>
      </c>
      <c r="AB83" s="112"/>
      <c r="AC83" s="165">
        <f>$I$84*AB82/4</f>
        <v>10389.506717654307</v>
      </c>
      <c r="AD83" s="112"/>
      <c r="AE83" s="165">
        <f>$I$84*AD82/4</f>
        <v>10389.506717654307</v>
      </c>
      <c r="AF83" s="112"/>
      <c r="AG83" s="165">
        <f>$I$84*AF82/4</f>
        <v>10389.506717654307</v>
      </c>
      <c r="AH83" s="165">
        <f>SUM(AA83,AC83,AE83,AG83)</f>
        <v>41558.026870617228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27181.239369003233</v>
      </c>
      <c r="C84" s="46"/>
      <c r="D84" s="235"/>
      <c r="E84" s="64"/>
      <c r="F84" s="64"/>
      <c r="G84" s="64"/>
      <c r="H84" s="236">
        <f>IF(B84=0,0,I84/B84)</f>
        <v>1.5289231777270944</v>
      </c>
      <c r="I84" s="234">
        <f>(B70*H70)+((1-(D29*H29))*I83)</f>
        <v>41558.026870617228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0.44233214871049065</v>
      </c>
      <c r="C91" s="75">
        <f t="shared" si="50"/>
        <v>-0.22116607435524532</v>
      </c>
      <c r="D91" s="24">
        <f t="shared" ref="D91" si="51">(B91+C91)</f>
        <v>0.22116607435524532</v>
      </c>
      <c r="H91" s="24">
        <f>(E37*F37/G37*F$7/F$9)</f>
        <v>0.57212121212121214</v>
      </c>
      <c r="I91" s="22">
        <f t="shared" ref="I91" si="52">(D91*H91)</f>
        <v>0.1265338025402131</v>
      </c>
      <c r="J91" s="24">
        <f>IF(I$32&lt;=1+I$131,I91,L91+J$33*(I91-L91))</f>
        <v>0.25222958483978669</v>
      </c>
      <c r="K91" s="22">
        <f t="shared" ref="K91" si="53">(B91)</f>
        <v>0.44233214871049065</v>
      </c>
      <c r="L91" s="22">
        <f t="shared" ref="L91" si="54">(K91*H91)</f>
        <v>0.25306760508042619</v>
      </c>
      <c r="M91" s="227">
        <f t="shared" si="49"/>
        <v>0.25222958483978669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3.3174911153286794E-2</v>
      </c>
      <c r="C92" s="75">
        <f t="shared" si="50"/>
        <v>3.3174911153286794E-2</v>
      </c>
      <c r="D92" s="24">
        <f t="shared" ref="D92:D118" si="56">(B92+C92)</f>
        <v>6.6349822306573589E-2</v>
      </c>
      <c r="H92" s="24">
        <f t="shared" ref="H92:H118" si="57">(E38*F38/G38*F$7/F$9)</f>
        <v>0.57212121212121214</v>
      </c>
      <c r="I92" s="22">
        <f t="shared" ref="I92:I118" si="58">(D92*H92)</f>
        <v>3.7960140762063922E-2</v>
      </c>
      <c r="J92" s="24">
        <f t="shared" ref="J92:J118" si="59">IF(I$32&lt;=1+I$131,I92,L92+J$33*(I92-L92))</f>
        <v>1.9105773417127887E-2</v>
      </c>
      <c r="K92" s="22">
        <f t="shared" ref="K92:K118" si="60">(B92)</f>
        <v>3.3174911153286794E-2</v>
      </c>
      <c r="L92" s="22">
        <f t="shared" ref="L92:L118" si="61">(K92*H92)</f>
        <v>1.8980070381031961E-2</v>
      </c>
      <c r="M92" s="227">
        <f t="shared" ref="M92:M118" si="62">(J92)</f>
        <v>1.9105773417127887E-2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Chicken/ duck sales: no. sold</v>
      </c>
      <c r="B93" s="75">
        <f t="shared" si="50"/>
        <v>5.5291518588811324E-3</v>
      </c>
      <c r="C93" s="75">
        <f t="shared" si="50"/>
        <v>0</v>
      </c>
      <c r="D93" s="24">
        <f t="shared" si="56"/>
        <v>5.5291518588811324E-3</v>
      </c>
      <c r="H93" s="24">
        <f t="shared" si="57"/>
        <v>0.57212121212121214</v>
      </c>
      <c r="I93" s="22">
        <f t="shared" si="58"/>
        <v>3.1633450635053266E-3</v>
      </c>
      <c r="J93" s="24">
        <f t="shared" si="59"/>
        <v>3.1633450635053266E-3</v>
      </c>
      <c r="K93" s="22">
        <f t="shared" si="60"/>
        <v>5.5291518588811324E-3</v>
      </c>
      <c r="L93" s="22">
        <f t="shared" si="61"/>
        <v>3.1633450635053266E-3</v>
      </c>
      <c r="M93" s="227">
        <f t="shared" si="62"/>
        <v>3.1633450635053266E-3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1.9352031506083965E-2</v>
      </c>
      <c r="C94" s="75">
        <f t="shared" si="50"/>
        <v>-1.9352031506083965E-2</v>
      </c>
      <c r="D94" s="24">
        <f t="shared" si="56"/>
        <v>0</v>
      </c>
      <c r="H94" s="24">
        <f t="shared" si="57"/>
        <v>0.92484848484848492</v>
      </c>
      <c r="I94" s="22">
        <f t="shared" si="58"/>
        <v>0</v>
      </c>
      <c r="J94" s="24">
        <f t="shared" si="59"/>
        <v>1.7779162427490003E-2</v>
      </c>
      <c r="K94" s="22">
        <f t="shared" si="60"/>
        <v>1.9352031506083965E-2</v>
      </c>
      <c r="L94" s="22">
        <f t="shared" si="61"/>
        <v>1.78976970171419E-2</v>
      </c>
      <c r="M94" s="227">
        <f t="shared" si="62"/>
        <v>1.7779162427490003E-2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si="50"/>
        <v>1.1058303717762265E-2</v>
      </c>
      <c r="C95" s="75">
        <f t="shared" si="50"/>
        <v>1.4375794833090946E-2</v>
      </c>
      <c r="D95" s="24">
        <f t="shared" si="56"/>
        <v>2.5434098550853212E-2</v>
      </c>
      <c r="H95" s="24">
        <f t="shared" si="57"/>
        <v>0.84848484848484851</v>
      </c>
      <c r="I95" s="22">
        <f t="shared" si="58"/>
        <v>2.1580447255269392E-2</v>
      </c>
      <c r="J95" s="24">
        <f t="shared" si="59"/>
        <v>9.4635868852893101E-3</v>
      </c>
      <c r="K95" s="22">
        <f t="shared" si="60"/>
        <v>1.1058303717762265E-2</v>
      </c>
      <c r="L95" s="22">
        <f t="shared" si="61"/>
        <v>9.3828031544649516E-3</v>
      </c>
      <c r="M95" s="227">
        <f t="shared" si="62"/>
        <v>9.4635868852893101E-3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Amadumbe: kg produced</v>
      </c>
      <c r="B96" s="75">
        <f t="shared" si="50"/>
        <v>1.5481625204867172E-2</v>
      </c>
      <c r="C96" s="75">
        <f t="shared" si="50"/>
        <v>-1.5481625204867172E-2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1.3048926552286242E-2</v>
      </c>
      <c r="K96" s="22">
        <f t="shared" si="60"/>
        <v>1.5481625204867172E-2</v>
      </c>
      <c r="L96" s="22">
        <f t="shared" si="61"/>
        <v>1.3135924416250935E-2</v>
      </c>
      <c r="M96" s="227">
        <f t="shared" si="62"/>
        <v>1.3048926552286242E-2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kg produced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Cabbage</v>
      </c>
      <c r="B99" s="75">
        <f t="shared" si="50"/>
        <v>3.3174911153286799E-3</v>
      </c>
      <c r="C99" s="75">
        <f t="shared" si="50"/>
        <v>-3.3174911153286799E-3</v>
      </c>
      <c r="D99" s="24">
        <f t="shared" si="56"/>
        <v>0</v>
      </c>
      <c r="H99" s="24">
        <f t="shared" si="57"/>
        <v>0.84848484848484851</v>
      </c>
      <c r="I99" s="22">
        <f t="shared" si="58"/>
        <v>0</v>
      </c>
      <c r="J99" s="24">
        <f t="shared" si="59"/>
        <v>2.7961985469184799E-3</v>
      </c>
      <c r="K99" s="22">
        <f t="shared" si="60"/>
        <v>3.3174911153286799E-3</v>
      </c>
      <c r="L99" s="22">
        <f t="shared" si="61"/>
        <v>2.8148409463394858E-3</v>
      </c>
      <c r="M99" s="227">
        <f t="shared" si="62"/>
        <v>2.7961985469184799E-3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Spinach: no produced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0.84848484848484851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cashcrop: sugar cane (tons)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0.84848484848484851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Agricultural cash income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0.67272727272727284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7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Domestic work cash income -- see Data2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0.67272727272727284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Formal Employment (conservancies, etc.)</v>
      </c>
      <c r="B104" s="75">
        <f t="shared" si="50"/>
        <v>5.9714840075916236</v>
      </c>
      <c r="C104" s="75">
        <f t="shared" si="50"/>
        <v>0</v>
      </c>
      <c r="D104" s="24">
        <f t="shared" si="56"/>
        <v>5.9714840075916236</v>
      </c>
      <c r="H104" s="24">
        <f t="shared" si="57"/>
        <v>0.57212121212121214</v>
      </c>
      <c r="I104" s="22">
        <f t="shared" si="58"/>
        <v>3.4164126685857532</v>
      </c>
      <c r="J104" s="24">
        <f t="shared" si="59"/>
        <v>3.4164126685857532</v>
      </c>
      <c r="K104" s="22">
        <f t="shared" si="60"/>
        <v>5.9714840075916236</v>
      </c>
      <c r="L104" s="22">
        <f t="shared" si="61"/>
        <v>3.4164126685857532</v>
      </c>
      <c r="M104" s="227">
        <f t="shared" si="62"/>
        <v>3.4164126685857532</v>
      </c>
      <c r="N104" s="229">
        <v>8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Small business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0.57212121212121214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11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Social development -- see Data2</v>
      </c>
      <c r="B106" s="75">
        <f t="shared" si="50"/>
        <v>0.46444875614601516</v>
      </c>
      <c r="C106" s="75">
        <f t="shared" si="50"/>
        <v>0</v>
      </c>
      <c r="D106" s="24">
        <f t="shared" si="56"/>
        <v>0.46444875614601516</v>
      </c>
      <c r="H106" s="24">
        <f t="shared" si="57"/>
        <v>0.7151515151515152</v>
      </c>
      <c r="I106" s="22">
        <f t="shared" si="58"/>
        <v>0.33215123166805938</v>
      </c>
      <c r="J106" s="24">
        <f t="shared" si="59"/>
        <v>0.33215123166805938</v>
      </c>
      <c r="K106" s="22">
        <f t="shared" si="60"/>
        <v>0.46444875614601516</v>
      </c>
      <c r="L106" s="22">
        <f t="shared" si="61"/>
        <v>0.33215123166805938</v>
      </c>
      <c r="M106" s="227">
        <f t="shared" si="62"/>
        <v>0.33215123166805938</v>
      </c>
      <c r="N106" s="229">
        <v>14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Public works -- see Data2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0.7151515151515152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>
        <v>9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Gifts/social support: type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>
        <v>15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Other income: e.g. Credit (cotton loans)</v>
      </c>
      <c r="B109" s="75">
        <f t="shared" si="50"/>
        <v>0.13822879647202832</v>
      </c>
      <c r="C109" s="75">
        <f t="shared" si="50"/>
        <v>0</v>
      </c>
      <c r="D109" s="24">
        <f t="shared" si="56"/>
        <v>0.13822879647202832</v>
      </c>
      <c r="H109" s="24">
        <f t="shared" si="57"/>
        <v>0.60606060606060608</v>
      </c>
      <c r="I109" s="22">
        <f t="shared" si="58"/>
        <v>8.377502816486565E-2</v>
      </c>
      <c r="J109" s="24">
        <f t="shared" si="59"/>
        <v>8.377502816486565E-2</v>
      </c>
      <c r="K109" s="22">
        <f t="shared" si="60"/>
        <v>0.13822879647202832</v>
      </c>
      <c r="L109" s="22">
        <f t="shared" si="61"/>
        <v>8.377502816486565E-2</v>
      </c>
      <c r="M109" s="227">
        <f t="shared" si="62"/>
        <v>8.377502816486565E-2</v>
      </c>
      <c r="N109" s="229">
        <v>16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Remittances: no. times per year</v>
      </c>
      <c r="B110" s="75">
        <f t="shared" si="50"/>
        <v>7.4643550094895289E-2</v>
      </c>
      <c r="C110" s="75">
        <f t="shared" si="50"/>
        <v>0</v>
      </c>
      <c r="D110" s="24">
        <f t="shared" si="56"/>
        <v>7.4643550094895289E-2</v>
      </c>
      <c r="H110" s="24">
        <f t="shared" si="57"/>
        <v>0.67272727272727284</v>
      </c>
      <c r="I110" s="22">
        <f t="shared" si="58"/>
        <v>5.0214751882020472E-2</v>
      </c>
      <c r="J110" s="24">
        <f t="shared" si="59"/>
        <v>5.0214751882020472E-2</v>
      </c>
      <c r="K110" s="22">
        <f t="shared" si="60"/>
        <v>7.4643550094895289E-2</v>
      </c>
      <c r="L110" s="22">
        <f t="shared" si="61"/>
        <v>5.0214751882020472E-2</v>
      </c>
      <c r="M110" s="227">
        <f t="shared" si="62"/>
        <v>5.0214751882020472E-2</v>
      </c>
      <c r="N110" s="229">
        <v>15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7.1790507735712632</v>
      </c>
      <c r="C119" s="22">
        <f>SUM(C91:C118)</f>
        <v>-0.21176651619514739</v>
      </c>
      <c r="D119" s="24">
        <f>SUM(D91:D118)</f>
        <v>6.9672842573761153</v>
      </c>
      <c r="E119" s="22"/>
      <c r="F119" s="2"/>
      <c r="G119" s="2"/>
      <c r="H119" s="31"/>
      <c r="I119" s="22">
        <f>SUM(I91:I118)</f>
        <v>4.0717914159217496</v>
      </c>
      <c r="J119" s="24">
        <f>SUM(J91:J118)</f>
        <v>4.2001402580331018</v>
      </c>
      <c r="K119" s="22">
        <f>SUM(K91:K118)</f>
        <v>7.1790507735712632</v>
      </c>
      <c r="L119" s="22">
        <f>SUM(L91:L118)</f>
        <v>4.2009959663598586</v>
      </c>
      <c r="M119" s="57">
        <f t="shared" si="49"/>
        <v>4.2001402580331018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0.72786155120772633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0.61757949799443446</v>
      </c>
      <c r="J124" s="237">
        <f>IF(SUMPRODUCT($B$124:$B124,$H$124:$H124)&lt;J$119,($B124*$H124),J$119)</f>
        <v>0.61757949799443446</v>
      </c>
      <c r="K124" s="22">
        <f>(B124)</f>
        <v>0.72786155120772633</v>
      </c>
      <c r="L124" s="29">
        <f>IF(SUMPRODUCT($B$124:$B124,$H$124:$H124)&lt;L$119,($B124*$H124),L$119)</f>
        <v>0.61757949799443446</v>
      </c>
      <c r="M124" s="57">
        <f t="shared" si="63"/>
        <v>0.61757949799443446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0.67338618964003505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0.48157315380317661</v>
      </c>
      <c r="J125" s="237">
        <f>IF(SUMPRODUCT($B$124:$B125,$H$124:$H125)&lt;J$119,($B125*$H125),IF(SUMPRODUCT($B$124:$B124,$H$124:$H124)&lt;J$119,J$119-SUMPRODUCT($B$124:$B124,$H$124:$H124),0))</f>
        <v>0.48157315380317661</v>
      </c>
      <c r="K125" s="22">
        <f t="shared" ref="K125:K126" si="64">(B125)</f>
        <v>0.67338618964003505</v>
      </c>
      <c r="L125" s="29">
        <f>IF(SUMPRODUCT($B$124:$B125,$H$124:$H125)&lt;L$119,($B125*$H125),IF(SUMPRODUCT($B$124:$B124,$H$124:$H124)&lt;L$119,L$119-SUMPRODUCT($B$124:$B124,$H$124:$H124),0))</f>
        <v>0.48157315380317661</v>
      </c>
      <c r="M125" s="57">
        <f t="shared" ref="M125:M126" si="65">(J125)</f>
        <v>0.48157315380317661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1.3422569052619837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0.95991705952069151</v>
      </c>
      <c r="K126" s="22">
        <f t="shared" si="64"/>
        <v>1.3422569052619837</v>
      </c>
      <c r="L126" s="29">
        <f>IF(SUMPRODUCT($B$124:$B126,$H$124:$H126)&lt;(L$119-L$128),($B126*$H126),IF(SUMPRODUCT($B$124:$B125,$H$124:$H125)&lt;(L$119-L$128),L$119-L$128-SUMPRODUCT($B$124:$B125,$H$124:$H125),0))</f>
        <v>0.95991705952069151</v>
      </c>
      <c r="M126" s="57">
        <f t="shared" si="65"/>
        <v>0.95991705952069151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0.16822444530645847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0.12030596694643697</v>
      </c>
      <c r="K127" s="22">
        <f>(B127)</f>
        <v>0.16822444530645847</v>
      </c>
      <c r="L127" s="29">
        <f>IF(SUMPRODUCT($B$124:$B127,$H$124:$H127)&lt;(L$119-L$128),($B127*$H127),IF(SUMPRODUCT($B$124:$B126,$H$124:$H126)&lt;(L$119-L128),L$119-L$128-SUMPRODUCT($B$124:$B126,$H$124:$H126),0))</f>
        <v>0.12030596694643697</v>
      </c>
      <c r="M127" s="57">
        <f t="shared" si="63"/>
        <v>0.12030596694643697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0.7395463412204234</v>
      </c>
      <c r="C128" s="2"/>
      <c r="D128" s="31"/>
      <c r="E128" s="2"/>
      <c r="F128" s="2"/>
      <c r="G128" s="2"/>
      <c r="H128" s="24"/>
      <c r="I128" s="29">
        <f>(I30)</f>
        <v>3.4542119179273154</v>
      </c>
      <c r="J128" s="228">
        <f>(J30)</f>
        <v>0.43015234494343302</v>
      </c>
      <c r="K128" s="22">
        <f>(B128)</f>
        <v>0.7395463412204234</v>
      </c>
      <c r="L128" s="22">
        <f>IF(L124=L119,0,(L119-L124)/(B119-B124)*K128)</f>
        <v>0.41079287041556295</v>
      </c>
      <c r="M128" s="57">
        <f t="shared" si="63"/>
        <v>0.43015234494343302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3.5277753409346362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1.5906122348249294</v>
      </c>
      <c r="K129" s="29">
        <f>(B129)</f>
        <v>3.5277753409346362</v>
      </c>
      <c r="L129" s="60">
        <f>IF(SUM(L124:L128)&gt;L130,0,L130-SUM(L124:L128))</f>
        <v>1.6108274176795563</v>
      </c>
      <c r="M129" s="57">
        <f t="shared" si="63"/>
        <v>1.5906122348249294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7.1790507735712632</v>
      </c>
      <c r="C130" s="2"/>
      <c r="D130" s="31"/>
      <c r="E130" s="2"/>
      <c r="F130" s="2"/>
      <c r="G130" s="2"/>
      <c r="H130" s="24"/>
      <c r="I130" s="29">
        <f>(I119)</f>
        <v>4.0717914159217496</v>
      </c>
      <c r="J130" s="228">
        <f>(J119)</f>
        <v>4.2001402580331018</v>
      </c>
      <c r="K130" s="22">
        <f>(B130)</f>
        <v>7.1790507735712632</v>
      </c>
      <c r="L130" s="22">
        <f>(L119)</f>
        <v>4.2009959663598586</v>
      </c>
      <c r="M130" s="57">
        <f t="shared" si="63"/>
        <v>4.2001402580331018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0.48157315380317733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532" operator="equal">
      <formula>16</formula>
    </cfRule>
    <cfRule type="cellIs" dxfId="292" priority="533" operator="equal">
      <formula>15</formula>
    </cfRule>
    <cfRule type="cellIs" dxfId="291" priority="534" operator="equal">
      <formula>14</formula>
    </cfRule>
    <cfRule type="cellIs" dxfId="290" priority="535" operator="equal">
      <formula>13</formula>
    </cfRule>
    <cfRule type="cellIs" dxfId="289" priority="536" operator="equal">
      <formula>12</formula>
    </cfRule>
    <cfRule type="cellIs" dxfId="288" priority="537" operator="equal">
      <formula>11</formula>
    </cfRule>
    <cfRule type="cellIs" dxfId="287" priority="538" operator="equal">
      <formula>10</formula>
    </cfRule>
    <cfRule type="cellIs" dxfId="286" priority="539" operator="equal">
      <formula>9</formula>
    </cfRule>
    <cfRule type="cellIs" dxfId="285" priority="540" operator="equal">
      <formula>8</formula>
    </cfRule>
    <cfRule type="cellIs" dxfId="284" priority="541" operator="equal">
      <formula>7</formula>
    </cfRule>
    <cfRule type="cellIs" dxfId="283" priority="542" operator="equal">
      <formula>6</formula>
    </cfRule>
    <cfRule type="cellIs" dxfId="282" priority="543" operator="equal">
      <formula>5</formula>
    </cfRule>
    <cfRule type="cellIs" dxfId="281" priority="544" operator="equal">
      <formula>4</formula>
    </cfRule>
    <cfRule type="cellIs" dxfId="280" priority="545" operator="equal">
      <formula>3</formula>
    </cfRule>
    <cfRule type="cellIs" dxfId="279" priority="546" operator="equal">
      <formula>2</formula>
    </cfRule>
    <cfRule type="cellIs" dxfId="278" priority="547" operator="equal">
      <formula>1</formula>
    </cfRule>
  </conditionalFormatting>
  <conditionalFormatting sqref="N29">
    <cfRule type="cellIs" dxfId="277" priority="516" operator="equal">
      <formula>16</formula>
    </cfRule>
    <cfRule type="cellIs" dxfId="276" priority="517" operator="equal">
      <formula>15</formula>
    </cfRule>
    <cfRule type="cellIs" dxfId="275" priority="518" operator="equal">
      <formula>14</formula>
    </cfRule>
    <cfRule type="cellIs" dxfId="274" priority="519" operator="equal">
      <formula>13</formula>
    </cfRule>
    <cfRule type="cellIs" dxfId="273" priority="520" operator="equal">
      <formula>12</formula>
    </cfRule>
    <cfRule type="cellIs" dxfId="272" priority="521" operator="equal">
      <formula>11</formula>
    </cfRule>
    <cfRule type="cellIs" dxfId="271" priority="522" operator="equal">
      <formula>10</formula>
    </cfRule>
    <cfRule type="cellIs" dxfId="270" priority="523" operator="equal">
      <formula>9</formula>
    </cfRule>
    <cfRule type="cellIs" dxfId="269" priority="524" operator="equal">
      <formula>8</formula>
    </cfRule>
    <cfRule type="cellIs" dxfId="268" priority="525" operator="equal">
      <formula>7</formula>
    </cfRule>
    <cfRule type="cellIs" dxfId="267" priority="526" operator="equal">
      <formula>6</formula>
    </cfRule>
    <cfRule type="cellIs" dxfId="266" priority="527" operator="equal">
      <formula>5</formula>
    </cfRule>
    <cfRule type="cellIs" dxfId="265" priority="528" operator="equal">
      <formula>4</formula>
    </cfRule>
    <cfRule type="cellIs" dxfId="264" priority="529" operator="equal">
      <formula>3</formula>
    </cfRule>
    <cfRule type="cellIs" dxfId="263" priority="530" operator="equal">
      <formula>2</formula>
    </cfRule>
    <cfRule type="cellIs" dxfId="262" priority="531" operator="equal">
      <formula>1</formula>
    </cfRule>
  </conditionalFormatting>
  <conditionalFormatting sqref="N27:N28">
    <cfRule type="cellIs" dxfId="261" priority="324" operator="equal">
      <formula>16</formula>
    </cfRule>
    <cfRule type="cellIs" dxfId="260" priority="325" operator="equal">
      <formula>15</formula>
    </cfRule>
    <cfRule type="cellIs" dxfId="259" priority="326" operator="equal">
      <formula>14</formula>
    </cfRule>
    <cfRule type="cellIs" dxfId="258" priority="327" operator="equal">
      <formula>13</formula>
    </cfRule>
    <cfRule type="cellIs" dxfId="257" priority="328" operator="equal">
      <formula>12</formula>
    </cfRule>
    <cfRule type="cellIs" dxfId="256" priority="329" operator="equal">
      <formula>11</formula>
    </cfRule>
    <cfRule type="cellIs" dxfId="255" priority="330" operator="equal">
      <formula>10</formula>
    </cfRule>
    <cfRule type="cellIs" dxfId="254" priority="331" operator="equal">
      <formula>9</formula>
    </cfRule>
    <cfRule type="cellIs" dxfId="253" priority="332" operator="equal">
      <formula>8</formula>
    </cfRule>
    <cfRule type="cellIs" dxfId="252" priority="333" operator="equal">
      <formula>7</formula>
    </cfRule>
    <cfRule type="cellIs" dxfId="251" priority="334" operator="equal">
      <formula>6</formula>
    </cfRule>
    <cfRule type="cellIs" dxfId="250" priority="335" operator="equal">
      <formula>5</formula>
    </cfRule>
    <cfRule type="cellIs" dxfId="249" priority="336" operator="equal">
      <formula>4</formula>
    </cfRule>
    <cfRule type="cellIs" dxfId="248" priority="337" operator="equal">
      <formula>3</formula>
    </cfRule>
    <cfRule type="cellIs" dxfId="247" priority="338" operator="equal">
      <formula>2</formula>
    </cfRule>
    <cfRule type="cellIs" dxfId="246" priority="339" operator="equal">
      <formula>1</formula>
    </cfRule>
  </conditionalFormatting>
  <conditionalFormatting sqref="N113:N118">
    <cfRule type="cellIs" dxfId="245" priority="196" operator="equal">
      <formula>16</formula>
    </cfRule>
    <cfRule type="cellIs" dxfId="244" priority="197" operator="equal">
      <formula>15</formula>
    </cfRule>
    <cfRule type="cellIs" dxfId="243" priority="198" operator="equal">
      <formula>14</formula>
    </cfRule>
    <cfRule type="cellIs" dxfId="242" priority="199" operator="equal">
      <formula>13</formula>
    </cfRule>
    <cfRule type="cellIs" dxfId="241" priority="200" operator="equal">
      <formula>12</formula>
    </cfRule>
    <cfRule type="cellIs" dxfId="240" priority="201" operator="equal">
      <formula>11</formula>
    </cfRule>
    <cfRule type="cellIs" dxfId="239" priority="202" operator="equal">
      <formula>10</formula>
    </cfRule>
    <cfRule type="cellIs" dxfId="238" priority="203" operator="equal">
      <formula>9</formula>
    </cfRule>
    <cfRule type="cellIs" dxfId="237" priority="204" operator="equal">
      <formula>8</formula>
    </cfRule>
    <cfRule type="cellIs" dxfId="236" priority="205" operator="equal">
      <formula>7</formula>
    </cfRule>
    <cfRule type="cellIs" dxfId="235" priority="206" operator="equal">
      <formula>6</formula>
    </cfRule>
    <cfRule type="cellIs" dxfId="234" priority="207" operator="equal">
      <formula>5</formula>
    </cfRule>
    <cfRule type="cellIs" dxfId="233" priority="208" operator="equal">
      <formula>4</formula>
    </cfRule>
    <cfRule type="cellIs" dxfId="232" priority="209" operator="equal">
      <formula>3</formula>
    </cfRule>
    <cfRule type="cellIs" dxfId="231" priority="210" operator="equal">
      <formula>2</formula>
    </cfRule>
    <cfRule type="cellIs" dxfId="230" priority="211" operator="equal">
      <formula>1</formula>
    </cfRule>
  </conditionalFormatting>
  <conditionalFormatting sqref="N112">
    <cfRule type="cellIs" dxfId="229" priority="180" operator="equal">
      <formula>16</formula>
    </cfRule>
    <cfRule type="cellIs" dxfId="228" priority="181" operator="equal">
      <formula>15</formula>
    </cfRule>
    <cfRule type="cellIs" dxfId="227" priority="182" operator="equal">
      <formula>14</formula>
    </cfRule>
    <cfRule type="cellIs" dxfId="226" priority="183" operator="equal">
      <formula>13</formula>
    </cfRule>
    <cfRule type="cellIs" dxfId="225" priority="184" operator="equal">
      <formula>12</formula>
    </cfRule>
    <cfRule type="cellIs" dxfId="224" priority="185" operator="equal">
      <formula>11</formula>
    </cfRule>
    <cfRule type="cellIs" dxfId="223" priority="186" operator="equal">
      <formula>10</formula>
    </cfRule>
    <cfRule type="cellIs" dxfId="222" priority="187" operator="equal">
      <formula>9</formula>
    </cfRule>
    <cfRule type="cellIs" dxfId="221" priority="188" operator="equal">
      <formula>8</formula>
    </cfRule>
    <cfRule type="cellIs" dxfId="220" priority="189" operator="equal">
      <formula>7</formula>
    </cfRule>
    <cfRule type="cellIs" dxfId="219" priority="190" operator="equal">
      <formula>6</formula>
    </cfRule>
    <cfRule type="cellIs" dxfId="218" priority="191" operator="equal">
      <formula>5</formula>
    </cfRule>
    <cfRule type="cellIs" dxfId="217" priority="192" operator="equal">
      <formula>4</formula>
    </cfRule>
    <cfRule type="cellIs" dxfId="216" priority="193" operator="equal">
      <formula>3</formula>
    </cfRule>
    <cfRule type="cellIs" dxfId="215" priority="194" operator="equal">
      <formula>2</formula>
    </cfRule>
    <cfRule type="cellIs" dxfId="214" priority="195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6" activePane="bottomRight" state="frozen"/>
      <selection pane="topRight" activeCell="B1" sqref="B1"/>
      <selection pane="bottomLeft" activeCell="A3" sqref="A3"/>
      <selection pane="bottomRight" activeCell="N111" sqref="N11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ZASCO: 59305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Own meat</v>
      </c>
      <c r="B6" s="101">
        <f>IF([1]Summ!$J1044="",0,[1]Summ!$J1044)</f>
        <v>8.5785733188044833E-2</v>
      </c>
      <c r="C6" s="102">
        <f>IF([1]Summ!$K1044="",0,[1]Summ!$K1044)</f>
        <v>0</v>
      </c>
      <c r="D6" s="24">
        <f t="shared" ref="D6:D29" si="0">(B6+C6)</f>
        <v>8.5785733188044833E-2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4.2892866594022416E-2</v>
      </c>
      <c r="J6" s="24">
        <f t="shared" ref="J6:J13" si="3">IF(I$32&lt;=1+I$131,I6,B6*H6+J$33*(I6-B6*H6))</f>
        <v>4.2892866594022416E-2</v>
      </c>
      <c r="K6" s="22">
        <f t="shared" ref="K6:K31" si="4">B6</f>
        <v>8.5785733188044833E-2</v>
      </c>
      <c r="L6" s="22">
        <f t="shared" ref="L6:L29" si="5">IF(K6="","",K6*H6)</f>
        <v>4.2892866594022416E-2</v>
      </c>
      <c r="M6" s="177">
        <f t="shared" ref="M6:M31" si="6">J6</f>
        <v>4.2892866594022416E-2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0.17157146637608967</v>
      </c>
      <c r="Z6" s="156">
        <f>Poor!Z6</f>
        <v>0.17</v>
      </c>
      <c r="AA6" s="121">
        <f>$M6*Z6*4</f>
        <v>2.9167149283935247E-2</v>
      </c>
      <c r="AB6" s="156">
        <f>Poor!AB6</f>
        <v>0.17</v>
      </c>
      <c r="AC6" s="121">
        <f t="shared" ref="AC6:AC29" si="7">$M6*AB6*4</f>
        <v>2.9167149283935247E-2</v>
      </c>
      <c r="AD6" s="156">
        <f>Poor!AD6</f>
        <v>0.33</v>
      </c>
      <c r="AE6" s="121">
        <f t="shared" ref="AE6:AE29" si="8">$M6*AD6*4</f>
        <v>5.6618583904109593E-2</v>
      </c>
      <c r="AF6" s="122">
        <f>1-SUM(Z6,AB6,AD6)</f>
        <v>0.32999999999999996</v>
      </c>
      <c r="AG6" s="121">
        <f>$M6*AF6*4</f>
        <v>5.6618583904109586E-2</v>
      </c>
      <c r="AH6" s="123">
        <f>SUM(Z6,AB6,AD6,AF6)</f>
        <v>1</v>
      </c>
      <c r="AI6" s="184">
        <f>SUM(AA6,AC6,AE6,AG6)/4</f>
        <v>4.2892866594022416E-2</v>
      </c>
      <c r="AJ6" s="120">
        <f>(AA6+AC6)/2</f>
        <v>2.9167149283935247E-2</v>
      </c>
      <c r="AK6" s="119">
        <f>(AE6+AG6)/2</f>
        <v>5.6618583904109593E-2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Green cons - Season 1: no of months</v>
      </c>
      <c r="B7" s="101">
        <f>IF([1]Summ!$J1045="",0,[1]Summ!$J1045)</f>
        <v>4.9999999999999992E-3</v>
      </c>
      <c r="C7" s="102">
        <f>IF([1]Summ!$K1045="",0,[1]Summ!$K1045)</f>
        <v>0</v>
      </c>
      <c r="D7" s="24">
        <f t="shared" si="0"/>
        <v>4.9999999999999992E-3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4.9999999999999992E-3</v>
      </c>
      <c r="J7" s="24">
        <f t="shared" si="3"/>
        <v>4.9999999999999992E-3</v>
      </c>
      <c r="K7" s="22">
        <f t="shared" si="4"/>
        <v>4.9999999999999992E-3</v>
      </c>
      <c r="L7" s="22">
        <f t="shared" si="5"/>
        <v>4.9999999999999992E-3</v>
      </c>
      <c r="M7" s="177">
        <f t="shared" si="6"/>
        <v>4.9999999999999992E-3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2112.904554101895</v>
      </c>
      <c r="S7" s="222">
        <f>IF($B$81=0,0,(SUMIF($N$6:$N$28,$U7,L$6:L$28)+SUMIF($N$91:$N$118,$U7,L$91:L$118))*$I$83*Poor!$B$81/$B$81)</f>
        <v>2367.3682938050297</v>
      </c>
      <c r="T7" s="222">
        <f>IF($B$81=0,0,(SUMIF($N$6:$N$28,$U7,M$6:M$28)+SUMIF($N$91:$N$118,$U7,M$91:M$118))*$I$83*Poor!$B$81/$B$81)</f>
        <v>2361.2870326695383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1.9999999999999997E-2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1.9999999999999997E-2</v>
      </c>
      <c r="AH7" s="123">
        <f t="shared" ref="AH7:AH30" si="12">SUM(Z7,AB7,AD7,AF7)</f>
        <v>1</v>
      </c>
      <c r="AI7" s="184">
        <f t="shared" ref="AI7:AI30" si="13">SUM(AA7,AC7,AE7,AG7)/4</f>
        <v>4.9999999999999992E-3</v>
      </c>
      <c r="AJ7" s="120">
        <f t="shared" ref="AJ7:AJ31" si="14">(AA7+AC7)/2</f>
        <v>0</v>
      </c>
      <c r="AK7" s="119">
        <f t="shared" ref="AK7:AK31" si="15">(AE7+AG7)/2</f>
        <v>9.9999999999999985E-3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2.8389788293897884E-2</v>
      </c>
      <c r="C8" s="102">
        <f>IF([1]Summ!$K1046="",0,[1]Summ!$K1046)</f>
        <v>0</v>
      </c>
      <c r="D8" s="24">
        <f t="shared" si="0"/>
        <v>2.8389788293897884E-2</v>
      </c>
      <c r="E8" s="75">
        <f>Middle!E8</f>
        <v>1.0900000000000001</v>
      </c>
      <c r="F8" s="22" t="s">
        <v>23</v>
      </c>
      <c r="H8" s="24">
        <f t="shared" si="1"/>
        <v>1.0900000000000001</v>
      </c>
      <c r="I8" s="22">
        <f t="shared" si="2"/>
        <v>3.0944869240348696E-2</v>
      </c>
      <c r="J8" s="24">
        <f t="shared" si="3"/>
        <v>3.0944869240348696E-2</v>
      </c>
      <c r="K8" s="22">
        <f t="shared" si="4"/>
        <v>2.8389788293897884E-2</v>
      </c>
      <c r="L8" s="22">
        <f t="shared" si="5"/>
        <v>3.0944869240348696E-2</v>
      </c>
      <c r="M8" s="224">
        <f t="shared" si="6"/>
        <v>3.0944869240348696E-2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52404.147701231705</v>
      </c>
      <c r="S8" s="222">
        <f>IF($B$81=0,0,(SUMIF($N$6:$N$28,$U8,L$6:L$28)+SUMIF($N$91:$N$118,$U8,L$91:L$118))*$I$83*Poor!$B$81/$B$81)</f>
        <v>47985.279999999992</v>
      </c>
      <c r="T8" s="222">
        <f>IF($B$81=0,0,(SUMIF($N$6:$N$28,$U8,M$6:M$28)+SUMIF($N$91:$N$118,$U8,M$91:M$118))*$I$83*Poor!$B$81/$B$81)</f>
        <v>47991.807751519496</v>
      </c>
      <c r="U8" s="223">
        <v>2</v>
      </c>
      <c r="V8" s="56"/>
      <c r="W8" s="115"/>
      <c r="X8" s="118">
        <f>Poor!X8</f>
        <v>1</v>
      </c>
      <c r="Y8" s="184">
        <f t="shared" si="9"/>
        <v>0.12377947696139478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0.12377947696139478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3.0944869240348696E-2</v>
      </c>
      <c r="AJ8" s="120">
        <f t="shared" si="14"/>
        <v>6.1889738480697391E-2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Pepper/ Brinjal / Beetroot: kg produced</v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2711.0289841824542</v>
      </c>
      <c r="S9" s="222">
        <f>IF($B$81=0,0,(SUMIF($N$6:$N$28,$U9,L$6:L$28)+SUMIF($N$91:$N$118,$U9,L$91:L$118))*$I$83*Poor!$B$81/$B$81)</f>
        <v>1462.8589222353635</v>
      </c>
      <c r="T9" s="222">
        <f>IF($B$81=0,0,(SUMIF($N$6:$N$28,$U9,M$6:M$28)+SUMIF($N$91:$N$118,$U9,M$91:M$118))*$I$83*Poor!$B$81/$B$81)</f>
        <v>1462.8589222353635</v>
      </c>
      <c r="U9" s="223">
        <v>3</v>
      </c>
      <c r="V9" s="56"/>
      <c r="W9" s="115"/>
      <c r="X9" s="118">
        <f>Poor!X9</f>
        <v>1</v>
      </c>
      <c r="Y9" s="184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4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f>IF([1]Summ!$J1048="",0,[1]Summ!$J1048)</f>
        <v>1.6791518555417186E-2</v>
      </c>
      <c r="C10" s="102">
        <f>IF([1]Summ!$K1048="",0,[1]Summ!$K1048)</f>
        <v>0</v>
      </c>
      <c r="D10" s="24">
        <f t="shared" si="0"/>
        <v>1.6791518555417186E-2</v>
      </c>
      <c r="E10" s="75">
        <f>Middle!E10</f>
        <v>1</v>
      </c>
      <c r="H10" s="24">
        <f t="shared" si="1"/>
        <v>1</v>
      </c>
      <c r="I10" s="22">
        <f t="shared" si="2"/>
        <v>1.6791518555417186E-2</v>
      </c>
      <c r="J10" s="24">
        <f t="shared" si="3"/>
        <v>1.6791518555417186E-2</v>
      </c>
      <c r="K10" s="22">
        <f t="shared" si="4"/>
        <v>1.6791518555417186E-2</v>
      </c>
      <c r="L10" s="22">
        <f t="shared" si="5"/>
        <v>1.6791518555417186E-2</v>
      </c>
      <c r="M10" s="224">
        <f t="shared" si="6"/>
        <v>1.6791518555417186E-2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6.7166074221668745E-2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6.7166074221668745E-2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1.6791518555417186E-2</v>
      </c>
      <c r="AJ10" s="120">
        <f t="shared" si="14"/>
        <v>3.3583037110834373E-2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Amadumbe: kg produced</v>
      </c>
      <c r="B11" s="101">
        <f>IF([1]Summ!$J1049="",0,[1]Summ!$J1049)</f>
        <v>2.2027397260273971E-3</v>
      </c>
      <c r="C11" s="102">
        <f>IF([1]Summ!$K1049="",0,[1]Summ!$K1049)</f>
        <v>9.9123287671232883E-3</v>
      </c>
      <c r="D11" s="24">
        <f t="shared" si="0"/>
        <v>1.2115068493150685E-2</v>
      </c>
      <c r="E11" s="75">
        <f>Middle!E11</f>
        <v>1</v>
      </c>
      <c r="H11" s="24">
        <f t="shared" si="1"/>
        <v>1</v>
      </c>
      <c r="I11" s="22">
        <f t="shared" si="2"/>
        <v>1.2115068493150685E-2</v>
      </c>
      <c r="J11" s="24">
        <f t="shared" si="3"/>
        <v>2.0244294880111106E-3</v>
      </c>
      <c r="K11" s="22">
        <f t="shared" si="4"/>
        <v>2.2027397260273971E-3</v>
      </c>
      <c r="L11" s="22">
        <f t="shared" si="5"/>
        <v>2.2027397260273971E-3</v>
      </c>
      <c r="M11" s="224">
        <f t="shared" si="6"/>
        <v>2.0244294880111106E-3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28866.069595487545</v>
      </c>
      <c r="S11" s="222">
        <f>IF($B$81=0,0,(SUMIF($N$6:$N$28,$U11,L$6:L$28)+SUMIF($N$91:$N$118,$U11,L$91:L$118))*$I$83*Poor!$B$81/$B$81)</f>
        <v>17822.719999999998</v>
      </c>
      <c r="T11" s="222">
        <f>IF($B$81=0,0,(SUMIF($N$6:$N$28,$U11,M$6:M$28)+SUMIF($N$91:$N$118,$U11,M$91:M$118))*$I$83*Poor!$B$81/$B$81)</f>
        <v>17752.077525002398</v>
      </c>
      <c r="U11" s="223">
        <v>5</v>
      </c>
      <c r="V11" s="56"/>
      <c r="W11" s="115"/>
      <c r="X11" s="118">
        <f>Poor!X11</f>
        <v>1</v>
      </c>
      <c r="Y11" s="184">
        <f t="shared" si="9"/>
        <v>8.0977179520444423E-3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8.0977179520444423E-3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2.0244294880111106E-3</v>
      </c>
      <c r="AJ11" s="120">
        <f t="shared" si="14"/>
        <v>4.0488589760222212E-3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Potatoes: kg produced</v>
      </c>
      <c r="B12" s="101">
        <f>IF([1]Summ!$J1050="",0,[1]Summ!$J1050)</f>
        <v>9.6108343711083441E-3</v>
      </c>
      <c r="C12" s="102">
        <f>IF([1]Summ!$K1050="",0,[1]Summ!$K1050)</f>
        <v>0</v>
      </c>
      <c r="D12" s="24">
        <f t="shared" si="0"/>
        <v>9.6108343711083441E-3</v>
      </c>
      <c r="E12" s="75">
        <f>Middle!E12</f>
        <v>1</v>
      </c>
      <c r="H12" s="24">
        <f t="shared" si="1"/>
        <v>1</v>
      </c>
      <c r="I12" s="22">
        <f t="shared" si="2"/>
        <v>9.6108343711083441E-3</v>
      </c>
      <c r="J12" s="24">
        <f t="shared" si="3"/>
        <v>9.6108343711083441E-3</v>
      </c>
      <c r="K12" s="22">
        <f t="shared" si="4"/>
        <v>9.6108343711083441E-3</v>
      </c>
      <c r="L12" s="22">
        <f t="shared" si="5"/>
        <v>9.6108343711083441E-3</v>
      </c>
      <c r="M12" s="224">
        <f t="shared" si="6"/>
        <v>9.6108343711083441E-3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3.8443337484433376E-2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2.5757036114570364E-2</v>
      </c>
      <c r="AF12" s="122">
        <f>1-SUM(Z12,AB12,AD12)</f>
        <v>0.32999999999999996</v>
      </c>
      <c r="AG12" s="121">
        <f>$M12*AF12*4</f>
        <v>1.2686301369863012E-2</v>
      </c>
      <c r="AH12" s="123">
        <f t="shared" si="12"/>
        <v>1</v>
      </c>
      <c r="AI12" s="184">
        <f t="shared" si="13"/>
        <v>9.6108343711083441E-3</v>
      </c>
      <c r="AJ12" s="120">
        <f t="shared" si="14"/>
        <v>0</v>
      </c>
      <c r="AK12" s="119">
        <f t="shared" si="15"/>
        <v>1.9221668742216688E-2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Sweet Potatoes: kg produced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crop: Cabbage</v>
      </c>
      <c r="B14" s="101">
        <f>IF([1]Summ!$J1052="",0,[1]Summ!$J1052)</f>
        <v>2.8557907845579078E-3</v>
      </c>
      <c r="C14" s="102">
        <f>IF([1]Summ!$K1052="",0,[1]Summ!$K1052)</f>
        <v>0</v>
      </c>
      <c r="D14" s="24">
        <f t="shared" si="0"/>
        <v>2.8557907845579078E-3</v>
      </c>
      <c r="E14" s="75">
        <f>Middle!E14</f>
        <v>1</v>
      </c>
      <c r="F14" s="22"/>
      <c r="H14" s="24">
        <f t="shared" si="1"/>
        <v>1</v>
      </c>
      <c r="I14" s="22">
        <f t="shared" si="2"/>
        <v>2.8557907845579078E-3</v>
      </c>
      <c r="J14" s="24">
        <f>IF(I$32&lt;=1+I131,I14,B14*H14+J$33*(I14-B14*H14))</f>
        <v>2.8557907845579078E-3</v>
      </c>
      <c r="K14" s="22">
        <f t="shared" si="4"/>
        <v>2.8557907845579078E-3</v>
      </c>
      <c r="L14" s="22">
        <f t="shared" si="5"/>
        <v>2.8557907845579078E-3</v>
      </c>
      <c r="M14" s="225">
        <f t="shared" si="6"/>
        <v>2.8557907845579078E-3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352263.90014832257</v>
      </c>
      <c r="S14" s="222">
        <f>IF($B$81=0,0,(SUMIF($N$6:$N$28,$U14,L$6:L$28)+SUMIF($N$91:$N$118,$U14,L$91:L$118))*$I$83*Poor!$B$81/$B$81)</f>
        <v>217497.59999999995</v>
      </c>
      <c r="T14" s="222">
        <f>IF($B$81=0,0,(SUMIF($N$6:$N$28,$U14,M$6:M$28)+SUMIF($N$91:$N$118,$U14,M$91:M$118))*$I$83*Poor!$B$81/$B$81)</f>
        <v>217497.59999999995</v>
      </c>
      <c r="U14" s="223">
        <v>8</v>
      </c>
      <c r="V14" s="56"/>
      <c r="W14" s="110"/>
      <c r="X14" s="118"/>
      <c r="Y14" s="184">
        <f>M14*4</f>
        <v>1.1423163138231631E-2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1.1423163138231631E-2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2.8557907845579078E-3</v>
      </c>
      <c r="AJ14" s="120">
        <f t="shared" si="14"/>
        <v>5.7115815691158155E-3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Other crop: pumpkin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Spinach: no produced</v>
      </c>
      <c r="B16" s="101">
        <f>IF([1]Summ!$J1054="",0,[1]Summ!$J1054)</f>
        <v>2.0084682440846824E-3</v>
      </c>
      <c r="C16" s="102">
        <f>IF([1]Summ!$K1054="",0,[1]Summ!$K1054)</f>
        <v>0</v>
      </c>
      <c r="D16" s="24">
        <f t="shared" si="0"/>
        <v>2.0084682440846824E-3</v>
      </c>
      <c r="E16" s="75">
        <f>Middle!E16</f>
        <v>1</v>
      </c>
      <c r="F16" s="22"/>
      <c r="H16" s="24">
        <f t="shared" si="1"/>
        <v>1</v>
      </c>
      <c r="I16" s="22">
        <f t="shared" si="2"/>
        <v>2.0084682440846824E-3</v>
      </c>
      <c r="J16" s="24">
        <f>IF(I$32&lt;=1+I131,I16,B16*H16+J$33*(I16-B16*H16))</f>
        <v>2.0084682440846824E-3</v>
      </c>
      <c r="K16" s="22">
        <f t="shared" si="4"/>
        <v>2.0084682440846824E-3</v>
      </c>
      <c r="L16" s="22">
        <f t="shared" si="5"/>
        <v>2.0084682440846824E-3</v>
      </c>
      <c r="M16" s="224">
        <f t="shared" si="6"/>
        <v>2.0084682440846824E-3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>
        <f t="shared" si="9"/>
        <v>8.0338729763387295E-3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8.0338729763387295E-3</v>
      </c>
      <c r="AH16" s="123">
        <f t="shared" si="12"/>
        <v>1</v>
      </c>
      <c r="AI16" s="184">
        <f t="shared" si="13"/>
        <v>2.0084682440846824E-3</v>
      </c>
      <c r="AJ16" s="120">
        <f t="shared" si="14"/>
        <v>0</v>
      </c>
      <c r="AK16" s="119">
        <f t="shared" si="15"/>
        <v>4.0169364881693648E-3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FISHING -- see worksheet Data 3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58710.650024720424</v>
      </c>
      <c r="S17" s="222">
        <f>IF($B$81=0,0,(SUMIF($N$6:$N$28,$U17,L$6:L$28)+SUMIF($N$91:$N$118,$U17,L$91:L$118))*$I$83*Poor!$B$81/$B$81)</f>
        <v>36249.599999999999</v>
      </c>
      <c r="T17" s="222">
        <f>IF($B$81=0,0,(SUMIF($N$6:$N$28,$U17,M$6:M$28)+SUMIF($N$91:$N$118,$U17,M$91:M$118))*$I$83*Poor!$B$81/$B$81)</f>
        <v>36249.599999999999</v>
      </c>
      <c r="U17" s="223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WILD FOODS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1504.8728208852517</v>
      </c>
      <c r="S18" s="222">
        <f>IF($B$81=0,0,(SUMIF($N$6:$N$28,$U18,L$6:L$28)+SUMIF($N$91:$N$118,$U18,L$91:L$118))*$I$83*Poor!$B$81/$B$81)</f>
        <v>1624.0450734431054</v>
      </c>
      <c r="T18" s="222">
        <f>IF($B$81=0,0,(SUMIF($N$6:$N$28,$U18,M$6:M$28)+SUMIF($N$91:$N$118,$U18,M$91:M$118))*$I$83*Poor!$B$81/$B$81)</f>
        <v>1624.0450734431054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20548.727508652148</v>
      </c>
      <c r="S20" s="222">
        <f>IF($B$81=0,0,(SUMIF($N$6:$N$28,$U20,L$6:L$28)+SUMIF($N$91:$N$118,$U20,L$91:L$118))*$I$83*Poor!$B$81/$B$81)</f>
        <v>15859.2</v>
      </c>
      <c r="T20" s="222">
        <f>IF($B$81=0,0,(SUMIF($N$6:$N$28,$U20,M$6:M$28)+SUMIF($N$91:$N$118,$U20,M$91:M$118))*$I$83*Poor!$B$81/$B$81)</f>
        <v>15859.2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16145.428756798117</v>
      </c>
      <c r="S21" s="222">
        <f>IF($B$81=0,0,(SUMIF($N$6:$N$28,$U21,L$6:L$28)+SUMIF($N$91:$N$118,$U21,L$91:L$118))*$I$83*Poor!$B$81/$B$81)</f>
        <v>10560</v>
      </c>
      <c r="T21" s="222">
        <f>IF($B$81=0,0,(SUMIF($N$6:$N$28,$U21,M$6:M$28)+SUMIF($N$91:$N$118,$U21,M$91:M$118))*$I$83*Poor!$B$81/$B$81)</f>
        <v>10560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535267.73009438207</v>
      </c>
      <c r="S23" s="179">
        <f>SUM(S7:S22)</f>
        <v>351428.67228948342</v>
      </c>
      <c r="T23" s="179">
        <f>SUM(T7:T22)</f>
        <v>351358.47630486981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47494.887852133972</v>
      </c>
      <c r="S24" s="41">
        <f>IF($B$81=0,0,(SUM(($B$70*$H$70))+((1-$D$29)*$I$83))*Poor!$B$81/$B$81)</f>
        <v>47494.887852133972</v>
      </c>
      <c r="T24" s="41">
        <f>IF($B$81=0,0,(SUM(($B$70*$H$70))+((1-$D$29)*$I$83))*Poor!$B$81/$B$81)</f>
        <v>47494.887852133972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63918.914518800644</v>
      </c>
      <c r="S25" s="41">
        <f>IF($B$81=0,0,(SUM(($B$70*$H$70),($B$71*$H$71))+((1-$D$29)*$I$83))*Poor!$B$81/$B$81)</f>
        <v>63918.914518800644</v>
      </c>
      <c r="T25" s="41">
        <f>IF($B$81=0,0,(SUM(($B$70*$H$70),($B$71*$H$71))+((1-$D$29)*$I$83))*Poor!$B$81/$B$81)</f>
        <v>63918.914518800644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4.7619047619047616E-2</v>
      </c>
      <c r="C26" s="102">
        <f>IF([1]Summ!$K1064="",0,[1]Summ!$K1064)</f>
        <v>0</v>
      </c>
      <c r="D26" s="24">
        <f t="shared" si="0"/>
        <v>4.7619047619047616E-2</v>
      </c>
      <c r="E26" s="75">
        <f>Middle!E26</f>
        <v>1</v>
      </c>
      <c r="F26" s="22"/>
      <c r="H26" s="24">
        <f t="shared" si="1"/>
        <v>1</v>
      </c>
      <c r="I26" s="22">
        <f t="shared" si="2"/>
        <v>4.7619047619047616E-2</v>
      </c>
      <c r="J26" s="24">
        <f>IF(I$32&lt;=1+I131,I26,B26*H26+J$33*(I26-B26*H26))</f>
        <v>4.7619047619047616E-2</v>
      </c>
      <c r="K26" s="22">
        <f t="shared" si="4"/>
        <v>4.7619047619047616E-2</v>
      </c>
      <c r="L26" s="22">
        <f t="shared" si="5"/>
        <v>4.7619047619047616E-2</v>
      </c>
      <c r="M26" s="224">
        <f t="shared" si="6"/>
        <v>4.7619047619047616E-2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96656.83451880065</v>
      </c>
      <c r="S26" s="41">
        <f>IF($B$81=0,0,(SUM(($B$70*$H$70),($B$71*$H$71),($B$72*$H$72))+((1-$D$29)*$I$83))*Poor!$B$81/$B$81)</f>
        <v>96656.83451880065</v>
      </c>
      <c r="T26" s="41">
        <f>IF($B$81=0,0,(SUM(($B$70*$H$70),($B$71*$H$71),($B$72*$H$72))+((1-$D$29)*$I$83))*Poor!$B$81/$B$81)</f>
        <v>96656.83451880065</v>
      </c>
      <c r="U26" s="56"/>
      <c r="V26" s="56"/>
      <c r="W26" s="110"/>
      <c r="X26" s="118"/>
      <c r="Y26" s="184">
        <f t="shared" si="9"/>
        <v>0.19047619047619047</v>
      </c>
      <c r="Z26" s="156">
        <f>Poor!Z26</f>
        <v>0.25</v>
      </c>
      <c r="AA26" s="121">
        <f t="shared" si="16"/>
        <v>4.7619047619047616E-2</v>
      </c>
      <c r="AB26" s="156">
        <f>Poor!AB26</f>
        <v>0.25</v>
      </c>
      <c r="AC26" s="121">
        <f t="shared" si="7"/>
        <v>4.7619047619047616E-2</v>
      </c>
      <c r="AD26" s="156">
        <f>Poor!AD26</f>
        <v>0.25</v>
      </c>
      <c r="AE26" s="121">
        <f t="shared" si="8"/>
        <v>4.7619047619047616E-2</v>
      </c>
      <c r="AF26" s="122">
        <f t="shared" si="10"/>
        <v>0.25</v>
      </c>
      <c r="AG26" s="121">
        <f t="shared" si="11"/>
        <v>4.7619047619047616E-2</v>
      </c>
      <c r="AH26" s="123">
        <f t="shared" si="12"/>
        <v>1</v>
      </c>
      <c r="AI26" s="184">
        <f t="shared" si="13"/>
        <v>4.7619047619047616E-2</v>
      </c>
      <c r="AJ26" s="120">
        <f t="shared" si="14"/>
        <v>4.7619047619047616E-2</v>
      </c>
      <c r="AK26" s="119">
        <f t="shared" si="15"/>
        <v>4.7619047619047616E-2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5.9204376089663752E-2</v>
      </c>
      <c r="C27" s="102">
        <f>IF([1]Summ!$K1065="",0,[1]Summ!$K1065)</f>
        <v>-5.9204376089663752E-2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6.0269387818004297E-2</v>
      </c>
      <c r="K27" s="22">
        <f t="shared" si="4"/>
        <v>5.9204376089663752E-2</v>
      </c>
      <c r="L27" s="22">
        <f t="shared" si="5"/>
        <v>5.9204376089663752E-2</v>
      </c>
      <c r="M27" s="226">
        <f t="shared" si="6"/>
        <v>6.0269387818004297E-2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0.24107755127201719</v>
      </c>
      <c r="Z27" s="156">
        <f>Poor!Z27</f>
        <v>0.25</v>
      </c>
      <c r="AA27" s="121">
        <f t="shared" si="16"/>
        <v>6.0269387818004297E-2</v>
      </c>
      <c r="AB27" s="156">
        <f>Poor!AB27</f>
        <v>0.25</v>
      </c>
      <c r="AC27" s="121">
        <f t="shared" si="7"/>
        <v>6.0269387818004297E-2</v>
      </c>
      <c r="AD27" s="156">
        <f>Poor!AD27</f>
        <v>0.25</v>
      </c>
      <c r="AE27" s="121">
        <f t="shared" si="8"/>
        <v>6.0269387818004297E-2</v>
      </c>
      <c r="AF27" s="122">
        <f t="shared" si="10"/>
        <v>0.25</v>
      </c>
      <c r="AG27" s="121">
        <f t="shared" si="11"/>
        <v>6.0269387818004297E-2</v>
      </c>
      <c r="AH27" s="123">
        <f t="shared" si="12"/>
        <v>1</v>
      </c>
      <c r="AI27" s="184">
        <f t="shared" si="13"/>
        <v>6.0269387818004297E-2</v>
      </c>
      <c r="AJ27" s="120">
        <f t="shared" si="14"/>
        <v>6.0269387818004297E-2</v>
      </c>
      <c r="AK27" s="119">
        <f t="shared" si="15"/>
        <v>6.0269387818004297E-2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0.40922335878455784</v>
      </c>
      <c r="C29" s="102">
        <f>IF([1]Summ!$K1067="",0,[1]Summ!$K1067)</f>
        <v>-0.18425380941500422</v>
      </c>
      <c r="D29" s="24">
        <f t="shared" si="0"/>
        <v>0.22496954936955363</v>
      </c>
      <c r="E29" s="75">
        <f>Middle!E29</f>
        <v>1</v>
      </c>
      <c r="F29" s="22"/>
      <c r="H29" s="24">
        <f t="shared" si="1"/>
        <v>1</v>
      </c>
      <c r="I29" s="22">
        <f t="shared" si="2"/>
        <v>0.22496954936955363</v>
      </c>
      <c r="J29" s="24">
        <f>IF(I$32&lt;=1+I131,I29,B29*H29+J$33*(I29-B29*H29))</f>
        <v>0.41253785141127203</v>
      </c>
      <c r="K29" s="22">
        <f t="shared" si="4"/>
        <v>0.40922335878455784</v>
      </c>
      <c r="L29" s="22">
        <f t="shared" si="5"/>
        <v>0.40922335878455784</v>
      </c>
      <c r="M29" s="175">
        <f t="shared" si="6"/>
        <v>0.41253785141127203</v>
      </c>
      <c r="N29" s="229"/>
      <c r="P29" s="22"/>
      <c r="V29" s="56"/>
      <c r="W29" s="110"/>
      <c r="X29" s="118"/>
      <c r="Y29" s="184">
        <f t="shared" si="9"/>
        <v>1.6501514056450881</v>
      </c>
      <c r="Z29" s="156">
        <f>Poor!Z29</f>
        <v>0.25</v>
      </c>
      <c r="AA29" s="121">
        <f t="shared" si="16"/>
        <v>0.41253785141127203</v>
      </c>
      <c r="AB29" s="156">
        <f>Poor!AB29</f>
        <v>0.25</v>
      </c>
      <c r="AC29" s="121">
        <f t="shared" si="7"/>
        <v>0.41253785141127203</v>
      </c>
      <c r="AD29" s="156">
        <f>Poor!AD29</f>
        <v>0.25</v>
      </c>
      <c r="AE29" s="121">
        <f t="shared" si="8"/>
        <v>0.41253785141127203</v>
      </c>
      <c r="AF29" s="122">
        <f t="shared" si="10"/>
        <v>0.25</v>
      </c>
      <c r="AG29" s="121">
        <f t="shared" si="11"/>
        <v>0.41253785141127203</v>
      </c>
      <c r="AH29" s="123">
        <f t="shared" si="12"/>
        <v>1</v>
      </c>
      <c r="AI29" s="184">
        <f t="shared" si="13"/>
        <v>0.41253785141127203</v>
      </c>
      <c r="AJ29" s="120">
        <f t="shared" si="14"/>
        <v>0.41253785141127203</v>
      </c>
      <c r="AK29" s="119">
        <f t="shared" si="15"/>
        <v>0.41253785141127203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0.85667246226650062</v>
      </c>
      <c r="C30" s="65"/>
      <c r="D30" s="24">
        <f>(D119-B124)</f>
        <v>16.198199285273553</v>
      </c>
      <c r="E30" s="75">
        <f>Middle!E30</f>
        <v>1</v>
      </c>
      <c r="H30" s="96">
        <f>(E30*F$7/F$9)</f>
        <v>1</v>
      </c>
      <c r="I30" s="29">
        <f>IF(E30&gt;=1,I119-I124,MIN(I119-I124,B30*H30))</f>
        <v>9.6313314500528708</v>
      </c>
      <c r="J30" s="231">
        <f>IF(I$32&lt;=1,I30,1-SUM(J6:J29))</f>
        <v>0.36744493587412574</v>
      </c>
      <c r="K30" s="22">
        <f t="shared" si="4"/>
        <v>0.85667246226650062</v>
      </c>
      <c r="L30" s="22">
        <f>IF(L124=L119,0,IF(K30="",0,(L119-L124)/(B119-B124)*K30))</f>
        <v>0.50978358982972571</v>
      </c>
      <c r="M30" s="175">
        <f t="shared" si="6"/>
        <v>0.36744493587412574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1.469779743496503</v>
      </c>
      <c r="Z30" s="122">
        <f>IF($Y30=0,0,AA30/($Y$30))</f>
        <v>0.17102106342454904</v>
      </c>
      <c r="AA30" s="188">
        <f>IF(AA79*4/$I$83+SUM(AA6:AA29)&lt;1,AA79*4/$I$83,1-SUM(AA6:AA29))</f>
        <v>0.25136329473263286</v>
      </c>
      <c r="AB30" s="122">
        <f>IF($Y30=0,0,AC30/($Y$30))</f>
        <v>0.29867291522551437</v>
      </c>
      <c r="AC30" s="188">
        <f>IF(AC79*4/$I$83+SUM(AC6:AC29)&lt;1,AC79*4/$I$83,1-SUM(AC6:AC29))</f>
        <v>0.43898340072950925</v>
      </c>
      <c r="AD30" s="122">
        <f>IF($Y30=0,0,AE30/($Y$30))</f>
        <v>0.27024327617149607</v>
      </c>
      <c r="AE30" s="188">
        <f>IF(AE79*4/$I$83+SUM(AE6:AE29)&lt;1,AE79*4/$I$83,1-SUM(AE6:AE29))</f>
        <v>0.39719809313299614</v>
      </c>
      <c r="AF30" s="122">
        <f>IF($Y30=0,0,AG30/($Y$30))</f>
        <v>0.26006274517844052</v>
      </c>
      <c r="AG30" s="188">
        <f>IF(AG79*4/$I$83+SUM(AG6:AG29)&lt;1,AG79*4/$I$83,1-SUM(AG6:AG29))</f>
        <v>0.38223495490136472</v>
      </c>
      <c r="AH30" s="123">
        <f t="shared" si="12"/>
        <v>1</v>
      </c>
      <c r="AI30" s="184">
        <f t="shared" si="13"/>
        <v>0.36744493587412574</v>
      </c>
      <c r="AJ30" s="120">
        <f t="shared" si="14"/>
        <v>0.34517334773107106</v>
      </c>
      <c r="AK30" s="119">
        <f t="shared" si="15"/>
        <v>0.38971652401718043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-0.1381374598385614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1.525364117922908</v>
      </c>
      <c r="C32" s="29">
        <f>SUM(C6:C31)</f>
        <v>-0.23354585673754469</v>
      </c>
      <c r="D32" s="24">
        <f>SUM(D6:D30)</f>
        <v>16.633345084192417</v>
      </c>
      <c r="E32" s="2"/>
      <c r="F32" s="2"/>
      <c r="H32" s="17"/>
      <c r="I32" s="22">
        <f>SUM(I6:I30)</f>
        <v>10.026139463324162</v>
      </c>
      <c r="J32" s="17"/>
      <c r="L32" s="22">
        <f>SUM(L6:L30)</f>
        <v>1.1381374598385614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-1.7988733243765754E-2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10000</v>
      </c>
      <c r="C37" s="104">
        <f>IF([1]Summ!$K1072="",0,[1]Summ!$K1072)</f>
        <v>2000</v>
      </c>
      <c r="D37" s="38">
        <f t="shared" ref="D37:D64" si="25">B37+C37</f>
        <v>12000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11328</v>
      </c>
      <c r="J37" s="38">
        <f>J91*I$83</f>
        <v>9406.0372716357688</v>
      </c>
      <c r="K37" s="40">
        <f t="shared" ref="K37:K52" si="28">(B37/B$65)</f>
        <v>4.6248762845593878E-2</v>
      </c>
      <c r="L37" s="22">
        <f t="shared" ref="L37:L52" si="29">(K37*H37)</f>
        <v>4.3658832126240617E-2</v>
      </c>
      <c r="M37" s="24">
        <f t="shared" ref="M37:M52" si="30">J37/B$65</f>
        <v>4.3501758709269957E-2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9406.0372716357688</v>
      </c>
      <c r="AH37" s="123">
        <f>SUM(Z37,AB37,AD37,AF37)</f>
        <v>1</v>
      </c>
      <c r="AI37" s="112">
        <f>SUM(AA37,AC37,AE37,AG37)</f>
        <v>9406.0372716357688</v>
      </c>
      <c r="AJ37" s="148">
        <f>(AA37+AC37)</f>
        <v>0</v>
      </c>
      <c r="AK37" s="147">
        <f>(AE37+AG37)</f>
        <v>9406.0372716357688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1800</v>
      </c>
      <c r="C38" s="104">
        <f>IF([1]Summ!$K1073="",0,[1]Summ!$K1073)</f>
        <v>600</v>
      </c>
      <c r="D38" s="38">
        <f t="shared" si="25"/>
        <v>2400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2265.6</v>
      </c>
      <c r="J38" s="38">
        <f t="shared" ref="J38:J64" si="33">J92*I$83</f>
        <v>1689.0111814907311</v>
      </c>
      <c r="K38" s="40">
        <f t="shared" si="28"/>
        <v>8.3247773122068977E-3</v>
      </c>
      <c r="L38" s="22">
        <f t="shared" si="29"/>
        <v>7.8585897827233107E-3</v>
      </c>
      <c r="M38" s="24">
        <f t="shared" si="30"/>
        <v>7.8114677576321149E-3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1689.0111814907311</v>
      </c>
      <c r="AH38" s="123">
        <f t="shared" ref="AH38:AI58" si="35">SUM(Z38,AB38,AD38,AF38)</f>
        <v>1</v>
      </c>
      <c r="AI38" s="112">
        <f t="shared" si="35"/>
        <v>1689.0111814907311</v>
      </c>
      <c r="AJ38" s="148">
        <f t="shared" ref="AJ38:AJ64" si="36">(AA38+AC38)</f>
        <v>0</v>
      </c>
      <c r="AK38" s="147">
        <f t="shared" ref="AK38:AK64" si="37">(AE38+AG38)</f>
        <v>1689.0111814907311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Chicken/ duck sales: no. sold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0</v>
      </c>
      <c r="J39" s="38">
        <f t="shared" si="33"/>
        <v>0</v>
      </c>
      <c r="K39" s="40">
        <f t="shared" si="28"/>
        <v>0</v>
      </c>
      <c r="L39" s="22">
        <f t="shared" si="29"/>
        <v>0</v>
      </c>
      <c r="M39" s="24">
        <f t="shared" si="30"/>
        <v>0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1.0900000000000001</v>
      </c>
      <c r="F40" s="75">
        <f>Middle!F40</f>
        <v>1.4</v>
      </c>
      <c r="G40" s="22">
        <f t="shared" si="32"/>
        <v>1.65</v>
      </c>
      <c r="H40" s="24">
        <f t="shared" si="26"/>
        <v>1.526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1260</v>
      </c>
      <c r="C41" s="104">
        <f>IF([1]Summ!$K1076="",0,[1]Summ!$K1076)</f>
        <v>0</v>
      </c>
      <c r="D41" s="38">
        <f t="shared" si="25"/>
        <v>1260</v>
      </c>
      <c r="E41" s="75">
        <f>Middle!E41</f>
        <v>1</v>
      </c>
      <c r="F41" s="75">
        <f>Middle!F41</f>
        <v>1.4</v>
      </c>
      <c r="G41" s="22">
        <f t="shared" si="32"/>
        <v>1.65</v>
      </c>
      <c r="H41" s="24">
        <f t="shared" si="26"/>
        <v>1.4</v>
      </c>
      <c r="I41" s="39">
        <f t="shared" si="27"/>
        <v>1764</v>
      </c>
      <c r="J41" s="38">
        <f t="shared" si="33"/>
        <v>1764</v>
      </c>
      <c r="K41" s="40">
        <f t="shared" si="28"/>
        <v>5.8273441185448293E-3</v>
      </c>
      <c r="L41" s="22">
        <f t="shared" si="29"/>
        <v>8.1582817659627601E-3</v>
      </c>
      <c r="M41" s="24">
        <f t="shared" si="30"/>
        <v>8.1582817659627601E-3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1764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1764</v>
      </c>
      <c r="AJ41" s="148">
        <f t="shared" si="36"/>
        <v>1764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Amadumbe: kg produced</v>
      </c>
      <c r="B42" s="104">
        <f>IF([1]Summ!$J1077="",0,[1]Summ!$J1077)</f>
        <v>162</v>
      </c>
      <c r="C42" s="104">
        <f>IF([1]Summ!$K1077="",0,[1]Summ!$K1077)</f>
        <v>-162</v>
      </c>
      <c r="D42" s="38">
        <f t="shared" si="25"/>
        <v>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0</v>
      </c>
      <c r="J42" s="38">
        <f t="shared" si="33"/>
        <v>230.87984469968609</v>
      </c>
      <c r="K42" s="40">
        <f t="shared" si="28"/>
        <v>7.4922995809862086E-4</v>
      </c>
      <c r="L42" s="22">
        <f t="shared" si="29"/>
        <v>1.0489219413380691E-3</v>
      </c>
      <c r="M42" s="24">
        <f t="shared" si="30"/>
        <v>1.0677907183343327E-3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57.719961174921522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115.43992234984304</v>
      </c>
      <c r="AF42" s="122">
        <f t="shared" si="31"/>
        <v>0.25</v>
      </c>
      <c r="AG42" s="147">
        <f t="shared" si="34"/>
        <v>57.719961174921522</v>
      </c>
      <c r="AH42" s="123">
        <f t="shared" si="35"/>
        <v>1</v>
      </c>
      <c r="AI42" s="112">
        <f t="shared" si="35"/>
        <v>230.87984469968609</v>
      </c>
      <c r="AJ42" s="148">
        <f t="shared" si="36"/>
        <v>57.719961174921522</v>
      </c>
      <c r="AK42" s="147">
        <f t="shared" si="37"/>
        <v>173.15988352476455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Sweet Potatoes: kg produced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Cabbage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crop: Spinach: no produced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Other cashcrop: sugar cane (tons)</v>
      </c>
      <c r="B47" s="104">
        <f>IF([1]Summ!$J1082="",0,[1]Summ!$J1082)</f>
        <v>20000</v>
      </c>
      <c r="C47" s="104">
        <f>IF([1]Summ!$K1082="",0,[1]Summ!$K1082)</f>
        <v>0</v>
      </c>
      <c r="D47" s="38">
        <f t="shared" si="25"/>
        <v>20000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28000</v>
      </c>
      <c r="J47" s="38">
        <f t="shared" si="33"/>
        <v>27999.999999999996</v>
      </c>
      <c r="K47" s="40">
        <f t="shared" si="28"/>
        <v>9.2497525691187757E-2</v>
      </c>
      <c r="L47" s="22">
        <f t="shared" si="29"/>
        <v>0.12949653596766286</v>
      </c>
      <c r="M47" s="24">
        <f t="shared" si="30"/>
        <v>0.12949653596766283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6999.9999999999991</v>
      </c>
      <c r="AB47" s="156">
        <f>Poor!AB47</f>
        <v>0.25</v>
      </c>
      <c r="AC47" s="147">
        <f t="shared" si="39"/>
        <v>6999.9999999999991</v>
      </c>
      <c r="AD47" s="156">
        <f>Poor!AD47</f>
        <v>0.25</v>
      </c>
      <c r="AE47" s="147">
        <f t="shared" si="40"/>
        <v>6999.9999999999991</v>
      </c>
      <c r="AF47" s="122">
        <f t="shared" si="31"/>
        <v>0.25</v>
      </c>
      <c r="AG47" s="147">
        <f t="shared" si="34"/>
        <v>6999.9999999999991</v>
      </c>
      <c r="AH47" s="123">
        <f t="shared" si="35"/>
        <v>1</v>
      </c>
      <c r="AI47" s="112">
        <f t="shared" si="35"/>
        <v>27999.999999999996</v>
      </c>
      <c r="AJ47" s="148">
        <f t="shared" si="36"/>
        <v>13999.999999999998</v>
      </c>
      <c r="AK47" s="147">
        <f t="shared" si="37"/>
        <v>13999.999999999998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Agricultural cash income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1.1100000000000001</v>
      </c>
      <c r="G48" s="22">
        <f t="shared" si="32"/>
        <v>1.65</v>
      </c>
      <c r="H48" s="24">
        <f t="shared" si="26"/>
        <v>1.1100000000000001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Domestic work cash income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1.1100000000000001</v>
      </c>
      <c r="G49" s="22">
        <f t="shared" si="32"/>
        <v>1.65</v>
      </c>
      <c r="H49" s="24">
        <f t="shared" si="26"/>
        <v>1.1100000000000001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Formal Employment (conservancies, etc.)</v>
      </c>
      <c r="B50" s="104">
        <f>IF([1]Summ!$J1085="",0,[1]Summ!$J1085)</f>
        <v>144000</v>
      </c>
      <c r="C50" s="104">
        <f>IF([1]Summ!$K1085="",0,[1]Summ!$K1085)</f>
        <v>0</v>
      </c>
      <c r="D50" s="38">
        <f t="shared" si="25"/>
        <v>144000</v>
      </c>
      <c r="E50" s="75">
        <f>Middle!E50</f>
        <v>0.8</v>
      </c>
      <c r="F50" s="75">
        <f>Middle!F50</f>
        <v>1.18</v>
      </c>
      <c r="G50" s="22">
        <f t="shared" si="32"/>
        <v>1.65</v>
      </c>
      <c r="H50" s="24">
        <f t="shared" si="26"/>
        <v>0.94399999999999995</v>
      </c>
      <c r="I50" s="39">
        <f t="shared" si="27"/>
        <v>135936</v>
      </c>
      <c r="J50" s="38">
        <f t="shared" si="33"/>
        <v>135935.99999999997</v>
      </c>
      <c r="K50" s="40">
        <f t="shared" si="28"/>
        <v>0.66598218497655193</v>
      </c>
      <c r="L50" s="22">
        <f t="shared" si="29"/>
        <v>0.62868718261786494</v>
      </c>
      <c r="M50" s="24">
        <f t="shared" si="30"/>
        <v>0.62868718261786483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33983.999999999993</v>
      </c>
      <c r="AB50" s="156">
        <f>Poor!AB55</f>
        <v>0.25</v>
      </c>
      <c r="AC50" s="147">
        <f t="shared" si="39"/>
        <v>33983.999999999993</v>
      </c>
      <c r="AD50" s="156">
        <f>Poor!AD55</f>
        <v>0.25</v>
      </c>
      <c r="AE50" s="147">
        <f t="shared" si="40"/>
        <v>33983.999999999993</v>
      </c>
      <c r="AF50" s="122">
        <f t="shared" si="31"/>
        <v>0.25</v>
      </c>
      <c r="AG50" s="147">
        <f t="shared" si="34"/>
        <v>33983.999999999993</v>
      </c>
      <c r="AH50" s="123">
        <f t="shared" si="35"/>
        <v>1</v>
      </c>
      <c r="AI50" s="112">
        <f t="shared" si="35"/>
        <v>135935.99999999997</v>
      </c>
      <c r="AJ50" s="148">
        <f t="shared" si="36"/>
        <v>67967.999999999985</v>
      </c>
      <c r="AK50" s="147">
        <f t="shared" si="37"/>
        <v>67967.999999999985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Small business -- see Data2</v>
      </c>
      <c r="B51" s="104">
        <f>IF([1]Summ!$J1086="",0,[1]Summ!$J1086)</f>
        <v>24000</v>
      </c>
      <c r="C51" s="104">
        <f>IF([1]Summ!$K1086="",0,[1]Summ!$K1086)</f>
        <v>0</v>
      </c>
      <c r="D51" s="38">
        <f t="shared" si="25"/>
        <v>24000</v>
      </c>
      <c r="E51" s="75">
        <f>Middle!E51</f>
        <v>0.8</v>
      </c>
      <c r="F51" s="75">
        <f>Middle!F51</f>
        <v>1.18</v>
      </c>
      <c r="G51" s="22">
        <f t="shared" si="32"/>
        <v>1.65</v>
      </c>
      <c r="H51" s="24">
        <f t="shared" si="26"/>
        <v>0.94399999999999995</v>
      </c>
      <c r="I51" s="39">
        <f t="shared" si="27"/>
        <v>22656</v>
      </c>
      <c r="J51" s="38">
        <f t="shared" si="33"/>
        <v>22656</v>
      </c>
      <c r="K51" s="40">
        <f t="shared" si="28"/>
        <v>0.11099703082942532</v>
      </c>
      <c r="L51" s="22">
        <f t="shared" si="29"/>
        <v>0.10478119710297749</v>
      </c>
      <c r="M51" s="24">
        <f t="shared" si="30"/>
        <v>0.10478119710297749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5664</v>
      </c>
      <c r="AB51" s="156">
        <f>Poor!AB56</f>
        <v>0.25</v>
      </c>
      <c r="AC51" s="147">
        <f t="shared" si="39"/>
        <v>5664</v>
      </c>
      <c r="AD51" s="156">
        <f>Poor!AD56</f>
        <v>0.25</v>
      </c>
      <c r="AE51" s="147">
        <f t="shared" si="40"/>
        <v>5664</v>
      </c>
      <c r="AF51" s="122">
        <f t="shared" si="31"/>
        <v>0.25</v>
      </c>
      <c r="AG51" s="147">
        <f t="shared" si="34"/>
        <v>5664</v>
      </c>
      <c r="AH51" s="123">
        <f t="shared" si="35"/>
        <v>1</v>
      </c>
      <c r="AI51" s="112">
        <f t="shared" si="35"/>
        <v>22656</v>
      </c>
      <c r="AJ51" s="148">
        <f t="shared" si="36"/>
        <v>11328</v>
      </c>
      <c r="AK51" s="147">
        <f t="shared" si="37"/>
        <v>11328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Social development -- see Data2</v>
      </c>
      <c r="B52" s="104">
        <f>IF([1]Summ!$J1087="",0,[1]Summ!$J1087)</f>
        <v>8400</v>
      </c>
      <c r="C52" s="104">
        <f>IF([1]Summ!$K1087="",0,[1]Summ!$K1087)</f>
        <v>0</v>
      </c>
      <c r="D52" s="38">
        <f t="shared" si="25"/>
        <v>8400</v>
      </c>
      <c r="E52" s="75">
        <f>Middle!E52</f>
        <v>1</v>
      </c>
      <c r="F52" s="75">
        <f>Middle!F52</f>
        <v>1.18</v>
      </c>
      <c r="G52" s="22">
        <f t="shared" si="32"/>
        <v>1.65</v>
      </c>
      <c r="H52" s="24">
        <f t="shared" si="26"/>
        <v>1.18</v>
      </c>
      <c r="I52" s="39">
        <f t="shared" si="27"/>
        <v>9912</v>
      </c>
      <c r="J52" s="38">
        <f t="shared" si="33"/>
        <v>9912</v>
      </c>
      <c r="K52" s="40">
        <f t="shared" si="28"/>
        <v>3.8848960790298863E-2</v>
      </c>
      <c r="L52" s="22">
        <f t="shared" si="29"/>
        <v>4.5841773732552653E-2</v>
      </c>
      <c r="M52" s="24">
        <f t="shared" si="30"/>
        <v>4.5841773732552653E-2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2478</v>
      </c>
      <c r="AB52" s="156">
        <f>Poor!AB57</f>
        <v>0.25</v>
      </c>
      <c r="AC52" s="147">
        <f t="shared" si="39"/>
        <v>2478</v>
      </c>
      <c r="AD52" s="156">
        <f>Poor!AD57</f>
        <v>0.25</v>
      </c>
      <c r="AE52" s="147">
        <f t="shared" si="40"/>
        <v>2478</v>
      </c>
      <c r="AF52" s="122">
        <f t="shared" si="31"/>
        <v>0.25</v>
      </c>
      <c r="AG52" s="147">
        <f t="shared" si="34"/>
        <v>2478</v>
      </c>
      <c r="AH52" s="123">
        <f t="shared" si="35"/>
        <v>1</v>
      </c>
      <c r="AI52" s="112">
        <f t="shared" si="35"/>
        <v>9912</v>
      </c>
      <c r="AJ52" s="148">
        <f t="shared" si="36"/>
        <v>4956</v>
      </c>
      <c r="AK52" s="147">
        <f t="shared" si="37"/>
        <v>4956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Public works -- see Data2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1.18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Gifts/social support: type</v>
      </c>
      <c r="B54" s="104">
        <f>IF([1]Summ!$J1089="",0,[1]Summ!$J1089)</f>
        <v>6600</v>
      </c>
      <c r="C54" s="104">
        <f>IF([1]Summ!$K1089="",0,[1]Summ!$K1089)</f>
        <v>0</v>
      </c>
      <c r="D54" s="38">
        <f t="shared" si="25"/>
        <v>6600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6600</v>
      </c>
      <c r="J54" s="38">
        <f t="shared" si="33"/>
        <v>6600</v>
      </c>
      <c r="K54" s="40">
        <f t="shared" si="43"/>
        <v>3.0524183478091962E-2</v>
      </c>
      <c r="L54" s="22">
        <f t="shared" si="44"/>
        <v>3.0524183478091962E-2</v>
      </c>
      <c r="M54" s="24">
        <f t="shared" si="45"/>
        <v>3.0524183478091962E-2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Other income: e.g. Credit (cotton loans)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Remittances: no. times per year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1.1100000000000001</v>
      </c>
      <c r="G56" s="22">
        <f t="shared" si="32"/>
        <v>1.65</v>
      </c>
      <c r="H56" s="24">
        <f t="shared" si="41"/>
        <v>1.1100000000000001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216222</v>
      </c>
      <c r="C65" s="39">
        <f>SUM(C37:C64)</f>
        <v>2438</v>
      </c>
      <c r="D65" s="42">
        <f>SUM(D37:D64)</f>
        <v>218660</v>
      </c>
      <c r="E65" s="32"/>
      <c r="F65" s="32"/>
      <c r="G65" s="32"/>
      <c r="H65" s="31"/>
      <c r="I65" s="39">
        <f>SUM(I37:I64)</f>
        <v>218461.6</v>
      </c>
      <c r="J65" s="39">
        <f>SUM(J37:J64)</f>
        <v>216193.92829782615</v>
      </c>
      <c r="K65" s="40">
        <f>SUM(K37:K64)</f>
        <v>1.0000000000000002</v>
      </c>
      <c r="L65" s="22">
        <f>SUM(L37:L64)</f>
        <v>1.0000554985154146</v>
      </c>
      <c r="M65" s="24">
        <f>SUM(M37:M64)</f>
        <v>0.99987017185034888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50947.719961174909</v>
      </c>
      <c r="AB65" s="137"/>
      <c r="AC65" s="153">
        <f>SUM(AC37:AC64)</f>
        <v>49125.999999999993</v>
      </c>
      <c r="AD65" s="137"/>
      <c r="AE65" s="153">
        <f>SUM(AE37:AE64)</f>
        <v>49241.439922349833</v>
      </c>
      <c r="AF65" s="137"/>
      <c r="AG65" s="153">
        <f>SUM(AG37:AG64)</f>
        <v>60278.768414301412</v>
      </c>
      <c r="AH65" s="137"/>
      <c r="AI65" s="153">
        <f>SUM(AI37:AI64)</f>
        <v>209593.92829782615</v>
      </c>
      <c r="AJ65" s="153">
        <f>SUM(AJ37:AJ64)</f>
        <v>100073.71996117491</v>
      </c>
      <c r="AK65" s="153">
        <f>SUM(AK37:AK64)</f>
        <v>109520.20833665124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9402.9088235374475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13164.072352952426</v>
      </c>
      <c r="J70" s="51">
        <f>J124*I$83</f>
        <v>13164.072352952426</v>
      </c>
      <c r="K70" s="40">
        <f>B70/B$76</f>
        <v>4.3487290023852557E-2</v>
      </c>
      <c r="L70" s="22">
        <f>(L124*G$37*F$9/F$7)/B$130</f>
        <v>6.0882206033393581E-2</v>
      </c>
      <c r="M70" s="24">
        <f>J70/B$76</f>
        <v>6.0882206033393574E-2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3291.0180882381064</v>
      </c>
      <c r="AB70" s="156">
        <f>Poor!AB70</f>
        <v>0.25</v>
      </c>
      <c r="AC70" s="147">
        <f>$J70*AB70</f>
        <v>3291.0180882381064</v>
      </c>
      <c r="AD70" s="156">
        <f>Poor!AD70</f>
        <v>0.25</v>
      </c>
      <c r="AE70" s="147">
        <f>$J70*AD70</f>
        <v>3291.0180882381064</v>
      </c>
      <c r="AF70" s="156">
        <f>Poor!AF70</f>
        <v>0.25</v>
      </c>
      <c r="AG70" s="147">
        <f>$J70*AF70</f>
        <v>3291.0180882381064</v>
      </c>
      <c r="AH70" s="155">
        <f>SUM(Z70,AB70,AD70,AF70)</f>
        <v>1</v>
      </c>
      <c r="AI70" s="147">
        <f>SUM(AA70,AC70,AE70,AG70)</f>
        <v>13164.072352952426</v>
      </c>
      <c r="AJ70" s="148">
        <f>(AA70+AC70)</f>
        <v>6582.0361764762129</v>
      </c>
      <c r="AK70" s="147">
        <f>(AE70+AG70)</f>
        <v>6582.0361764762129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8699.1666666666679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10265.016666666666</v>
      </c>
      <c r="J71" s="51">
        <f t="shared" ref="J71:J72" si="49">J125*I$83</f>
        <v>10265.016666666666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21837.5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25768.25</v>
      </c>
      <c r="K73" s="40">
        <f>B73/B$76</f>
        <v>0.10099573586406564</v>
      </c>
      <c r="L73" s="22">
        <f>(L127*G$37*F$9/F$7)/B$130</f>
        <v>0.11917496831959747</v>
      </c>
      <c r="M73" s="24">
        <f>J73/B$76</f>
        <v>0.11917496831959745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2319.1424999999999</v>
      </c>
      <c r="AB73" s="156">
        <f>Poor!AB73</f>
        <v>0.09</v>
      </c>
      <c r="AC73" s="147">
        <f>$H$73*$B$73*AB73</f>
        <v>2319.1424999999999</v>
      </c>
      <c r="AD73" s="156">
        <f>Poor!AD73</f>
        <v>0.23</v>
      </c>
      <c r="AE73" s="147">
        <f>$H$73*$B$73*AD73</f>
        <v>5926.6975000000002</v>
      </c>
      <c r="AF73" s="156">
        <f>Poor!AF73</f>
        <v>0.59</v>
      </c>
      <c r="AG73" s="147">
        <f>$H$73*$B$73*AF73</f>
        <v>15203.2675</v>
      </c>
      <c r="AH73" s="155">
        <f>SUM(Z73,AB73,AD73,AF73)</f>
        <v>1</v>
      </c>
      <c r="AI73" s="147">
        <f>SUM(AA73,AC73,AE73,AG73)</f>
        <v>25768.25</v>
      </c>
      <c r="AJ73" s="148">
        <f>(AA73+AC73)</f>
        <v>4638.2849999999999</v>
      </c>
      <c r="AK73" s="147">
        <f>(AE73+AG73)</f>
        <v>21129.965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11066.957776463631</v>
      </c>
      <c r="C74" s="39"/>
      <c r="D74" s="38"/>
      <c r="E74" s="32"/>
      <c r="F74" s="32"/>
      <c r="G74" s="32"/>
      <c r="H74" s="31"/>
      <c r="I74" s="39">
        <f>I128*I$83</f>
        <v>205297.52764704757</v>
      </c>
      <c r="J74" s="51">
        <f>J128*I$83</f>
        <v>7832.3061845173916</v>
      </c>
      <c r="K74" s="40">
        <f>B74/B$76</f>
        <v>5.1183310562586744E-2</v>
      </c>
      <c r="L74" s="22">
        <f>(L128*G$37*F$9/F$7)/B$130</f>
        <v>5.0255472614047267E-2</v>
      </c>
      <c r="M74" s="24">
        <f>J74/B$76</f>
        <v>3.6223447126182313E-2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1339.4893327428365</v>
      </c>
      <c r="AB74" s="156"/>
      <c r="AC74" s="147">
        <f>AC30*$I$83/4</f>
        <v>2339.2977210686345</v>
      </c>
      <c r="AD74" s="156"/>
      <c r="AE74" s="147">
        <f>AE30*$I$83/4</f>
        <v>2116.6280832822504</v>
      </c>
      <c r="AF74" s="156"/>
      <c r="AG74" s="147">
        <f>AG30*$I$83/4</f>
        <v>2036.89104742367</v>
      </c>
      <c r="AH74" s="155"/>
      <c r="AI74" s="147">
        <f>SUM(AA74,AC74,AE74,AG74)</f>
        <v>7832.3061845173916</v>
      </c>
      <c r="AJ74" s="148">
        <f>(AA74+AC74)</f>
        <v>3678.7870538114712</v>
      </c>
      <c r="AK74" s="147">
        <f>(AE74+AG74)</f>
        <v>4153.5191307059204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147875.46673333223</v>
      </c>
      <c r="C75" s="39"/>
      <c r="D75" s="38"/>
      <c r="E75" s="32"/>
      <c r="F75" s="32"/>
      <c r="G75" s="32"/>
      <c r="H75" s="31"/>
      <c r="I75" s="47"/>
      <c r="J75" s="51">
        <f>J129*I$83</f>
        <v>138703.0830936897</v>
      </c>
      <c r="K75" s="40">
        <f>B75/B$76</f>
        <v>0.6839057391631389</v>
      </c>
      <c r="L75" s="22">
        <f>(L129*G$37*F$9/F$7)/B$130</f>
        <v>0.62763790077247639</v>
      </c>
      <c r="M75" s="24">
        <f>J75/B$76</f>
        <v>0.64148459959527571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46317.212540193963</v>
      </c>
      <c r="AB75" s="158"/>
      <c r="AC75" s="149">
        <f>AA75+AC65-SUM(AC70,AC74)</f>
        <v>89812.896730887209</v>
      </c>
      <c r="AD75" s="158"/>
      <c r="AE75" s="149">
        <f>AC75+AE65-SUM(AE70,AE74)</f>
        <v>133646.69048171671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188597.54976035637</v>
      </c>
      <c r="AJ75" s="151">
        <f>AJ76-SUM(AJ70,AJ74)</f>
        <v>89812.896730887223</v>
      </c>
      <c r="AK75" s="149">
        <f>AJ75+AK76-SUM(AK70,AK74)</f>
        <v>188597.54976035631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216222</v>
      </c>
      <c r="C76" s="39"/>
      <c r="D76" s="38"/>
      <c r="E76" s="32"/>
      <c r="F76" s="32"/>
      <c r="G76" s="32"/>
      <c r="H76" s="31"/>
      <c r="I76" s="39">
        <f>I130*I$83</f>
        <v>218461.6</v>
      </c>
      <c r="J76" s="51">
        <f>J130*I$83</f>
        <v>216193.92829782618</v>
      </c>
      <c r="K76" s="40">
        <f>SUM(K70:K75)</f>
        <v>0.87957207561364381</v>
      </c>
      <c r="L76" s="22">
        <f>SUM(L70:L75)</f>
        <v>0.85795054773951462</v>
      </c>
      <c r="M76" s="24">
        <f>SUM(M70:M75)</f>
        <v>0.85776522107444908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50947.719961174909</v>
      </c>
      <c r="AB76" s="137"/>
      <c r="AC76" s="153">
        <f>AC65</f>
        <v>49125.999999999993</v>
      </c>
      <c r="AD76" s="137"/>
      <c r="AE76" s="153">
        <f>AE65</f>
        <v>49241.439922349833</v>
      </c>
      <c r="AF76" s="137"/>
      <c r="AG76" s="153">
        <f>AG65</f>
        <v>60278.768414301412</v>
      </c>
      <c r="AH76" s="137"/>
      <c r="AI76" s="153">
        <f>SUM(AA76,AC76,AE76,AG76)</f>
        <v>209593.92829782618</v>
      </c>
      <c r="AJ76" s="154">
        <f>SUM(AA76,AC76)</f>
        <v>100073.71996117491</v>
      </c>
      <c r="AK76" s="154">
        <f>SUM(AE76,AG76)</f>
        <v>109520.20833665124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10265.016666666681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46317.212540193963</v>
      </c>
      <c r="AD78" s="112"/>
      <c r="AE78" s="112">
        <f>AC75</f>
        <v>89812.896730887209</v>
      </c>
      <c r="AF78" s="112"/>
      <c r="AG78" s="112">
        <f>AE75</f>
        <v>133646.69048171671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47656.701872936799</v>
      </c>
      <c r="AB79" s="112"/>
      <c r="AC79" s="112">
        <f>AA79-AA74+AC65-AC70</f>
        <v>92152.194451955846</v>
      </c>
      <c r="AD79" s="112"/>
      <c r="AE79" s="112">
        <f>AC79-AC74+AE65-AE70</f>
        <v>135763.31856499895</v>
      </c>
      <c r="AF79" s="112"/>
      <c r="AG79" s="112">
        <f>AE79-AE74+AG65-AG70</f>
        <v>190634.44080778002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0.68362752198526333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10.354545454545455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12918.540356933794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21315.591588940759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5328.8978972351897</v>
      </c>
      <c r="AB83" s="112"/>
      <c r="AC83" s="165">
        <f>$I$83*AB82/4</f>
        <v>5328.8978972351897</v>
      </c>
      <c r="AD83" s="112"/>
      <c r="AE83" s="165">
        <f>$I$83*AD82/4</f>
        <v>5328.8978972351897</v>
      </c>
      <c r="AF83" s="112"/>
      <c r="AG83" s="165">
        <f>$I$83*AF82/4</f>
        <v>5328.8978972351897</v>
      </c>
      <c r="AH83" s="165">
        <f>SUM(AA83,AC83,AE83,AG83)</f>
        <v>21315.591588940759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19415.170977859452</v>
      </c>
      <c r="C84" s="46"/>
      <c r="D84" s="235"/>
      <c r="E84" s="64"/>
      <c r="F84" s="64"/>
      <c r="G84" s="64"/>
      <c r="H84" s="236">
        <f>IF(B84=0,0,I84/B84)</f>
        <v>1.5289231777270944</v>
      </c>
      <c r="I84" s="234">
        <f>(B70*H70)+((1-(D29*H29))*I83)</f>
        <v>29684.304907583733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0.77408126024335866</v>
      </c>
      <c r="C91" s="75">
        <f>(C37/$B$83)</f>
        <v>0.15481625204867175</v>
      </c>
      <c r="D91" s="24">
        <f t="shared" ref="D91" si="51">(B91+C91)</f>
        <v>0.92889751229203044</v>
      </c>
      <c r="H91" s="24">
        <f>(E37*F37/G37*F$7/F$9)</f>
        <v>0.57212121212121214</v>
      </c>
      <c r="I91" s="22">
        <f t="shared" ref="I91" si="52">(D91*H91)</f>
        <v>0.53144197066889498</v>
      </c>
      <c r="J91" s="24">
        <f>IF(I$32&lt;=1+I$131,I91,L91+J$33*(I91-L91))</f>
        <v>0.44127498091659512</v>
      </c>
      <c r="K91" s="22">
        <f t="shared" ref="K91" si="53">(B91)</f>
        <v>0.77408126024335866</v>
      </c>
      <c r="L91" s="22">
        <f t="shared" ref="L91" si="54">(K91*H91)</f>
        <v>0.4428683088907458</v>
      </c>
      <c r="M91" s="227">
        <f t="shared" si="50"/>
        <v>0.44127498091659512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0.13933462684380457</v>
      </c>
      <c r="C92" s="75">
        <f t="shared" si="56"/>
        <v>4.6444875614601519E-2</v>
      </c>
      <c r="D92" s="24">
        <f t="shared" ref="D92:D118" si="57">(B92+C92)</f>
        <v>0.18577950245840608</v>
      </c>
      <c r="H92" s="24">
        <f t="shared" ref="H92:H118" si="58">(E38*F38/G38*F$7/F$9)</f>
        <v>0.57212121212121214</v>
      </c>
      <c r="I92" s="22">
        <f t="shared" ref="I92:I118" si="59">(D92*H92)</f>
        <v>0.106288394133779</v>
      </c>
      <c r="J92" s="24">
        <f t="shared" ref="J92:J118" si="60">IF(I$32&lt;=1+I$131,I92,L92+J$33*(I92-L92))</f>
        <v>7.9238297208089059E-2</v>
      </c>
      <c r="K92" s="22">
        <f t="shared" ref="K92:K118" si="61">(B92)</f>
        <v>0.13933462684380457</v>
      </c>
      <c r="L92" s="22">
        <f t="shared" ref="L92:L118" si="62">(K92*H92)</f>
        <v>7.9716295600334261E-2</v>
      </c>
      <c r="M92" s="227">
        <f t="shared" ref="M92:M118" si="63">(J92)</f>
        <v>7.9238297208089059E-2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Chicken/ duck sales: no. sold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0.57212121212121214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7">
        <f t="shared" si="63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0.92484848484848492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9.7534238790663197E-2</v>
      </c>
      <c r="C95" s="75">
        <f t="shared" si="66"/>
        <v>0</v>
      </c>
      <c r="D95" s="24">
        <f t="shared" si="57"/>
        <v>9.7534238790663197E-2</v>
      </c>
      <c r="H95" s="24">
        <f t="shared" si="58"/>
        <v>0.84848484848484851</v>
      </c>
      <c r="I95" s="22">
        <f t="shared" si="59"/>
        <v>8.2756323822380892E-2</v>
      </c>
      <c r="J95" s="24">
        <f t="shared" si="60"/>
        <v>8.2756323822380892E-2</v>
      </c>
      <c r="K95" s="22">
        <f t="shared" si="61"/>
        <v>9.7534238790663197E-2</v>
      </c>
      <c r="L95" s="22">
        <f t="shared" si="62"/>
        <v>8.2756323822380892E-2</v>
      </c>
      <c r="M95" s="227">
        <f t="shared" si="63"/>
        <v>8.2756323822380892E-2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Amadumbe: kg produced</v>
      </c>
      <c r="B96" s="75">
        <f t="shared" ref="B96:C96" si="67">(B42/$B$83)</f>
        <v>1.2540116415942411E-2</v>
      </c>
      <c r="C96" s="75">
        <f t="shared" si="67"/>
        <v>-1.2540116415942411E-2</v>
      </c>
      <c r="D96" s="24">
        <f t="shared" si="57"/>
        <v>0</v>
      </c>
      <c r="H96" s="24">
        <f t="shared" si="58"/>
        <v>0.84848484848484851</v>
      </c>
      <c r="I96" s="22">
        <f t="shared" si="59"/>
        <v>0</v>
      </c>
      <c r="J96" s="24">
        <f t="shared" si="60"/>
        <v>1.0831500675752967E-2</v>
      </c>
      <c r="K96" s="22">
        <f t="shared" si="61"/>
        <v>1.2540116415942411E-2</v>
      </c>
      <c r="L96" s="22">
        <f t="shared" si="62"/>
        <v>1.0640098777163258E-2</v>
      </c>
      <c r="M96" s="227">
        <f t="shared" si="63"/>
        <v>1.0831500675752967E-2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0.84848484848484851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7">
        <f t="shared" si="63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kg produced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7">
        <f t="shared" si="63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Cabbage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0.84848484848484851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Spinach: no produced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0.84848484848484851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cashcrop: sugar cane (tons)</v>
      </c>
      <c r="B101" s="75">
        <f t="shared" ref="B101:C101" si="72">(B47/$B$83)</f>
        <v>1.5481625204867173</v>
      </c>
      <c r="C101" s="75">
        <f t="shared" si="72"/>
        <v>0</v>
      </c>
      <c r="D101" s="24">
        <f t="shared" si="57"/>
        <v>1.5481625204867173</v>
      </c>
      <c r="H101" s="24">
        <f t="shared" si="58"/>
        <v>0.84848484848484851</v>
      </c>
      <c r="I101" s="22">
        <f t="shared" si="59"/>
        <v>1.3135924416250935</v>
      </c>
      <c r="J101" s="24">
        <f t="shared" si="60"/>
        <v>1.3135924416250935</v>
      </c>
      <c r="K101" s="22">
        <f t="shared" si="61"/>
        <v>1.5481625204867173</v>
      </c>
      <c r="L101" s="22">
        <f t="shared" si="62"/>
        <v>1.3135924416250935</v>
      </c>
      <c r="M101" s="227">
        <f t="shared" si="63"/>
        <v>1.3135924416250935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Agricultural cash income -- see Data2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0.67272727272727284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>
        <v>7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Domestic work cash income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0.67272727272727284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Formal Employment (conservancies, etc.)</v>
      </c>
      <c r="B104" s="75">
        <f t="shared" ref="B104:C104" si="75">(B50/$B$83)</f>
        <v>11.146770147504364</v>
      </c>
      <c r="C104" s="75">
        <f t="shared" si="75"/>
        <v>0</v>
      </c>
      <c r="D104" s="24">
        <f t="shared" si="57"/>
        <v>11.146770147504364</v>
      </c>
      <c r="H104" s="24">
        <f t="shared" si="58"/>
        <v>0.57212121212121214</v>
      </c>
      <c r="I104" s="22">
        <f t="shared" si="59"/>
        <v>6.3773036480267393</v>
      </c>
      <c r="J104" s="24">
        <f t="shared" si="60"/>
        <v>6.3773036480267393</v>
      </c>
      <c r="K104" s="22">
        <f t="shared" si="61"/>
        <v>11.146770147504364</v>
      </c>
      <c r="L104" s="22">
        <f t="shared" si="62"/>
        <v>6.3773036480267393</v>
      </c>
      <c r="M104" s="227">
        <f t="shared" si="63"/>
        <v>6.3773036480267393</v>
      </c>
      <c r="N104" s="229">
        <v>8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Small business -- see Data2</v>
      </c>
      <c r="B105" s="75">
        <f t="shared" ref="B105:C105" si="76">(B51/$B$83)</f>
        <v>1.8577950245840609</v>
      </c>
      <c r="C105" s="75">
        <f t="shared" si="76"/>
        <v>0</v>
      </c>
      <c r="D105" s="24">
        <f t="shared" si="57"/>
        <v>1.8577950245840609</v>
      </c>
      <c r="H105" s="24">
        <f t="shared" si="58"/>
        <v>0.57212121212121214</v>
      </c>
      <c r="I105" s="22">
        <f t="shared" si="59"/>
        <v>1.06288394133779</v>
      </c>
      <c r="J105" s="24">
        <f t="shared" si="60"/>
        <v>1.06288394133779</v>
      </c>
      <c r="K105" s="22">
        <f t="shared" si="61"/>
        <v>1.8577950245840609</v>
      </c>
      <c r="L105" s="22">
        <f t="shared" si="62"/>
        <v>1.06288394133779</v>
      </c>
      <c r="M105" s="227">
        <f t="shared" si="63"/>
        <v>1.06288394133779</v>
      </c>
      <c r="N105" s="229">
        <v>11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Social development -- see Data2</v>
      </c>
      <c r="B106" s="75">
        <f t="shared" ref="B106:C106" si="77">(B52/$B$83)</f>
        <v>0.65022825860442124</v>
      </c>
      <c r="C106" s="75">
        <f t="shared" si="77"/>
        <v>0</v>
      </c>
      <c r="D106" s="24">
        <f t="shared" si="57"/>
        <v>0.65022825860442124</v>
      </c>
      <c r="H106" s="24">
        <f t="shared" si="58"/>
        <v>0.7151515151515152</v>
      </c>
      <c r="I106" s="22">
        <f t="shared" si="59"/>
        <v>0.46501172433528309</v>
      </c>
      <c r="J106" s="24">
        <f t="shared" si="60"/>
        <v>0.46501172433528309</v>
      </c>
      <c r="K106" s="22">
        <f t="shared" si="61"/>
        <v>0.65022825860442124</v>
      </c>
      <c r="L106" s="22">
        <f t="shared" si="62"/>
        <v>0.46501172433528309</v>
      </c>
      <c r="M106" s="227">
        <f t="shared" si="63"/>
        <v>0.46501172433528309</v>
      </c>
      <c r="N106" s="229">
        <v>14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Public works -- see Data2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0.7151515151515152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9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Gifts/social support: type</v>
      </c>
      <c r="B108" s="75">
        <f t="shared" ref="B108:C108" si="79">(B54/$B$83)</f>
        <v>0.51089363176061675</v>
      </c>
      <c r="C108" s="75">
        <f t="shared" si="79"/>
        <v>0</v>
      </c>
      <c r="D108" s="24">
        <f t="shared" si="57"/>
        <v>0.51089363176061675</v>
      </c>
      <c r="H108" s="24">
        <f t="shared" si="58"/>
        <v>0.60606060606060608</v>
      </c>
      <c r="I108" s="22">
        <f t="shared" si="59"/>
        <v>0.3096325040973435</v>
      </c>
      <c r="J108" s="24">
        <f t="shared" si="60"/>
        <v>0.3096325040973435</v>
      </c>
      <c r="K108" s="22">
        <f t="shared" si="61"/>
        <v>0.51089363176061675</v>
      </c>
      <c r="L108" s="22">
        <f t="shared" si="62"/>
        <v>0.3096325040973435</v>
      </c>
      <c r="M108" s="227">
        <f t="shared" si="63"/>
        <v>0.3096325040973435</v>
      </c>
      <c r="N108" s="229">
        <v>15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Other income: e.g. Credit (cotton loans)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>
        <v>16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Remittances: no. times per year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0.67272727272727284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15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16.737339825233949</v>
      </c>
      <c r="C119" s="22">
        <f>SUM(C91:C118)</f>
        <v>0.18872101124733084</v>
      </c>
      <c r="D119" s="24">
        <f>SUM(D91:D118)</f>
        <v>16.92606083648128</v>
      </c>
      <c r="E119" s="22"/>
      <c r="F119" s="2"/>
      <c r="G119" s="2"/>
      <c r="H119" s="31"/>
      <c r="I119" s="22">
        <f>SUM(I91:I118)</f>
        <v>10.248910948047305</v>
      </c>
      <c r="J119" s="24">
        <f>SUM(J91:J118)</f>
        <v>10.142525362045069</v>
      </c>
      <c r="K119" s="22">
        <f>SUM(K91:K118)</f>
        <v>16.737339825233949</v>
      </c>
      <c r="L119" s="22">
        <f>SUM(L91:L118)</f>
        <v>10.144405286512875</v>
      </c>
      <c r="M119" s="57">
        <f t="shared" si="50"/>
        <v>10.142525362045069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0.72786155120772644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0.61757949799443457</v>
      </c>
      <c r="J124" s="237">
        <f>IF(SUMPRODUCT($B$124:$B124,$H$124:$H124)&lt;J$119,($B124*$H124),J$119)</f>
        <v>0.61757949799443457</v>
      </c>
      <c r="K124" s="22">
        <f>(B124)</f>
        <v>0.72786155120772644</v>
      </c>
      <c r="L124" s="29">
        <f>IF(SUMPRODUCT($B$124:$B124,$H$124:$H124)&lt;L$119,($B124*$H124),L$119)</f>
        <v>0.61757949799443457</v>
      </c>
      <c r="M124" s="57">
        <f t="shared" si="90"/>
        <v>0.61757949799443457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0.67338618964003516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0.48157315380317667</v>
      </c>
      <c r="J125" s="237">
        <f>IF(SUMPRODUCT($B$124:$B125,$H$124:$H125)&lt;J$119,($B125*$H125),IF(SUMPRODUCT($B$124:$B124,$H$124:$H124)&lt;J$119,J$119-SUMPRODUCT($B$124:$B124,$H$124:$H124),0))</f>
        <v>0.48157315380317667</v>
      </c>
      <c r="K125" s="22">
        <f t="shared" ref="K125:K126" si="91">(B125)</f>
        <v>0.67338618964003516</v>
      </c>
      <c r="L125" s="29">
        <f>IF(SUMPRODUCT($B$124:$B125,$H$124:$H125)&lt;L$119,($B125*$H125),IF(SUMPRODUCT($B$124:$B124,$H$124:$H124)&lt;L$119,L$119-SUMPRODUCT($B$124:$B124,$H$124:$H124),0))</f>
        <v>0.48157315380317667</v>
      </c>
      <c r="M125" s="57">
        <f t="shared" ref="M125:M126" si="92">(J125)</f>
        <v>0.48157315380317667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1.3422569052619839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0.95991705952069162</v>
      </c>
      <c r="K126" s="22">
        <f t="shared" si="91"/>
        <v>1.3422569052619839</v>
      </c>
      <c r="L126" s="29">
        <f>IF(SUMPRODUCT($B$124:$B126,$H$124:$H126)&lt;(L$119-L$128),($B126*$H126),IF(SUMPRODUCT($B$124:$B125,$H$124:$H125)&lt;(L$119-L$128),L$119-L$128-SUMPRODUCT($B$124:$B125,$H$124:$H125),0))</f>
        <v>0.95991705952069162</v>
      </c>
      <c r="M126" s="57">
        <f t="shared" si="92"/>
        <v>0.95991705952069162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1.6903999520564346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1.2088920869252078</v>
      </c>
      <c r="K127" s="22">
        <f>(B127)</f>
        <v>1.6903999520564346</v>
      </c>
      <c r="L127" s="29">
        <f>IF(SUMPRODUCT($B$124:$B127,$H$124:$H127)&lt;(L$119-L$128),($B127*$H127),IF(SUMPRODUCT($B$124:$B126,$H$124:$H126)&lt;(L$119-L128),L$119-L$128-SUMPRODUCT($B$124:$B126,$H$124:$H126),0))</f>
        <v>1.2088920869252078</v>
      </c>
      <c r="M127" s="57">
        <f t="shared" si="90"/>
        <v>1.2088920869252078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0.85667246226650062</v>
      </c>
      <c r="C128" s="2"/>
      <c r="D128" s="31"/>
      <c r="E128" s="2"/>
      <c r="F128" s="2"/>
      <c r="G128" s="2"/>
      <c r="H128" s="24"/>
      <c r="I128" s="29">
        <f>(I30)</f>
        <v>9.6313314500528708</v>
      </c>
      <c r="J128" s="228">
        <f>(J30)</f>
        <v>0.36744493587412574</v>
      </c>
      <c r="K128" s="22">
        <f>(B128)</f>
        <v>0.85667246226650062</v>
      </c>
      <c r="L128" s="22">
        <f>IF(L124=L119,0,(L119-L124)/(B119-B124)*K128)</f>
        <v>0.50978358982972571</v>
      </c>
      <c r="M128" s="57">
        <f t="shared" si="90"/>
        <v>0.36744493587412574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11.446762764801267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6.507118627927432</v>
      </c>
      <c r="K129" s="29">
        <f>(B129)</f>
        <v>11.446762764801267</v>
      </c>
      <c r="L129" s="60">
        <f>IF(SUM(L124:L128)&gt;L130,0,L130-SUM(L124:L128))</f>
        <v>6.3666598984396376</v>
      </c>
      <c r="M129" s="57">
        <f t="shared" si="90"/>
        <v>6.507118627927432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16.737339825233949</v>
      </c>
      <c r="C130" s="2"/>
      <c r="D130" s="31"/>
      <c r="E130" s="2"/>
      <c r="F130" s="2"/>
      <c r="G130" s="2"/>
      <c r="H130" s="24"/>
      <c r="I130" s="29">
        <f>(I119)</f>
        <v>10.248910948047305</v>
      </c>
      <c r="J130" s="228">
        <f>(J119)</f>
        <v>10.142525362045069</v>
      </c>
      <c r="K130" s="22">
        <f>(B130)</f>
        <v>16.737339825233949</v>
      </c>
      <c r="L130" s="22">
        <f>(L119)</f>
        <v>10.144405286512875</v>
      </c>
      <c r="M130" s="57">
        <f t="shared" si="90"/>
        <v>10.142525362045069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0.48157315380317733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60" operator="equal">
      <formula>16</formula>
    </cfRule>
    <cfRule type="cellIs" dxfId="145" priority="261" operator="equal">
      <formula>15</formula>
    </cfRule>
    <cfRule type="cellIs" dxfId="144" priority="262" operator="equal">
      <formula>14</formula>
    </cfRule>
    <cfRule type="cellIs" dxfId="143" priority="263" operator="equal">
      <formula>13</formula>
    </cfRule>
    <cfRule type="cellIs" dxfId="142" priority="264" operator="equal">
      <formula>12</formula>
    </cfRule>
    <cfRule type="cellIs" dxfId="141" priority="265" operator="equal">
      <formula>11</formula>
    </cfRule>
    <cfRule type="cellIs" dxfId="140" priority="266" operator="equal">
      <formula>10</formula>
    </cfRule>
    <cfRule type="cellIs" dxfId="139" priority="267" operator="equal">
      <formula>9</formula>
    </cfRule>
    <cfRule type="cellIs" dxfId="138" priority="268" operator="equal">
      <formula>8</formula>
    </cfRule>
    <cfRule type="cellIs" dxfId="137" priority="269" operator="equal">
      <formula>7</formula>
    </cfRule>
    <cfRule type="cellIs" dxfId="136" priority="270" operator="equal">
      <formula>6</formula>
    </cfRule>
    <cfRule type="cellIs" dxfId="135" priority="271" operator="equal">
      <formula>5</formula>
    </cfRule>
    <cfRule type="cellIs" dxfId="134" priority="272" operator="equal">
      <formula>4</formula>
    </cfRule>
    <cfRule type="cellIs" dxfId="133" priority="273" operator="equal">
      <formula>3</formula>
    </cfRule>
    <cfRule type="cellIs" dxfId="132" priority="274" operator="equal">
      <formula>2</formula>
    </cfRule>
    <cfRule type="cellIs" dxfId="131" priority="275" operator="equal">
      <formula>1</formula>
    </cfRule>
  </conditionalFormatting>
  <conditionalFormatting sqref="N29">
    <cfRule type="cellIs" dxfId="130" priority="244" operator="equal">
      <formula>16</formula>
    </cfRule>
    <cfRule type="cellIs" dxfId="129" priority="245" operator="equal">
      <formula>15</formula>
    </cfRule>
    <cfRule type="cellIs" dxfId="128" priority="246" operator="equal">
      <formula>14</formula>
    </cfRule>
    <cfRule type="cellIs" dxfId="127" priority="247" operator="equal">
      <formula>13</formula>
    </cfRule>
    <cfRule type="cellIs" dxfId="126" priority="248" operator="equal">
      <formula>12</formula>
    </cfRule>
    <cfRule type="cellIs" dxfId="125" priority="249" operator="equal">
      <formula>11</formula>
    </cfRule>
    <cfRule type="cellIs" dxfId="124" priority="250" operator="equal">
      <formula>10</formula>
    </cfRule>
    <cfRule type="cellIs" dxfId="123" priority="251" operator="equal">
      <formula>9</formula>
    </cfRule>
    <cfRule type="cellIs" dxfId="122" priority="252" operator="equal">
      <formula>8</formula>
    </cfRule>
    <cfRule type="cellIs" dxfId="121" priority="253" operator="equal">
      <formula>7</formula>
    </cfRule>
    <cfRule type="cellIs" dxfId="120" priority="254" operator="equal">
      <formula>6</formula>
    </cfRule>
    <cfRule type="cellIs" dxfId="119" priority="255" operator="equal">
      <formula>5</formula>
    </cfRule>
    <cfRule type="cellIs" dxfId="118" priority="256" operator="equal">
      <formula>4</formula>
    </cfRule>
    <cfRule type="cellIs" dxfId="117" priority="257" operator="equal">
      <formula>3</formula>
    </cfRule>
    <cfRule type="cellIs" dxfId="116" priority="258" operator="equal">
      <formula>2</formula>
    </cfRule>
    <cfRule type="cellIs" dxfId="115" priority="259" operator="equal">
      <formula>1</formula>
    </cfRule>
  </conditionalFormatting>
  <conditionalFormatting sqref="N113:N118">
    <cfRule type="cellIs" dxfId="114" priority="196" operator="equal">
      <formula>16</formula>
    </cfRule>
    <cfRule type="cellIs" dxfId="113" priority="197" operator="equal">
      <formula>15</formula>
    </cfRule>
    <cfRule type="cellIs" dxfId="112" priority="198" operator="equal">
      <formula>14</formula>
    </cfRule>
    <cfRule type="cellIs" dxfId="111" priority="199" operator="equal">
      <formula>13</formula>
    </cfRule>
    <cfRule type="cellIs" dxfId="110" priority="200" operator="equal">
      <formula>12</formula>
    </cfRule>
    <cfRule type="cellIs" dxfId="109" priority="201" operator="equal">
      <formula>11</formula>
    </cfRule>
    <cfRule type="cellIs" dxfId="108" priority="202" operator="equal">
      <formula>10</formula>
    </cfRule>
    <cfRule type="cellIs" dxfId="107" priority="203" operator="equal">
      <formula>9</formula>
    </cfRule>
    <cfRule type="cellIs" dxfId="106" priority="204" operator="equal">
      <formula>8</formula>
    </cfRule>
    <cfRule type="cellIs" dxfId="105" priority="205" operator="equal">
      <formula>7</formula>
    </cfRule>
    <cfRule type="cellIs" dxfId="104" priority="206" operator="equal">
      <formula>6</formula>
    </cfRule>
    <cfRule type="cellIs" dxfId="103" priority="207" operator="equal">
      <formula>5</formula>
    </cfRule>
    <cfRule type="cellIs" dxfId="102" priority="208" operator="equal">
      <formula>4</formula>
    </cfRule>
    <cfRule type="cellIs" dxfId="101" priority="209" operator="equal">
      <formula>3</formula>
    </cfRule>
    <cfRule type="cellIs" dxfId="100" priority="210" operator="equal">
      <formula>2</formula>
    </cfRule>
    <cfRule type="cellIs" dxfId="99" priority="211" operator="equal">
      <formula>1</formula>
    </cfRule>
  </conditionalFormatting>
  <conditionalFormatting sqref="N112">
    <cfRule type="cellIs" dxfId="98" priority="148" operator="equal">
      <formula>16</formula>
    </cfRule>
    <cfRule type="cellIs" dxfId="97" priority="149" operator="equal">
      <formula>15</formula>
    </cfRule>
    <cfRule type="cellIs" dxfId="96" priority="150" operator="equal">
      <formula>14</formula>
    </cfRule>
    <cfRule type="cellIs" dxfId="95" priority="151" operator="equal">
      <formula>13</formula>
    </cfRule>
    <cfRule type="cellIs" dxfId="94" priority="152" operator="equal">
      <formula>12</formula>
    </cfRule>
    <cfRule type="cellIs" dxfId="93" priority="153" operator="equal">
      <formula>11</formula>
    </cfRule>
    <cfRule type="cellIs" dxfId="92" priority="154" operator="equal">
      <formula>10</formula>
    </cfRule>
    <cfRule type="cellIs" dxfId="91" priority="155" operator="equal">
      <formula>9</formula>
    </cfRule>
    <cfRule type="cellIs" dxfId="90" priority="156" operator="equal">
      <formula>8</formula>
    </cfRule>
    <cfRule type="cellIs" dxfId="89" priority="157" operator="equal">
      <formula>7</formula>
    </cfRule>
    <cfRule type="cellIs" dxfId="88" priority="158" operator="equal">
      <formula>6</formula>
    </cfRule>
    <cfRule type="cellIs" dxfId="87" priority="159" operator="equal">
      <formula>5</formula>
    </cfRule>
    <cfRule type="cellIs" dxfId="86" priority="160" operator="equal">
      <formula>4</formula>
    </cfRule>
    <cfRule type="cellIs" dxfId="85" priority="161" operator="equal">
      <formula>3</formula>
    </cfRule>
    <cfRule type="cellIs" dxfId="84" priority="162" operator="equal">
      <formula>2</formula>
    </cfRule>
    <cfRule type="cellIs" dxfId="83" priority="163" operator="equal">
      <formula>1</formula>
    </cfRule>
  </conditionalFormatting>
  <conditionalFormatting sqref="N111">
    <cfRule type="cellIs" dxfId="82" priority="116" operator="equal">
      <formula>16</formula>
    </cfRule>
    <cfRule type="cellIs" dxfId="81" priority="117" operator="equal">
      <formula>15</formula>
    </cfRule>
    <cfRule type="cellIs" dxfId="80" priority="118" operator="equal">
      <formula>14</formula>
    </cfRule>
    <cfRule type="cellIs" dxfId="79" priority="119" operator="equal">
      <formula>13</formula>
    </cfRule>
    <cfRule type="cellIs" dxfId="78" priority="120" operator="equal">
      <formula>12</formula>
    </cfRule>
    <cfRule type="cellIs" dxfId="77" priority="121" operator="equal">
      <formula>11</formula>
    </cfRule>
    <cfRule type="cellIs" dxfId="76" priority="122" operator="equal">
      <formula>10</formula>
    </cfRule>
    <cfRule type="cellIs" dxfId="75" priority="123" operator="equal">
      <formula>9</formula>
    </cfRule>
    <cfRule type="cellIs" dxfId="74" priority="124" operator="equal">
      <formula>8</formula>
    </cfRule>
    <cfRule type="cellIs" dxfId="73" priority="125" operator="equal">
      <formula>7</formula>
    </cfRule>
    <cfRule type="cellIs" dxfId="72" priority="126" operator="equal">
      <formula>6</formula>
    </cfRule>
    <cfRule type="cellIs" dxfId="71" priority="127" operator="equal">
      <formula>5</formula>
    </cfRule>
    <cfRule type="cellIs" dxfId="70" priority="128" operator="equal">
      <formula>4</formula>
    </cfRule>
    <cfRule type="cellIs" dxfId="69" priority="129" operator="equal">
      <formula>3</formula>
    </cfRule>
    <cfRule type="cellIs" dxfId="68" priority="130" operator="equal">
      <formula>2</formula>
    </cfRule>
    <cfRule type="cellIs" dxfId="67" priority="131" operator="equal">
      <formula>1</formula>
    </cfRule>
  </conditionalFormatting>
  <conditionalFormatting sqref="N91:N104">
    <cfRule type="cellIs" dxfId="66" priority="100" operator="equal">
      <formula>16</formula>
    </cfRule>
    <cfRule type="cellIs" dxfId="65" priority="101" operator="equal">
      <formula>15</formula>
    </cfRule>
    <cfRule type="cellIs" dxfId="64" priority="102" operator="equal">
      <formula>14</formula>
    </cfRule>
    <cfRule type="cellIs" dxfId="63" priority="103" operator="equal">
      <formula>13</formula>
    </cfRule>
    <cfRule type="cellIs" dxfId="62" priority="104" operator="equal">
      <formula>12</formula>
    </cfRule>
    <cfRule type="cellIs" dxfId="61" priority="105" operator="equal">
      <formula>11</formula>
    </cfRule>
    <cfRule type="cellIs" dxfId="60" priority="106" operator="equal">
      <formula>10</formula>
    </cfRule>
    <cfRule type="cellIs" dxfId="59" priority="107" operator="equal">
      <formula>9</formula>
    </cfRule>
    <cfRule type="cellIs" dxfId="58" priority="108" operator="equal">
      <formula>8</formula>
    </cfRule>
    <cfRule type="cellIs" dxfId="57" priority="109" operator="equal">
      <formula>7</formula>
    </cfRule>
    <cfRule type="cellIs" dxfId="56" priority="110" operator="equal">
      <formula>6</formula>
    </cfRule>
    <cfRule type="cellIs" dxfId="55" priority="111" operator="equal">
      <formula>5</formula>
    </cfRule>
    <cfRule type="cellIs" dxfId="54" priority="112" operator="equal">
      <formula>4</formula>
    </cfRule>
    <cfRule type="cellIs" dxfId="53" priority="113" operator="equal">
      <formula>3</formula>
    </cfRule>
    <cfRule type="cellIs" dxfId="52" priority="114" operator="equal">
      <formula>2</formula>
    </cfRule>
    <cfRule type="cellIs" dxfId="51" priority="115" operator="equal">
      <formula>1</formula>
    </cfRule>
  </conditionalFormatting>
  <conditionalFormatting sqref="N105:N110">
    <cfRule type="cellIs" dxfId="50" priority="84" operator="equal">
      <formula>16</formula>
    </cfRule>
    <cfRule type="cellIs" dxfId="49" priority="85" operator="equal">
      <formula>15</formula>
    </cfRule>
    <cfRule type="cellIs" dxfId="48" priority="86" operator="equal">
      <formula>14</formula>
    </cfRule>
    <cfRule type="cellIs" dxfId="47" priority="87" operator="equal">
      <formula>13</formula>
    </cfRule>
    <cfRule type="cellIs" dxfId="46" priority="88" operator="equal">
      <formula>12</formula>
    </cfRule>
    <cfRule type="cellIs" dxfId="45" priority="89" operator="equal">
      <formula>11</formula>
    </cfRule>
    <cfRule type="cellIs" dxfId="44" priority="90" operator="equal">
      <formula>10</formula>
    </cfRule>
    <cfRule type="cellIs" dxfId="43" priority="91" operator="equal">
      <formula>9</formula>
    </cfRule>
    <cfRule type="cellIs" dxfId="42" priority="92" operator="equal">
      <formula>8</formula>
    </cfRule>
    <cfRule type="cellIs" dxfId="41" priority="93" operator="equal">
      <formula>7</formula>
    </cfRule>
    <cfRule type="cellIs" dxfId="40" priority="94" operator="equal">
      <formula>6</formula>
    </cfRule>
    <cfRule type="cellIs" dxfId="39" priority="95" operator="equal">
      <formula>5</formula>
    </cfRule>
    <cfRule type="cellIs" dxfId="38" priority="96" operator="equal">
      <formula>4</formula>
    </cfRule>
    <cfRule type="cellIs" dxfId="37" priority="97" operator="equal">
      <formula>3</formula>
    </cfRule>
    <cfRule type="cellIs" dxfId="36" priority="98" operator="equal">
      <formula>2</formula>
    </cfRule>
    <cfRule type="cellIs" dxfId="35" priority="99" operator="equal">
      <formula>1</formula>
    </cfRule>
  </conditionalFormatting>
  <conditionalFormatting sqref="N27:N28">
    <cfRule type="cellIs" dxfId="34" priority="68" operator="equal">
      <formula>16</formula>
    </cfRule>
    <cfRule type="cellIs" dxfId="33" priority="69" operator="equal">
      <formula>15</formula>
    </cfRule>
    <cfRule type="cellIs" dxfId="32" priority="70" operator="equal">
      <formula>14</formula>
    </cfRule>
    <cfRule type="cellIs" dxfId="31" priority="71" operator="equal">
      <formula>13</formula>
    </cfRule>
    <cfRule type="cellIs" dxfId="30" priority="72" operator="equal">
      <formula>12</formula>
    </cfRule>
    <cfRule type="cellIs" dxfId="29" priority="73" operator="equal">
      <formula>11</formula>
    </cfRule>
    <cfRule type="cellIs" dxfId="28" priority="74" operator="equal">
      <formula>10</formula>
    </cfRule>
    <cfRule type="cellIs" dxfId="27" priority="75" operator="equal">
      <formula>9</formula>
    </cfRule>
    <cfRule type="cellIs" dxfId="26" priority="76" operator="equal">
      <formula>8</formula>
    </cfRule>
    <cfRule type="cellIs" dxfId="25" priority="77" operator="equal">
      <formula>7</formula>
    </cfRule>
    <cfRule type="cellIs" dxfId="24" priority="78" operator="equal">
      <formula>6</formula>
    </cfRule>
    <cfRule type="cellIs" dxfId="23" priority="79" operator="equal">
      <formula>5</formula>
    </cfRule>
    <cfRule type="cellIs" dxfId="22" priority="80" operator="equal">
      <formula>4</formula>
    </cfRule>
    <cfRule type="cellIs" dxfId="21" priority="81" operator="equal">
      <formula>3</formula>
    </cfRule>
    <cfRule type="cellIs" dxfId="20" priority="82" operator="equal">
      <formula>2</formula>
    </cfRule>
    <cfRule type="cellIs" dxfId="19" priority="83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9"/>
      <c r="B2" s="249"/>
      <c r="C2" s="249"/>
      <c r="D2" s="249"/>
      <c r="E2" s="249"/>
      <c r="F2" s="250"/>
      <c r="G2" s="247"/>
      <c r="H2" s="247"/>
      <c r="I2" s="247"/>
      <c r="J2" s="247"/>
      <c r="K2" s="265" t="str">
        <f>Poor!A1</f>
        <v>ZASCO: 59305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V.Poor!A3</f>
        <v>Sources of Food : Very Poor HHs</v>
      </c>
      <c r="C3" s="267"/>
      <c r="D3" s="267"/>
      <c r="E3" s="267"/>
      <c r="F3" s="246"/>
      <c r="G3" s="264" t="str">
        <f>Poor!A3</f>
        <v>Sources of Food : Poor HHs</v>
      </c>
      <c r="H3" s="264"/>
      <c r="I3" s="264"/>
      <c r="J3" s="264"/>
      <c r="K3" s="247"/>
      <c r="L3" s="264" t="str">
        <f>Middle!A3</f>
        <v>Sources of Food : Middle HHs</v>
      </c>
      <c r="M3" s="264"/>
      <c r="N3" s="264"/>
      <c r="O3" s="264"/>
      <c r="P3" s="264"/>
      <c r="Q3" s="248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H54" workbookViewId="0">
      <selection activeCell="B90" sqref="B90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Poor!A1</f>
        <v>ZASCO: 59305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V.Poor!A34</f>
        <v>Income : Very Poor HHs</v>
      </c>
      <c r="D3" s="270"/>
      <c r="E3" s="270"/>
      <c r="F3" s="90"/>
      <c r="G3" s="268" t="str">
        <f>Poor!A34</f>
        <v>Income : Poor HHs</v>
      </c>
      <c r="H3" s="268"/>
      <c r="I3" s="268"/>
      <c r="J3" s="268"/>
      <c r="K3" s="89"/>
      <c r="L3" s="268" t="str">
        <f>Middle!A34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1993.7522850518562</v>
      </c>
      <c r="C72" s="109">
        <f>Poor!R7</f>
        <v>3448.1756035470717</v>
      </c>
      <c r="D72" s="109">
        <f>Middle!R7</f>
        <v>2491.1301183618971</v>
      </c>
      <c r="E72" s="109">
        <f>Rich!R7</f>
        <v>2112.904554101895</v>
      </c>
      <c r="F72" s="109">
        <f>V.Poor!T7</f>
        <v>2242.4111185844035</v>
      </c>
      <c r="G72" s="109">
        <f>Poor!T7</f>
        <v>5120.9524914386247</v>
      </c>
      <c r="H72" s="109">
        <f>Middle!T7</f>
        <v>2748.9314780304885</v>
      </c>
      <c r="I72" s="109">
        <f>Rich!T7</f>
        <v>2361.2870326695383</v>
      </c>
    </row>
    <row r="73" spans="1:9">
      <c r="A73" t="str">
        <f>V.Poor!Q8</f>
        <v>Own crops sold</v>
      </c>
      <c r="B73" s="109">
        <f>V.Poor!R8</f>
        <v>73.388312530900549</v>
      </c>
      <c r="C73" s="109">
        <f>Poor!R8</f>
        <v>2906.4829608592067</v>
      </c>
      <c r="D73" s="109">
        <f>Middle!R8</f>
        <v>1555.1332893452732</v>
      </c>
      <c r="E73" s="109">
        <f>Rich!R8</f>
        <v>52404.147701231705</v>
      </c>
      <c r="F73" s="109">
        <f>V.Poor!T8</f>
        <v>67.2</v>
      </c>
      <c r="G73" s="109">
        <f>Poor!T8</f>
        <v>725.2</v>
      </c>
      <c r="H73" s="109">
        <f>Middle!T8</f>
        <v>1469.5096534422767</v>
      </c>
      <c r="I73" s="109">
        <f>Rich!T8</f>
        <v>47991.807751519496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640.42588776389903</v>
      </c>
      <c r="D74" s="109">
        <f>Middle!R9</f>
        <v>731.91530030159879</v>
      </c>
      <c r="E74" s="109">
        <f>Rich!R9</f>
        <v>2711.0289841824542</v>
      </c>
      <c r="F74" s="109">
        <f>V.Poor!T9</f>
        <v>0</v>
      </c>
      <c r="G74" s="109">
        <f>Poor!T9</f>
        <v>345.57089924600831</v>
      </c>
      <c r="H74" s="109">
        <f>Middle!T9</f>
        <v>394.93817056686663</v>
      </c>
      <c r="I74" s="109">
        <f>Rich!T9</f>
        <v>1462.8589222353635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7413.748488798682</v>
      </c>
      <c r="D76" s="109">
        <f>Middle!R11</f>
        <v>15201.864738543682</v>
      </c>
      <c r="E76" s="109">
        <f>Rich!R11</f>
        <v>28866.069595487545</v>
      </c>
      <c r="F76" s="109">
        <f>V.Poor!T11</f>
        <v>0</v>
      </c>
      <c r="G76" s="109">
        <f>Poor!T11</f>
        <v>4577.4559999999992</v>
      </c>
      <c r="H76" s="109">
        <f>Middle!T11</f>
        <v>9361.7636026750224</v>
      </c>
      <c r="I76" s="109">
        <f>Rich!T11</f>
        <v>17752.077525002398</v>
      </c>
    </row>
    <row r="77" spans="1:9">
      <c r="A77" t="str">
        <f>V.Poor!Q12</f>
        <v>Wild foods consumed and sold</v>
      </c>
      <c r="B77" s="109">
        <f>V.Poor!R12</f>
        <v>108.67974121091794</v>
      </c>
      <c r="C77" s="109">
        <f>Poor!R12</f>
        <v>365.17809838714737</v>
      </c>
      <c r="D77" s="109">
        <f>Middle!R12</f>
        <v>0</v>
      </c>
      <c r="E77" s="109">
        <f>Rich!R12</f>
        <v>0</v>
      </c>
      <c r="F77" s="109">
        <f>V.Poor!T12</f>
        <v>146.60773642057262</v>
      </c>
      <c r="G77" s="109">
        <f>Poor!T12</f>
        <v>487.314780573946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7124.7820082082608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5172.6000000000013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188712.80365088707</v>
      </c>
      <c r="E79" s="109">
        <f>Rich!R14</f>
        <v>352263.90014832257</v>
      </c>
      <c r="F79" s="109">
        <f>V.Poor!T14</f>
        <v>0</v>
      </c>
      <c r="G79" s="109">
        <f>Poor!T14</f>
        <v>0</v>
      </c>
      <c r="H79" s="109">
        <f>Middle!T14</f>
        <v>116516.57142857143</v>
      </c>
      <c r="I79" s="109">
        <f>Rich!T14</f>
        <v>217497.59999999995</v>
      </c>
    </row>
    <row r="80" spans="1:9">
      <c r="A80" t="str">
        <f>V.Poor!Q15</f>
        <v>Labour - public works</v>
      </c>
      <c r="B80" s="109">
        <f>V.Poor!R15</f>
        <v>11008.246879635082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8496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5871.0650024720435</v>
      </c>
      <c r="C82" s="109">
        <f>Poor!R17</f>
        <v>0</v>
      </c>
      <c r="D82" s="109">
        <f>Middle!R17</f>
        <v>0</v>
      </c>
      <c r="E82" s="109">
        <f>Rich!R17</f>
        <v>58710.650024720424</v>
      </c>
      <c r="F82" s="109">
        <f>V.Poor!T17</f>
        <v>3624.96</v>
      </c>
      <c r="G82" s="109">
        <f>Poor!T17</f>
        <v>0</v>
      </c>
      <c r="H82" s="109">
        <f>Middle!T17</f>
        <v>0</v>
      </c>
      <c r="I82" s="109">
        <f>Rich!T17</f>
        <v>36249.599999999999</v>
      </c>
    </row>
    <row r="83" spans="1:9">
      <c r="A83" t="str">
        <f>V.Poor!Q18</f>
        <v>Food transfer - official</v>
      </c>
      <c r="B83" s="109">
        <f>V.Poor!R18</f>
        <v>5743.6065157120338</v>
      </c>
      <c r="C83" s="109">
        <f>Poor!R18</f>
        <v>6022.8523753089175</v>
      </c>
      <c r="D83" s="109">
        <f>Middle!R18</f>
        <v>4832.0335671375506</v>
      </c>
      <c r="E83" s="109">
        <f>Rich!R18</f>
        <v>1504.8728208852517</v>
      </c>
      <c r="F83" s="109">
        <f>V.Poor!T18</f>
        <v>6198.4479593103833</v>
      </c>
      <c r="G83" s="109">
        <f>Poor!T18</f>
        <v>6499.8075534659374</v>
      </c>
      <c r="H83" s="109">
        <f>Middle!T18</f>
        <v>5214.6867167187884</v>
      </c>
      <c r="I83" s="109">
        <f>Rich!T18</f>
        <v>1624.0450734431054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24218.143135197181</v>
      </c>
      <c r="C85" s="109">
        <f>Poor!R20</f>
        <v>49904.052521012367</v>
      </c>
      <c r="D85" s="109">
        <f>Middle!R20</f>
        <v>14677.662506180106</v>
      </c>
      <c r="E85" s="109">
        <f>Rich!R20</f>
        <v>20548.727508652148</v>
      </c>
      <c r="F85" s="109">
        <f>V.Poor!T20</f>
        <v>18691.2</v>
      </c>
      <c r="G85" s="109">
        <f>Poor!T20</f>
        <v>38515.200000000004</v>
      </c>
      <c r="H85" s="109">
        <f>Middle!T20</f>
        <v>11328.000000000002</v>
      </c>
      <c r="I85" s="109">
        <f>Rich!T20</f>
        <v>15859.2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1299.5847010680307</v>
      </c>
      <c r="D86" s="109">
        <f>Middle!R21</f>
        <v>2358.9100456360889</v>
      </c>
      <c r="E86" s="109">
        <f>Rich!R21</f>
        <v>16145.428756798117</v>
      </c>
      <c r="F86" s="109">
        <f>V.Poor!T21</f>
        <v>0</v>
      </c>
      <c r="G86" s="109">
        <f>Poor!T21</f>
        <v>943.50000000000023</v>
      </c>
      <c r="H86" s="109">
        <f>Middle!T21</f>
        <v>1712.5714285714287</v>
      </c>
      <c r="I86" s="109">
        <f>Rich!T21</f>
        <v>10560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3518.0522319500446</v>
      </c>
      <c r="D87" s="109">
        <f>Middle!R22</f>
        <v>4368.3519363631267</v>
      </c>
      <c r="E87" s="109">
        <f>Rich!R22</f>
        <v>0</v>
      </c>
      <c r="F87" s="109">
        <f>V.Poor!T22</f>
        <v>0</v>
      </c>
      <c r="G87" s="109">
        <f>Poor!T22</f>
        <v>2301</v>
      </c>
      <c r="H87" s="109">
        <f>Middle!T22</f>
        <v>2857.1428571428573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56141.66388001827</v>
      </c>
      <c r="C88" s="109">
        <f>Poor!R23</f>
        <v>75518.552868695362</v>
      </c>
      <c r="D88" s="109">
        <f>Middle!R23</f>
        <v>234929.80515275639</v>
      </c>
      <c r="E88" s="109">
        <f>Rich!R23</f>
        <v>535267.73009438207</v>
      </c>
      <c r="F88" s="109">
        <f>V.Poor!T23</f>
        <v>44639.42681431536</v>
      </c>
      <c r="G88" s="109">
        <f>Poor!T23</f>
        <v>59516.00172472452</v>
      </c>
      <c r="H88" s="109">
        <f>Middle!T23</f>
        <v>151604.11533571917</v>
      </c>
      <c r="I88" s="109">
        <f>Rich!T23</f>
        <v>351358.47630486981</v>
      </c>
    </row>
    <row r="89" spans="1:9">
      <c r="A89" t="str">
        <f>V.Poor!Q24</f>
        <v>Food Poverty line</v>
      </c>
      <c r="B89" s="109">
        <f>V.Poor!R24</f>
        <v>47494.887852133979</v>
      </c>
      <c r="C89" s="109">
        <f>Poor!R24</f>
        <v>47494.887852133979</v>
      </c>
      <c r="D89" s="109">
        <f>Middle!R24</f>
        <v>47494.887852133972</v>
      </c>
      <c r="E89" s="109">
        <f>Rich!R24</f>
        <v>47494.887852133972</v>
      </c>
      <c r="F89" s="109">
        <f>V.Poor!T24</f>
        <v>47494.887852133979</v>
      </c>
      <c r="G89" s="109">
        <f>Poor!T24</f>
        <v>47494.887852133979</v>
      </c>
      <c r="H89" s="109">
        <f>Middle!T24</f>
        <v>47494.887852133972</v>
      </c>
      <c r="I89" s="109">
        <f>Rich!T24</f>
        <v>47494.887852133972</v>
      </c>
    </row>
    <row r="90" spans="1:9">
      <c r="A90" s="108" t="str">
        <f>V.Poor!Q25</f>
        <v>Lower Bound Poverty line</v>
      </c>
      <c r="B90" s="109">
        <f>V.Poor!R25</f>
        <v>63918.914518800651</v>
      </c>
      <c r="C90" s="109">
        <f>Poor!R25</f>
        <v>63918.914518800651</v>
      </c>
      <c r="D90" s="109">
        <f>Middle!R25</f>
        <v>63918.914518800637</v>
      </c>
      <c r="E90" s="109">
        <f>Rich!R25</f>
        <v>63918.914518800644</v>
      </c>
      <c r="F90" s="109">
        <f>V.Poor!T25</f>
        <v>63918.914518800651</v>
      </c>
      <c r="G90" s="109">
        <f>Poor!T25</f>
        <v>63918.914518800651</v>
      </c>
      <c r="H90" s="109">
        <f>Middle!T25</f>
        <v>63918.914518800637</v>
      </c>
      <c r="I90" s="109">
        <f>Rich!T25</f>
        <v>63918.914518800644</v>
      </c>
    </row>
    <row r="91" spans="1:9">
      <c r="A91" s="108" t="str">
        <f>V.Poor!Q26</f>
        <v>Upper Bound Poverty line</v>
      </c>
      <c r="B91" s="109">
        <f>V.Poor!R26</f>
        <v>96656.83451880065</v>
      </c>
      <c r="C91" s="109">
        <f>Poor!R26</f>
        <v>96656.83451880065</v>
      </c>
      <c r="D91" s="109">
        <f>Middle!R26</f>
        <v>96656.834518800635</v>
      </c>
      <c r="E91" s="109">
        <f>Rich!R26</f>
        <v>96656.83451880065</v>
      </c>
      <c r="F91" s="109">
        <f>V.Poor!T26</f>
        <v>96656.83451880065</v>
      </c>
      <c r="G91" s="109">
        <f>Poor!T26</f>
        <v>96656.83451880065</v>
      </c>
      <c r="H91" s="109">
        <f>Middle!T26</f>
        <v>96656.834518800635</v>
      </c>
      <c r="I91" s="109">
        <f>Rich!T26</f>
        <v>96656.83451880065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47494.887852133979</v>
      </c>
      <c r="G93" s="109">
        <f>Poor!T24</f>
        <v>47494.887852133979</v>
      </c>
      <c r="H93" s="109">
        <f>Middle!T24</f>
        <v>47494.887852133972</v>
      </c>
      <c r="I93" s="109">
        <f>Rich!T24</f>
        <v>47494.887852133972</v>
      </c>
    </row>
    <row r="94" spans="1:9">
      <c r="A94" t="str">
        <f>V.Poor!Q25</f>
        <v>Lower Bound Poverty line</v>
      </c>
      <c r="F94" s="109">
        <f>V.Poor!T25</f>
        <v>63918.914518800651</v>
      </c>
      <c r="G94" s="109">
        <f>Poor!T25</f>
        <v>63918.914518800651</v>
      </c>
      <c r="H94" s="109">
        <f>Middle!T25</f>
        <v>63918.914518800637</v>
      </c>
      <c r="I94" s="109">
        <f>Rich!T25</f>
        <v>63918.914518800644</v>
      </c>
    </row>
    <row r="95" spans="1:9">
      <c r="A95" t="str">
        <f>V.Poor!Q26</f>
        <v>Upper Bound Poverty line</v>
      </c>
      <c r="F95" s="109">
        <f>V.Poor!T26</f>
        <v>96656.83451880065</v>
      </c>
      <c r="G95" s="109">
        <f>Poor!T26</f>
        <v>96656.83451880065</v>
      </c>
      <c r="H95" s="109">
        <f>Middle!T26</f>
        <v>96656.834518800635</v>
      </c>
      <c r="I95" s="109">
        <f>Rich!T26</f>
        <v>96656.83451880065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2855.4610378186189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7777.2506387823814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19279.487704485291</v>
      </c>
      <c r="G99" s="239">
        <f t="shared" si="0"/>
        <v>4402.9127940761318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40515.17063878238</v>
      </c>
      <c r="C100" s="239">
        <f t="shared" si="0"/>
        <v>21138.281650105288</v>
      </c>
      <c r="D100" s="239">
        <f t="shared" si="0"/>
        <v>0</v>
      </c>
      <c r="E100" s="239">
        <f t="shared" si="0"/>
        <v>0</v>
      </c>
      <c r="F100" s="239">
        <f t="shared" si="0"/>
        <v>52017.407704485289</v>
      </c>
      <c r="G100" s="239">
        <f t="shared" si="0"/>
        <v>37140.83279407613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2" customFormat="1" ht="19">
      <c r="A2" s="249"/>
      <c r="B2" s="249"/>
      <c r="C2" s="249"/>
      <c r="D2" s="249"/>
      <c r="E2" s="249"/>
      <c r="F2" s="249"/>
      <c r="G2" s="247"/>
      <c r="H2" s="247"/>
      <c r="I2" s="247"/>
      <c r="J2" s="247"/>
      <c r="K2" s="265" t="str">
        <f>Poor!A1</f>
        <v>ZASCO: 59305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V.Poor!A67</f>
        <v>Expenditure : Very Poor HHs</v>
      </c>
      <c r="C3" s="266"/>
      <c r="D3" s="266"/>
      <c r="E3" s="266"/>
      <c r="F3" s="251"/>
      <c r="G3" s="264" t="str">
        <f>Poor!A67</f>
        <v>Expenditure : Poor HHs</v>
      </c>
      <c r="H3" s="264"/>
      <c r="I3" s="264"/>
      <c r="J3" s="264"/>
      <c r="K3" s="247"/>
      <c r="L3" s="264" t="str">
        <f>Middle!A67</f>
        <v>Expenditure : Middle HHs</v>
      </c>
      <c r="M3" s="264"/>
      <c r="N3" s="264"/>
      <c r="O3" s="264"/>
      <c r="P3" s="264"/>
      <c r="Q3" s="248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0.28999999999999998</v>
      </c>
      <c r="C2" s="203">
        <f>[1]WB!$CK$10</f>
        <v>0.42</v>
      </c>
      <c r="D2" s="203">
        <f>[1]WB!$CK$11</f>
        <v>0.18</v>
      </c>
      <c r="E2" s="203">
        <f>[1]WB!$CK$12</f>
        <v>0.11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1993.7522850518562</v>
      </c>
      <c r="C3" s="204">
        <f>Income!C72</f>
        <v>3448.1756035470717</v>
      </c>
      <c r="D3" s="204">
        <f>Income!D72</f>
        <v>2491.1301183618971</v>
      </c>
      <c r="E3" s="204">
        <f>Income!E72</f>
        <v>2112.904554101895</v>
      </c>
      <c r="F3" s="205">
        <f>IF(F$2&lt;=($B$2+$C$2+$D$2),IF(F$2&lt;=($B$2+$C$2),IF(F$2&lt;=$B$2,$B3,$C3),$D3),$E3)</f>
        <v>1993.7522850518562</v>
      </c>
      <c r="G3" s="205">
        <f t="shared" ref="G3:AW7" si="0">IF(G$2&lt;=($B$2+$C$2+$D$2),IF(G$2&lt;=($B$2+$C$2),IF(G$2&lt;=$B$2,$B3,$C3),$D3),$E3)</f>
        <v>1993.7522850518562</v>
      </c>
      <c r="H3" s="205">
        <f t="shared" si="0"/>
        <v>1993.7522850518562</v>
      </c>
      <c r="I3" s="205">
        <f t="shared" si="0"/>
        <v>1993.7522850518562</v>
      </c>
      <c r="J3" s="205">
        <f t="shared" si="0"/>
        <v>1993.7522850518562</v>
      </c>
      <c r="K3" s="205">
        <f t="shared" si="0"/>
        <v>1993.7522850518562</v>
      </c>
      <c r="L3" s="205">
        <f t="shared" si="0"/>
        <v>1993.7522850518562</v>
      </c>
      <c r="M3" s="205">
        <f t="shared" si="0"/>
        <v>1993.7522850518562</v>
      </c>
      <c r="N3" s="205">
        <f t="shared" si="0"/>
        <v>1993.7522850518562</v>
      </c>
      <c r="O3" s="205">
        <f t="shared" si="0"/>
        <v>1993.7522850518562</v>
      </c>
      <c r="P3" s="205">
        <f t="shared" si="0"/>
        <v>1993.7522850518562</v>
      </c>
      <c r="Q3" s="205">
        <f t="shared" si="0"/>
        <v>1993.7522850518562</v>
      </c>
      <c r="R3" s="205">
        <f t="shared" si="0"/>
        <v>1993.7522850518562</v>
      </c>
      <c r="S3" s="205">
        <f t="shared" si="0"/>
        <v>1993.7522850518562</v>
      </c>
      <c r="T3" s="205">
        <f t="shared" si="0"/>
        <v>1993.7522850518562</v>
      </c>
      <c r="U3" s="205">
        <f t="shared" si="0"/>
        <v>1993.7522850518562</v>
      </c>
      <c r="V3" s="205">
        <f t="shared" si="0"/>
        <v>1993.7522850518562</v>
      </c>
      <c r="W3" s="205">
        <f t="shared" si="0"/>
        <v>1993.7522850518562</v>
      </c>
      <c r="X3" s="205">
        <f t="shared" si="0"/>
        <v>1993.7522850518562</v>
      </c>
      <c r="Y3" s="205">
        <f t="shared" si="0"/>
        <v>1993.7522850518562</v>
      </c>
      <c r="Z3" s="205">
        <f t="shared" si="0"/>
        <v>1993.7522850518562</v>
      </c>
      <c r="AA3" s="205">
        <f t="shared" si="0"/>
        <v>1993.7522850518562</v>
      </c>
      <c r="AB3" s="205">
        <f t="shared" si="0"/>
        <v>1993.7522850518562</v>
      </c>
      <c r="AC3" s="205">
        <f t="shared" si="0"/>
        <v>1993.7522850518562</v>
      </c>
      <c r="AD3" s="205">
        <f t="shared" si="0"/>
        <v>1993.7522850518562</v>
      </c>
      <c r="AE3" s="205">
        <f t="shared" si="0"/>
        <v>1993.7522850518562</v>
      </c>
      <c r="AF3" s="205">
        <f t="shared" si="0"/>
        <v>1993.7522850518562</v>
      </c>
      <c r="AG3" s="205">
        <f t="shared" si="0"/>
        <v>1993.7522850518562</v>
      </c>
      <c r="AH3" s="205">
        <f t="shared" si="0"/>
        <v>1993.7522850518562</v>
      </c>
      <c r="AI3" s="205">
        <f t="shared" si="0"/>
        <v>3448.1756035470717</v>
      </c>
      <c r="AJ3" s="205">
        <f t="shared" si="0"/>
        <v>3448.1756035470717</v>
      </c>
      <c r="AK3" s="205">
        <f t="shared" si="0"/>
        <v>3448.1756035470717</v>
      </c>
      <c r="AL3" s="205">
        <f t="shared" si="0"/>
        <v>3448.1756035470717</v>
      </c>
      <c r="AM3" s="205">
        <f t="shared" si="0"/>
        <v>3448.1756035470717</v>
      </c>
      <c r="AN3" s="205">
        <f t="shared" si="0"/>
        <v>3448.1756035470717</v>
      </c>
      <c r="AO3" s="205">
        <f t="shared" si="0"/>
        <v>3448.1756035470717</v>
      </c>
      <c r="AP3" s="205">
        <f t="shared" si="0"/>
        <v>3448.1756035470717</v>
      </c>
      <c r="AQ3" s="205">
        <f t="shared" si="0"/>
        <v>3448.1756035470717</v>
      </c>
      <c r="AR3" s="205">
        <f t="shared" si="0"/>
        <v>3448.1756035470717</v>
      </c>
      <c r="AS3" s="205">
        <f t="shared" si="0"/>
        <v>3448.1756035470717</v>
      </c>
      <c r="AT3" s="205">
        <f t="shared" si="0"/>
        <v>3448.1756035470717</v>
      </c>
      <c r="AU3" s="205">
        <f t="shared" si="0"/>
        <v>3448.1756035470717</v>
      </c>
      <c r="AV3" s="205">
        <f t="shared" si="0"/>
        <v>3448.1756035470717</v>
      </c>
      <c r="AW3" s="205">
        <f t="shared" si="0"/>
        <v>3448.1756035470717</v>
      </c>
      <c r="AX3" s="205">
        <f t="shared" ref="AX3:BZ10" si="1">IF(AX$2&lt;=($B$2+$C$2+$D$2),IF(AX$2&lt;=($B$2+$C$2),IF(AX$2&lt;=$B$2,$B3,$C3),$D3),$E3)</f>
        <v>3448.1756035470717</v>
      </c>
      <c r="AY3" s="205">
        <f t="shared" si="1"/>
        <v>3448.1756035470717</v>
      </c>
      <c r="AZ3" s="205">
        <f t="shared" si="1"/>
        <v>3448.1756035470717</v>
      </c>
      <c r="BA3" s="205">
        <f t="shared" si="1"/>
        <v>3448.1756035470717</v>
      </c>
      <c r="BB3" s="205">
        <f t="shared" si="1"/>
        <v>3448.1756035470717</v>
      </c>
      <c r="BC3" s="205">
        <f t="shared" si="1"/>
        <v>3448.1756035470717</v>
      </c>
      <c r="BD3" s="205">
        <f t="shared" si="1"/>
        <v>3448.1756035470717</v>
      </c>
      <c r="BE3" s="205">
        <f t="shared" si="1"/>
        <v>3448.1756035470717</v>
      </c>
      <c r="BF3" s="205">
        <f t="shared" si="1"/>
        <v>3448.1756035470717</v>
      </c>
      <c r="BG3" s="205">
        <f t="shared" si="1"/>
        <v>3448.1756035470717</v>
      </c>
      <c r="BH3" s="205">
        <f t="shared" si="1"/>
        <v>3448.1756035470717</v>
      </c>
      <c r="BI3" s="205">
        <f t="shared" si="1"/>
        <v>3448.1756035470717</v>
      </c>
      <c r="BJ3" s="205">
        <f t="shared" si="1"/>
        <v>3448.1756035470717</v>
      </c>
      <c r="BK3" s="205">
        <f t="shared" si="1"/>
        <v>3448.1756035470717</v>
      </c>
      <c r="BL3" s="205">
        <f t="shared" si="1"/>
        <v>3448.1756035470717</v>
      </c>
      <c r="BM3" s="205">
        <f t="shared" si="1"/>
        <v>3448.1756035470717</v>
      </c>
      <c r="BN3" s="205">
        <f t="shared" si="1"/>
        <v>3448.1756035470717</v>
      </c>
      <c r="BO3" s="205">
        <f t="shared" si="1"/>
        <v>3448.1756035470717</v>
      </c>
      <c r="BP3" s="205">
        <f t="shared" si="1"/>
        <v>3448.1756035470717</v>
      </c>
      <c r="BQ3" s="205">
        <f t="shared" si="1"/>
        <v>3448.1756035470717</v>
      </c>
      <c r="BR3" s="205">
        <f t="shared" si="1"/>
        <v>3448.1756035470717</v>
      </c>
      <c r="BS3" s="205">
        <f t="shared" si="1"/>
        <v>3448.1756035470717</v>
      </c>
      <c r="BT3" s="205">
        <f t="shared" si="1"/>
        <v>3448.1756035470717</v>
      </c>
      <c r="BU3" s="205">
        <f t="shared" si="1"/>
        <v>3448.1756035470717</v>
      </c>
      <c r="BV3" s="205">
        <f t="shared" si="1"/>
        <v>3448.1756035470717</v>
      </c>
      <c r="BW3" s="205">
        <f t="shared" si="1"/>
        <v>3448.1756035470717</v>
      </c>
      <c r="BX3" s="205">
        <f t="shared" si="1"/>
        <v>3448.1756035470717</v>
      </c>
      <c r="BY3" s="205">
        <f t="shared" si="1"/>
        <v>2491.1301183618971</v>
      </c>
      <c r="BZ3" s="205">
        <f t="shared" si="1"/>
        <v>2491.1301183618971</v>
      </c>
      <c r="CA3" s="205">
        <f t="shared" ref="CA3:CR15" si="2">IF(CA$2&lt;=($B$2+$C$2+$D$2),IF(CA$2&lt;=($B$2+$C$2),IF(CA$2&lt;=$B$2,$B3,$C3),$D3),$E3)</f>
        <v>2491.1301183618971</v>
      </c>
      <c r="CB3" s="205">
        <f t="shared" si="2"/>
        <v>2491.1301183618971</v>
      </c>
      <c r="CC3" s="205">
        <f t="shared" si="2"/>
        <v>2491.1301183618971</v>
      </c>
      <c r="CD3" s="205">
        <f t="shared" si="2"/>
        <v>2491.1301183618971</v>
      </c>
      <c r="CE3" s="205">
        <f t="shared" si="2"/>
        <v>2491.1301183618971</v>
      </c>
      <c r="CF3" s="205">
        <f t="shared" si="2"/>
        <v>2491.1301183618971</v>
      </c>
      <c r="CG3" s="205">
        <f t="shared" si="2"/>
        <v>2491.1301183618971</v>
      </c>
      <c r="CH3" s="205">
        <f t="shared" si="2"/>
        <v>2491.1301183618971</v>
      </c>
      <c r="CI3" s="205">
        <f t="shared" si="2"/>
        <v>2491.1301183618971</v>
      </c>
      <c r="CJ3" s="205">
        <f t="shared" si="2"/>
        <v>2491.1301183618971</v>
      </c>
      <c r="CK3" s="205">
        <f t="shared" si="2"/>
        <v>2491.1301183618971</v>
      </c>
      <c r="CL3" s="205">
        <f t="shared" si="2"/>
        <v>2491.1301183618971</v>
      </c>
      <c r="CM3" s="205">
        <f t="shared" si="2"/>
        <v>2491.1301183618971</v>
      </c>
      <c r="CN3" s="205">
        <f t="shared" si="2"/>
        <v>2491.1301183618971</v>
      </c>
      <c r="CO3" s="205">
        <f t="shared" si="2"/>
        <v>2491.1301183618971</v>
      </c>
      <c r="CP3" s="205">
        <f t="shared" si="2"/>
        <v>2491.1301183618971</v>
      </c>
      <c r="CQ3" s="205">
        <f t="shared" si="2"/>
        <v>2112.904554101895</v>
      </c>
      <c r="CR3" s="205">
        <f t="shared" si="2"/>
        <v>2112.904554101895</v>
      </c>
      <c r="CS3" s="205">
        <f t="shared" ref="CS3:DA15" si="3">IF(CS$2&lt;=($B$2+$C$2+$D$2),IF(CS$2&lt;=($B$2+$C$2),IF(CS$2&lt;=$B$2,$B3,$C3),$D3),$E3)</f>
        <v>2112.904554101895</v>
      </c>
      <c r="CT3" s="205">
        <f t="shared" si="3"/>
        <v>2112.904554101895</v>
      </c>
      <c r="CU3" s="205">
        <f t="shared" si="3"/>
        <v>2112.904554101895</v>
      </c>
      <c r="CV3" s="205">
        <f t="shared" si="3"/>
        <v>2112.904554101895</v>
      </c>
      <c r="CW3" s="205">
        <f t="shared" si="3"/>
        <v>2112.904554101895</v>
      </c>
      <c r="CX3" s="205">
        <f t="shared" si="3"/>
        <v>2112.904554101895</v>
      </c>
      <c r="CY3" s="205">
        <f t="shared" si="3"/>
        <v>2112.904554101895</v>
      </c>
      <c r="CZ3" s="205">
        <f t="shared" si="3"/>
        <v>2112.904554101895</v>
      </c>
      <c r="DA3" s="205">
        <f t="shared" si="3"/>
        <v>2112.904554101895</v>
      </c>
      <c r="DB3" s="205"/>
    </row>
    <row r="4" spans="1:106">
      <c r="A4" s="202" t="str">
        <f>Income!A73</f>
        <v>Own crops sold</v>
      </c>
      <c r="B4" s="204">
        <f>Income!B73</f>
        <v>73.388312530900549</v>
      </c>
      <c r="C4" s="204">
        <f>Income!C73</f>
        <v>2906.4829608592067</v>
      </c>
      <c r="D4" s="204">
        <f>Income!D73</f>
        <v>1555.1332893452732</v>
      </c>
      <c r="E4" s="204">
        <f>Income!E73</f>
        <v>52404.147701231705</v>
      </c>
      <c r="F4" s="205">
        <f t="shared" ref="F4:U17" si="4">IF(F$2&lt;=($B$2+$C$2+$D$2),IF(F$2&lt;=($B$2+$C$2),IF(F$2&lt;=$B$2,$B4,$C4),$D4),$E4)</f>
        <v>73.388312530900549</v>
      </c>
      <c r="G4" s="205">
        <f t="shared" si="0"/>
        <v>73.388312530900549</v>
      </c>
      <c r="H4" s="205">
        <f t="shared" si="0"/>
        <v>73.388312530900549</v>
      </c>
      <c r="I4" s="205">
        <f t="shared" si="0"/>
        <v>73.388312530900549</v>
      </c>
      <c r="J4" s="205">
        <f t="shared" si="0"/>
        <v>73.388312530900549</v>
      </c>
      <c r="K4" s="205">
        <f t="shared" si="0"/>
        <v>73.388312530900549</v>
      </c>
      <c r="L4" s="205">
        <f t="shared" si="0"/>
        <v>73.388312530900549</v>
      </c>
      <c r="M4" s="205">
        <f t="shared" si="0"/>
        <v>73.388312530900549</v>
      </c>
      <c r="N4" s="205">
        <f t="shared" si="0"/>
        <v>73.388312530900549</v>
      </c>
      <c r="O4" s="205">
        <f t="shared" si="0"/>
        <v>73.388312530900549</v>
      </c>
      <c r="P4" s="205">
        <f t="shared" si="0"/>
        <v>73.388312530900549</v>
      </c>
      <c r="Q4" s="205">
        <f t="shared" si="0"/>
        <v>73.388312530900549</v>
      </c>
      <c r="R4" s="205">
        <f t="shared" si="0"/>
        <v>73.388312530900549</v>
      </c>
      <c r="S4" s="205">
        <f t="shared" si="0"/>
        <v>73.388312530900549</v>
      </c>
      <c r="T4" s="205">
        <f t="shared" si="0"/>
        <v>73.388312530900549</v>
      </c>
      <c r="U4" s="205">
        <f t="shared" si="0"/>
        <v>73.388312530900549</v>
      </c>
      <c r="V4" s="205">
        <f t="shared" si="0"/>
        <v>73.388312530900549</v>
      </c>
      <c r="W4" s="205">
        <f t="shared" si="0"/>
        <v>73.388312530900549</v>
      </c>
      <c r="X4" s="205">
        <f t="shared" si="0"/>
        <v>73.388312530900549</v>
      </c>
      <c r="Y4" s="205">
        <f t="shared" si="0"/>
        <v>73.388312530900549</v>
      </c>
      <c r="Z4" s="205">
        <f t="shared" si="0"/>
        <v>73.388312530900549</v>
      </c>
      <c r="AA4" s="205">
        <f t="shared" si="0"/>
        <v>73.388312530900549</v>
      </c>
      <c r="AB4" s="205">
        <f t="shared" si="0"/>
        <v>73.388312530900549</v>
      </c>
      <c r="AC4" s="205">
        <f t="shared" si="0"/>
        <v>73.388312530900549</v>
      </c>
      <c r="AD4" s="205">
        <f t="shared" si="0"/>
        <v>73.388312530900549</v>
      </c>
      <c r="AE4" s="205">
        <f t="shared" si="0"/>
        <v>73.388312530900549</v>
      </c>
      <c r="AF4" s="205">
        <f t="shared" si="0"/>
        <v>73.388312530900549</v>
      </c>
      <c r="AG4" s="205">
        <f t="shared" si="0"/>
        <v>73.388312530900549</v>
      </c>
      <c r="AH4" s="205">
        <f t="shared" si="0"/>
        <v>73.388312530900549</v>
      </c>
      <c r="AI4" s="205">
        <f t="shared" si="0"/>
        <v>2906.4829608592067</v>
      </c>
      <c r="AJ4" s="205">
        <f t="shared" si="0"/>
        <v>2906.4829608592067</v>
      </c>
      <c r="AK4" s="205">
        <f t="shared" si="0"/>
        <v>2906.4829608592067</v>
      </c>
      <c r="AL4" s="205">
        <f t="shared" si="0"/>
        <v>2906.4829608592067</v>
      </c>
      <c r="AM4" s="205">
        <f t="shared" si="0"/>
        <v>2906.4829608592067</v>
      </c>
      <c r="AN4" s="205">
        <f t="shared" si="0"/>
        <v>2906.4829608592067</v>
      </c>
      <c r="AO4" s="205">
        <f t="shared" si="0"/>
        <v>2906.4829608592067</v>
      </c>
      <c r="AP4" s="205">
        <f t="shared" si="0"/>
        <v>2906.4829608592067</v>
      </c>
      <c r="AQ4" s="205">
        <f t="shared" si="0"/>
        <v>2906.4829608592067</v>
      </c>
      <c r="AR4" s="205">
        <f t="shared" si="0"/>
        <v>2906.4829608592067</v>
      </c>
      <c r="AS4" s="205">
        <f t="shared" si="0"/>
        <v>2906.4829608592067</v>
      </c>
      <c r="AT4" s="205">
        <f t="shared" si="0"/>
        <v>2906.4829608592067</v>
      </c>
      <c r="AU4" s="205">
        <f t="shared" si="0"/>
        <v>2906.4829608592067</v>
      </c>
      <c r="AV4" s="205">
        <f t="shared" si="0"/>
        <v>2906.4829608592067</v>
      </c>
      <c r="AW4" s="205">
        <f t="shared" si="0"/>
        <v>2906.4829608592067</v>
      </c>
      <c r="AX4" s="205">
        <f t="shared" si="1"/>
        <v>2906.4829608592067</v>
      </c>
      <c r="AY4" s="205">
        <f t="shared" si="1"/>
        <v>2906.4829608592067</v>
      </c>
      <c r="AZ4" s="205">
        <f t="shared" si="1"/>
        <v>2906.4829608592067</v>
      </c>
      <c r="BA4" s="205">
        <f t="shared" si="1"/>
        <v>2906.4829608592067</v>
      </c>
      <c r="BB4" s="205">
        <f t="shared" si="1"/>
        <v>2906.4829608592067</v>
      </c>
      <c r="BC4" s="205">
        <f t="shared" si="1"/>
        <v>2906.4829608592067</v>
      </c>
      <c r="BD4" s="205">
        <f t="shared" si="1"/>
        <v>2906.4829608592067</v>
      </c>
      <c r="BE4" s="205">
        <f t="shared" si="1"/>
        <v>2906.4829608592067</v>
      </c>
      <c r="BF4" s="205">
        <f t="shared" si="1"/>
        <v>2906.4829608592067</v>
      </c>
      <c r="BG4" s="205">
        <f t="shared" si="1"/>
        <v>2906.4829608592067</v>
      </c>
      <c r="BH4" s="205">
        <f t="shared" si="1"/>
        <v>2906.4829608592067</v>
      </c>
      <c r="BI4" s="205">
        <f t="shared" si="1"/>
        <v>2906.4829608592067</v>
      </c>
      <c r="BJ4" s="205">
        <f t="shared" si="1"/>
        <v>2906.4829608592067</v>
      </c>
      <c r="BK4" s="205">
        <f t="shared" si="1"/>
        <v>2906.4829608592067</v>
      </c>
      <c r="BL4" s="205">
        <f t="shared" si="1"/>
        <v>2906.4829608592067</v>
      </c>
      <c r="BM4" s="205">
        <f t="shared" si="1"/>
        <v>2906.4829608592067</v>
      </c>
      <c r="BN4" s="205">
        <f t="shared" si="1"/>
        <v>2906.4829608592067</v>
      </c>
      <c r="BO4" s="205">
        <f t="shared" si="1"/>
        <v>2906.4829608592067</v>
      </c>
      <c r="BP4" s="205">
        <f t="shared" si="1"/>
        <v>2906.4829608592067</v>
      </c>
      <c r="BQ4" s="205">
        <f t="shared" si="1"/>
        <v>2906.4829608592067</v>
      </c>
      <c r="BR4" s="205">
        <f t="shared" si="1"/>
        <v>2906.4829608592067</v>
      </c>
      <c r="BS4" s="205">
        <f t="shared" si="1"/>
        <v>2906.4829608592067</v>
      </c>
      <c r="BT4" s="205">
        <f t="shared" si="1"/>
        <v>2906.4829608592067</v>
      </c>
      <c r="BU4" s="205">
        <f t="shared" si="1"/>
        <v>2906.4829608592067</v>
      </c>
      <c r="BV4" s="205">
        <f t="shared" si="1"/>
        <v>2906.4829608592067</v>
      </c>
      <c r="BW4" s="205">
        <f t="shared" si="1"/>
        <v>2906.4829608592067</v>
      </c>
      <c r="BX4" s="205">
        <f t="shared" si="1"/>
        <v>2906.4829608592067</v>
      </c>
      <c r="BY4" s="205">
        <f t="shared" si="1"/>
        <v>1555.1332893452732</v>
      </c>
      <c r="BZ4" s="205">
        <f t="shared" si="1"/>
        <v>1555.1332893452732</v>
      </c>
      <c r="CA4" s="205">
        <f t="shared" si="2"/>
        <v>1555.1332893452732</v>
      </c>
      <c r="CB4" s="205">
        <f t="shared" si="2"/>
        <v>1555.1332893452732</v>
      </c>
      <c r="CC4" s="205">
        <f t="shared" si="2"/>
        <v>1555.1332893452732</v>
      </c>
      <c r="CD4" s="205">
        <f t="shared" si="2"/>
        <v>1555.1332893452732</v>
      </c>
      <c r="CE4" s="205">
        <f t="shared" si="2"/>
        <v>1555.1332893452732</v>
      </c>
      <c r="CF4" s="205">
        <f t="shared" si="2"/>
        <v>1555.1332893452732</v>
      </c>
      <c r="CG4" s="205">
        <f t="shared" si="2"/>
        <v>1555.1332893452732</v>
      </c>
      <c r="CH4" s="205">
        <f t="shared" si="2"/>
        <v>1555.1332893452732</v>
      </c>
      <c r="CI4" s="205">
        <f t="shared" si="2"/>
        <v>1555.1332893452732</v>
      </c>
      <c r="CJ4" s="205">
        <f t="shared" si="2"/>
        <v>1555.1332893452732</v>
      </c>
      <c r="CK4" s="205">
        <f t="shared" si="2"/>
        <v>1555.1332893452732</v>
      </c>
      <c r="CL4" s="205">
        <f t="shared" si="2"/>
        <v>1555.1332893452732</v>
      </c>
      <c r="CM4" s="205">
        <f t="shared" si="2"/>
        <v>1555.1332893452732</v>
      </c>
      <c r="CN4" s="205">
        <f t="shared" si="2"/>
        <v>1555.1332893452732</v>
      </c>
      <c r="CO4" s="205">
        <f t="shared" si="2"/>
        <v>1555.1332893452732</v>
      </c>
      <c r="CP4" s="205">
        <f t="shared" si="2"/>
        <v>1555.1332893452732</v>
      </c>
      <c r="CQ4" s="205">
        <f t="shared" si="2"/>
        <v>52404.147701231705</v>
      </c>
      <c r="CR4" s="205">
        <f t="shared" si="2"/>
        <v>52404.147701231705</v>
      </c>
      <c r="CS4" s="205">
        <f t="shared" si="3"/>
        <v>52404.147701231705</v>
      </c>
      <c r="CT4" s="205">
        <f t="shared" si="3"/>
        <v>52404.147701231705</v>
      </c>
      <c r="CU4" s="205">
        <f t="shared" si="3"/>
        <v>52404.147701231705</v>
      </c>
      <c r="CV4" s="205">
        <f t="shared" si="3"/>
        <v>52404.147701231705</v>
      </c>
      <c r="CW4" s="205">
        <f t="shared" si="3"/>
        <v>52404.147701231705</v>
      </c>
      <c r="CX4" s="205">
        <f t="shared" si="3"/>
        <v>52404.147701231705</v>
      </c>
      <c r="CY4" s="205">
        <f t="shared" si="3"/>
        <v>52404.147701231705</v>
      </c>
      <c r="CZ4" s="205">
        <f t="shared" si="3"/>
        <v>52404.147701231705</v>
      </c>
      <c r="DA4" s="205">
        <f t="shared" si="3"/>
        <v>52404.147701231705</v>
      </c>
      <c r="DB4" s="205"/>
    </row>
    <row r="5" spans="1:106">
      <c r="A5" s="202" t="str">
        <f>Income!A74</f>
        <v>Animal products consumed</v>
      </c>
      <c r="B5" s="204">
        <f>Income!B74</f>
        <v>0</v>
      </c>
      <c r="C5" s="204">
        <f>Income!C74</f>
        <v>640.42588776389903</v>
      </c>
      <c r="D5" s="204">
        <f>Income!D74</f>
        <v>731.91530030159879</v>
      </c>
      <c r="E5" s="204">
        <f>Income!E74</f>
        <v>2711.0289841824542</v>
      </c>
      <c r="F5" s="205">
        <f t="shared" si="4"/>
        <v>0</v>
      </c>
      <c r="G5" s="205">
        <f t="shared" si="0"/>
        <v>0</v>
      </c>
      <c r="H5" s="205">
        <f t="shared" si="0"/>
        <v>0</v>
      </c>
      <c r="I5" s="205">
        <f t="shared" si="0"/>
        <v>0</v>
      </c>
      <c r="J5" s="205">
        <f t="shared" si="0"/>
        <v>0</v>
      </c>
      <c r="K5" s="205">
        <f t="shared" si="0"/>
        <v>0</v>
      </c>
      <c r="L5" s="205">
        <f t="shared" si="0"/>
        <v>0</v>
      </c>
      <c r="M5" s="205">
        <f t="shared" si="0"/>
        <v>0</v>
      </c>
      <c r="N5" s="205">
        <f t="shared" si="0"/>
        <v>0</v>
      </c>
      <c r="O5" s="205">
        <f t="shared" si="0"/>
        <v>0</v>
      </c>
      <c r="P5" s="205">
        <f t="shared" si="0"/>
        <v>0</v>
      </c>
      <c r="Q5" s="205">
        <f t="shared" si="0"/>
        <v>0</v>
      </c>
      <c r="R5" s="205">
        <f t="shared" si="0"/>
        <v>0</v>
      </c>
      <c r="S5" s="205">
        <f t="shared" si="0"/>
        <v>0</v>
      </c>
      <c r="T5" s="205">
        <f t="shared" si="0"/>
        <v>0</v>
      </c>
      <c r="U5" s="205">
        <f t="shared" si="0"/>
        <v>0</v>
      </c>
      <c r="V5" s="205">
        <f t="shared" si="0"/>
        <v>0</v>
      </c>
      <c r="W5" s="205">
        <f t="shared" si="0"/>
        <v>0</v>
      </c>
      <c r="X5" s="205">
        <f t="shared" si="0"/>
        <v>0</v>
      </c>
      <c r="Y5" s="205">
        <f t="shared" si="0"/>
        <v>0</v>
      </c>
      <c r="Z5" s="205">
        <f t="shared" si="0"/>
        <v>0</v>
      </c>
      <c r="AA5" s="205">
        <f t="shared" si="0"/>
        <v>0</v>
      </c>
      <c r="AB5" s="205">
        <f t="shared" si="0"/>
        <v>0</v>
      </c>
      <c r="AC5" s="205">
        <f t="shared" si="0"/>
        <v>0</v>
      </c>
      <c r="AD5" s="205">
        <f t="shared" si="0"/>
        <v>0</v>
      </c>
      <c r="AE5" s="205">
        <f t="shared" si="0"/>
        <v>0</v>
      </c>
      <c r="AF5" s="205">
        <f t="shared" si="0"/>
        <v>0</v>
      </c>
      <c r="AG5" s="205">
        <f t="shared" si="0"/>
        <v>0</v>
      </c>
      <c r="AH5" s="205">
        <f t="shared" si="0"/>
        <v>0</v>
      </c>
      <c r="AI5" s="205">
        <f t="shared" si="0"/>
        <v>640.42588776389903</v>
      </c>
      <c r="AJ5" s="205">
        <f t="shared" si="0"/>
        <v>640.42588776389903</v>
      </c>
      <c r="AK5" s="205">
        <f t="shared" si="0"/>
        <v>640.42588776389903</v>
      </c>
      <c r="AL5" s="205">
        <f t="shared" si="0"/>
        <v>640.42588776389903</v>
      </c>
      <c r="AM5" s="205">
        <f t="shared" si="0"/>
        <v>640.42588776389903</v>
      </c>
      <c r="AN5" s="205">
        <f t="shared" si="0"/>
        <v>640.42588776389903</v>
      </c>
      <c r="AO5" s="205">
        <f t="shared" si="0"/>
        <v>640.42588776389903</v>
      </c>
      <c r="AP5" s="205">
        <f t="shared" si="0"/>
        <v>640.42588776389903</v>
      </c>
      <c r="AQ5" s="205">
        <f t="shared" si="0"/>
        <v>640.42588776389903</v>
      </c>
      <c r="AR5" s="205">
        <f t="shared" si="0"/>
        <v>640.42588776389903</v>
      </c>
      <c r="AS5" s="205">
        <f t="shared" si="0"/>
        <v>640.42588776389903</v>
      </c>
      <c r="AT5" s="205">
        <f t="shared" si="0"/>
        <v>640.42588776389903</v>
      </c>
      <c r="AU5" s="205">
        <f t="shared" si="0"/>
        <v>640.42588776389903</v>
      </c>
      <c r="AV5" s="205">
        <f t="shared" si="0"/>
        <v>640.42588776389903</v>
      </c>
      <c r="AW5" s="205">
        <f t="shared" si="0"/>
        <v>640.42588776389903</v>
      </c>
      <c r="AX5" s="205">
        <f t="shared" si="1"/>
        <v>640.42588776389903</v>
      </c>
      <c r="AY5" s="205">
        <f t="shared" si="1"/>
        <v>640.42588776389903</v>
      </c>
      <c r="AZ5" s="205">
        <f t="shared" si="1"/>
        <v>640.42588776389903</v>
      </c>
      <c r="BA5" s="205">
        <f t="shared" si="1"/>
        <v>640.42588776389903</v>
      </c>
      <c r="BB5" s="205">
        <f t="shared" si="1"/>
        <v>640.42588776389903</v>
      </c>
      <c r="BC5" s="205">
        <f t="shared" si="1"/>
        <v>640.42588776389903</v>
      </c>
      <c r="BD5" s="205">
        <f t="shared" si="1"/>
        <v>640.42588776389903</v>
      </c>
      <c r="BE5" s="205">
        <f t="shared" si="1"/>
        <v>640.42588776389903</v>
      </c>
      <c r="BF5" s="205">
        <f t="shared" si="1"/>
        <v>640.42588776389903</v>
      </c>
      <c r="BG5" s="205">
        <f t="shared" si="1"/>
        <v>640.42588776389903</v>
      </c>
      <c r="BH5" s="205">
        <f t="shared" si="1"/>
        <v>640.42588776389903</v>
      </c>
      <c r="BI5" s="205">
        <f t="shared" si="1"/>
        <v>640.42588776389903</v>
      </c>
      <c r="BJ5" s="205">
        <f t="shared" si="1"/>
        <v>640.42588776389903</v>
      </c>
      <c r="BK5" s="205">
        <f t="shared" si="1"/>
        <v>640.42588776389903</v>
      </c>
      <c r="BL5" s="205">
        <f t="shared" si="1"/>
        <v>640.42588776389903</v>
      </c>
      <c r="BM5" s="205">
        <f t="shared" si="1"/>
        <v>640.42588776389903</v>
      </c>
      <c r="BN5" s="205">
        <f t="shared" si="1"/>
        <v>640.42588776389903</v>
      </c>
      <c r="BO5" s="205">
        <f t="shared" si="1"/>
        <v>640.42588776389903</v>
      </c>
      <c r="BP5" s="205">
        <f t="shared" si="1"/>
        <v>640.42588776389903</v>
      </c>
      <c r="BQ5" s="205">
        <f t="shared" si="1"/>
        <v>640.42588776389903</v>
      </c>
      <c r="BR5" s="205">
        <f t="shared" si="1"/>
        <v>640.42588776389903</v>
      </c>
      <c r="BS5" s="205">
        <f t="shared" si="1"/>
        <v>640.42588776389903</v>
      </c>
      <c r="BT5" s="205">
        <f t="shared" si="1"/>
        <v>640.42588776389903</v>
      </c>
      <c r="BU5" s="205">
        <f t="shared" si="1"/>
        <v>640.42588776389903</v>
      </c>
      <c r="BV5" s="205">
        <f t="shared" si="1"/>
        <v>640.42588776389903</v>
      </c>
      <c r="BW5" s="205">
        <f t="shared" si="1"/>
        <v>640.42588776389903</v>
      </c>
      <c r="BX5" s="205">
        <f t="shared" si="1"/>
        <v>640.42588776389903</v>
      </c>
      <c r="BY5" s="205">
        <f t="shared" si="1"/>
        <v>731.91530030159879</v>
      </c>
      <c r="BZ5" s="205">
        <f t="shared" si="1"/>
        <v>731.91530030159879</v>
      </c>
      <c r="CA5" s="205">
        <f t="shared" si="2"/>
        <v>731.91530030159879</v>
      </c>
      <c r="CB5" s="205">
        <f t="shared" si="2"/>
        <v>731.91530030159879</v>
      </c>
      <c r="CC5" s="205">
        <f t="shared" si="2"/>
        <v>731.91530030159879</v>
      </c>
      <c r="CD5" s="205">
        <f t="shared" si="2"/>
        <v>731.91530030159879</v>
      </c>
      <c r="CE5" s="205">
        <f t="shared" si="2"/>
        <v>731.91530030159879</v>
      </c>
      <c r="CF5" s="205">
        <f t="shared" si="2"/>
        <v>731.91530030159879</v>
      </c>
      <c r="CG5" s="205">
        <f t="shared" si="2"/>
        <v>731.91530030159879</v>
      </c>
      <c r="CH5" s="205">
        <f t="shared" si="2"/>
        <v>731.91530030159879</v>
      </c>
      <c r="CI5" s="205">
        <f t="shared" si="2"/>
        <v>731.91530030159879</v>
      </c>
      <c r="CJ5" s="205">
        <f t="shared" si="2"/>
        <v>731.91530030159879</v>
      </c>
      <c r="CK5" s="205">
        <f t="shared" si="2"/>
        <v>731.91530030159879</v>
      </c>
      <c r="CL5" s="205">
        <f t="shared" si="2"/>
        <v>731.91530030159879</v>
      </c>
      <c r="CM5" s="205">
        <f t="shared" si="2"/>
        <v>731.91530030159879</v>
      </c>
      <c r="CN5" s="205">
        <f t="shared" si="2"/>
        <v>731.91530030159879</v>
      </c>
      <c r="CO5" s="205">
        <f t="shared" si="2"/>
        <v>731.91530030159879</v>
      </c>
      <c r="CP5" s="205">
        <f t="shared" si="2"/>
        <v>731.91530030159879</v>
      </c>
      <c r="CQ5" s="205">
        <f t="shared" si="2"/>
        <v>2711.0289841824542</v>
      </c>
      <c r="CR5" s="205">
        <f t="shared" si="2"/>
        <v>2711.0289841824542</v>
      </c>
      <c r="CS5" s="205">
        <f t="shared" si="3"/>
        <v>2711.0289841824542</v>
      </c>
      <c r="CT5" s="205">
        <f t="shared" si="3"/>
        <v>2711.0289841824542</v>
      </c>
      <c r="CU5" s="205">
        <f t="shared" si="3"/>
        <v>2711.0289841824542</v>
      </c>
      <c r="CV5" s="205">
        <f t="shared" si="3"/>
        <v>2711.0289841824542</v>
      </c>
      <c r="CW5" s="205">
        <f t="shared" si="3"/>
        <v>2711.0289841824542</v>
      </c>
      <c r="CX5" s="205">
        <f t="shared" si="3"/>
        <v>2711.0289841824542</v>
      </c>
      <c r="CY5" s="205">
        <f t="shared" si="3"/>
        <v>2711.0289841824542</v>
      </c>
      <c r="CZ5" s="205">
        <f t="shared" si="3"/>
        <v>2711.0289841824542</v>
      </c>
      <c r="DA5" s="205">
        <f t="shared" si="3"/>
        <v>2711.0289841824542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0</v>
      </c>
      <c r="C7" s="204">
        <f>Income!C76</f>
        <v>7413.748488798682</v>
      </c>
      <c r="D7" s="204">
        <f>Income!D76</f>
        <v>15201.864738543682</v>
      </c>
      <c r="E7" s="204">
        <f>Income!E76</f>
        <v>28866.069595487545</v>
      </c>
      <c r="F7" s="205">
        <f t="shared" si="4"/>
        <v>0</v>
      </c>
      <c r="G7" s="205">
        <f t="shared" si="0"/>
        <v>0</v>
      </c>
      <c r="H7" s="205">
        <f t="shared" si="0"/>
        <v>0</v>
      </c>
      <c r="I7" s="205">
        <f t="shared" si="0"/>
        <v>0</v>
      </c>
      <c r="J7" s="205">
        <f t="shared" si="0"/>
        <v>0</v>
      </c>
      <c r="K7" s="205">
        <f t="shared" si="0"/>
        <v>0</v>
      </c>
      <c r="L7" s="205">
        <f t="shared" si="0"/>
        <v>0</v>
      </c>
      <c r="M7" s="205">
        <f t="shared" si="0"/>
        <v>0</v>
      </c>
      <c r="N7" s="205">
        <f t="shared" si="0"/>
        <v>0</v>
      </c>
      <c r="O7" s="205">
        <f t="shared" si="0"/>
        <v>0</v>
      </c>
      <c r="P7" s="205">
        <f t="shared" si="0"/>
        <v>0</v>
      </c>
      <c r="Q7" s="205">
        <f t="shared" si="0"/>
        <v>0</v>
      </c>
      <c r="R7" s="205">
        <f t="shared" si="0"/>
        <v>0</v>
      </c>
      <c r="S7" s="205">
        <f t="shared" si="0"/>
        <v>0</v>
      </c>
      <c r="T7" s="205">
        <f t="shared" si="0"/>
        <v>0</v>
      </c>
      <c r="U7" s="205">
        <f t="shared" si="0"/>
        <v>0</v>
      </c>
      <c r="V7" s="205">
        <f t="shared" si="0"/>
        <v>0</v>
      </c>
      <c r="W7" s="205">
        <f t="shared" si="0"/>
        <v>0</v>
      </c>
      <c r="X7" s="205">
        <f t="shared" si="0"/>
        <v>0</v>
      </c>
      <c r="Y7" s="205">
        <f t="shared" si="0"/>
        <v>0</v>
      </c>
      <c r="Z7" s="205">
        <f t="shared" si="0"/>
        <v>0</v>
      </c>
      <c r="AA7" s="205">
        <f t="shared" si="0"/>
        <v>0</v>
      </c>
      <c r="AB7" s="205">
        <f t="shared" si="0"/>
        <v>0</v>
      </c>
      <c r="AC7" s="205">
        <f t="shared" si="0"/>
        <v>0</v>
      </c>
      <c r="AD7" s="205">
        <f t="shared" si="0"/>
        <v>0</v>
      </c>
      <c r="AE7" s="205">
        <f t="shared" si="0"/>
        <v>0</v>
      </c>
      <c r="AF7" s="205">
        <f t="shared" si="0"/>
        <v>0</v>
      </c>
      <c r="AG7" s="205">
        <f t="shared" si="0"/>
        <v>0</v>
      </c>
      <c r="AH7" s="205">
        <f t="shared" si="0"/>
        <v>0</v>
      </c>
      <c r="AI7" s="205">
        <f t="shared" si="0"/>
        <v>7413.748488798682</v>
      </c>
      <c r="AJ7" s="205">
        <f t="shared" si="0"/>
        <v>7413.748488798682</v>
      </c>
      <c r="AK7" s="205">
        <f t="shared" si="0"/>
        <v>7413.748488798682</v>
      </c>
      <c r="AL7" s="205">
        <f t="shared" si="0"/>
        <v>7413.748488798682</v>
      </c>
      <c r="AM7" s="205">
        <f t="shared" si="0"/>
        <v>7413.748488798682</v>
      </c>
      <c r="AN7" s="205">
        <f t="shared" si="0"/>
        <v>7413.748488798682</v>
      </c>
      <c r="AO7" s="205">
        <f t="shared" si="0"/>
        <v>7413.748488798682</v>
      </c>
      <c r="AP7" s="205">
        <f t="shared" si="0"/>
        <v>7413.748488798682</v>
      </c>
      <c r="AQ7" s="205">
        <f t="shared" si="0"/>
        <v>7413.748488798682</v>
      </c>
      <c r="AR7" s="205">
        <f t="shared" si="0"/>
        <v>7413.748488798682</v>
      </c>
      <c r="AS7" s="205">
        <f t="shared" si="0"/>
        <v>7413.748488798682</v>
      </c>
      <c r="AT7" s="205">
        <f t="shared" si="0"/>
        <v>7413.748488798682</v>
      </c>
      <c r="AU7" s="205">
        <f t="shared" ref="AU7:BJ8" si="5">IF(AU$2&lt;=($B$2+$C$2+$D$2),IF(AU$2&lt;=($B$2+$C$2),IF(AU$2&lt;=$B$2,$B7,$C7),$D7),$E7)</f>
        <v>7413.748488798682</v>
      </c>
      <c r="AV7" s="205">
        <f t="shared" si="5"/>
        <v>7413.748488798682</v>
      </c>
      <c r="AW7" s="205">
        <f t="shared" si="5"/>
        <v>7413.748488798682</v>
      </c>
      <c r="AX7" s="205">
        <f t="shared" si="5"/>
        <v>7413.748488798682</v>
      </c>
      <c r="AY7" s="205">
        <f t="shared" si="5"/>
        <v>7413.748488798682</v>
      </c>
      <c r="AZ7" s="205">
        <f t="shared" si="5"/>
        <v>7413.748488798682</v>
      </c>
      <c r="BA7" s="205">
        <f t="shared" si="5"/>
        <v>7413.748488798682</v>
      </c>
      <c r="BB7" s="205">
        <f t="shared" si="5"/>
        <v>7413.748488798682</v>
      </c>
      <c r="BC7" s="205">
        <f t="shared" si="5"/>
        <v>7413.748488798682</v>
      </c>
      <c r="BD7" s="205">
        <f t="shared" si="5"/>
        <v>7413.748488798682</v>
      </c>
      <c r="BE7" s="205">
        <f t="shared" si="5"/>
        <v>7413.748488798682</v>
      </c>
      <c r="BF7" s="205">
        <f t="shared" si="5"/>
        <v>7413.748488798682</v>
      </c>
      <c r="BG7" s="205">
        <f t="shared" si="5"/>
        <v>7413.748488798682</v>
      </c>
      <c r="BH7" s="205">
        <f t="shared" si="5"/>
        <v>7413.748488798682</v>
      </c>
      <c r="BI7" s="205">
        <f t="shared" si="5"/>
        <v>7413.748488798682</v>
      </c>
      <c r="BJ7" s="205">
        <f t="shared" si="5"/>
        <v>7413.748488798682</v>
      </c>
      <c r="BK7" s="205">
        <f t="shared" si="1"/>
        <v>7413.748488798682</v>
      </c>
      <c r="BL7" s="205">
        <f t="shared" si="1"/>
        <v>7413.748488798682</v>
      </c>
      <c r="BM7" s="205">
        <f t="shared" si="1"/>
        <v>7413.748488798682</v>
      </c>
      <c r="BN7" s="205">
        <f t="shared" si="1"/>
        <v>7413.748488798682</v>
      </c>
      <c r="BO7" s="205">
        <f t="shared" si="1"/>
        <v>7413.748488798682</v>
      </c>
      <c r="BP7" s="205">
        <f t="shared" si="1"/>
        <v>7413.748488798682</v>
      </c>
      <c r="BQ7" s="205">
        <f t="shared" si="1"/>
        <v>7413.748488798682</v>
      </c>
      <c r="BR7" s="205">
        <f t="shared" si="1"/>
        <v>7413.748488798682</v>
      </c>
      <c r="BS7" s="205">
        <f t="shared" si="1"/>
        <v>7413.748488798682</v>
      </c>
      <c r="BT7" s="205">
        <f t="shared" si="1"/>
        <v>7413.748488798682</v>
      </c>
      <c r="BU7" s="205">
        <f t="shared" si="1"/>
        <v>7413.748488798682</v>
      </c>
      <c r="BV7" s="205">
        <f t="shared" si="1"/>
        <v>7413.748488798682</v>
      </c>
      <c r="BW7" s="205">
        <f t="shared" si="1"/>
        <v>7413.748488798682</v>
      </c>
      <c r="BX7" s="205">
        <f t="shared" si="1"/>
        <v>7413.748488798682</v>
      </c>
      <c r="BY7" s="205">
        <f t="shared" si="1"/>
        <v>15201.864738543682</v>
      </c>
      <c r="BZ7" s="205">
        <f t="shared" si="1"/>
        <v>15201.864738543682</v>
      </c>
      <c r="CA7" s="205">
        <f t="shared" si="2"/>
        <v>15201.864738543682</v>
      </c>
      <c r="CB7" s="205">
        <f t="shared" si="2"/>
        <v>15201.864738543682</v>
      </c>
      <c r="CC7" s="205">
        <f t="shared" si="2"/>
        <v>15201.864738543682</v>
      </c>
      <c r="CD7" s="205">
        <f t="shared" si="2"/>
        <v>15201.864738543682</v>
      </c>
      <c r="CE7" s="205">
        <f t="shared" si="2"/>
        <v>15201.864738543682</v>
      </c>
      <c r="CF7" s="205">
        <f t="shared" si="2"/>
        <v>15201.864738543682</v>
      </c>
      <c r="CG7" s="205">
        <f t="shared" si="2"/>
        <v>15201.864738543682</v>
      </c>
      <c r="CH7" s="205">
        <f t="shared" si="2"/>
        <v>15201.864738543682</v>
      </c>
      <c r="CI7" s="205">
        <f t="shared" si="2"/>
        <v>15201.864738543682</v>
      </c>
      <c r="CJ7" s="205">
        <f t="shared" si="2"/>
        <v>15201.864738543682</v>
      </c>
      <c r="CK7" s="205">
        <f t="shared" si="2"/>
        <v>15201.864738543682</v>
      </c>
      <c r="CL7" s="205">
        <f t="shared" si="2"/>
        <v>15201.864738543682</v>
      </c>
      <c r="CM7" s="205">
        <f t="shared" si="2"/>
        <v>15201.864738543682</v>
      </c>
      <c r="CN7" s="205">
        <f t="shared" si="2"/>
        <v>15201.864738543682</v>
      </c>
      <c r="CO7" s="205">
        <f t="shared" si="2"/>
        <v>15201.864738543682</v>
      </c>
      <c r="CP7" s="205">
        <f t="shared" si="2"/>
        <v>15201.864738543682</v>
      </c>
      <c r="CQ7" s="205">
        <f t="shared" si="2"/>
        <v>28866.069595487545</v>
      </c>
      <c r="CR7" s="205">
        <f t="shared" si="2"/>
        <v>28866.069595487545</v>
      </c>
      <c r="CS7" s="205">
        <f t="shared" si="3"/>
        <v>28866.069595487545</v>
      </c>
      <c r="CT7" s="205">
        <f t="shared" si="3"/>
        <v>28866.069595487545</v>
      </c>
      <c r="CU7" s="205">
        <f t="shared" si="3"/>
        <v>28866.069595487545</v>
      </c>
      <c r="CV7" s="205">
        <f t="shared" si="3"/>
        <v>28866.069595487545</v>
      </c>
      <c r="CW7" s="205">
        <f t="shared" si="3"/>
        <v>28866.069595487545</v>
      </c>
      <c r="CX7" s="205">
        <f t="shared" si="3"/>
        <v>28866.069595487545</v>
      </c>
      <c r="CY7" s="205">
        <f t="shared" si="3"/>
        <v>28866.069595487545</v>
      </c>
      <c r="CZ7" s="205">
        <f t="shared" si="3"/>
        <v>28866.069595487545</v>
      </c>
      <c r="DA7" s="205">
        <f t="shared" si="3"/>
        <v>28866.069595487545</v>
      </c>
      <c r="DB7" s="205"/>
    </row>
    <row r="8" spans="1:106">
      <c r="A8" s="202" t="str">
        <f>Income!A77</f>
        <v>Wild foods consumed and sold</v>
      </c>
      <c r="B8" s="204">
        <f>Income!B77</f>
        <v>108.67974121091794</v>
      </c>
      <c r="C8" s="204">
        <f>Income!C77</f>
        <v>365.17809838714737</v>
      </c>
      <c r="D8" s="204">
        <f>Income!D77</f>
        <v>0</v>
      </c>
      <c r="E8" s="204">
        <f>Income!E77</f>
        <v>0</v>
      </c>
      <c r="F8" s="205">
        <f t="shared" si="4"/>
        <v>108.67974121091794</v>
      </c>
      <c r="G8" s="205">
        <f t="shared" si="4"/>
        <v>108.67974121091794</v>
      </c>
      <c r="H8" s="205">
        <f t="shared" si="4"/>
        <v>108.67974121091794</v>
      </c>
      <c r="I8" s="205">
        <f t="shared" si="4"/>
        <v>108.67974121091794</v>
      </c>
      <c r="J8" s="205">
        <f t="shared" si="4"/>
        <v>108.67974121091794</v>
      </c>
      <c r="K8" s="205">
        <f t="shared" si="4"/>
        <v>108.67974121091794</v>
      </c>
      <c r="L8" s="205">
        <f t="shared" si="4"/>
        <v>108.67974121091794</v>
      </c>
      <c r="M8" s="205">
        <f t="shared" si="4"/>
        <v>108.67974121091794</v>
      </c>
      <c r="N8" s="205">
        <f t="shared" si="4"/>
        <v>108.67974121091794</v>
      </c>
      <c r="O8" s="205">
        <f t="shared" si="4"/>
        <v>108.67974121091794</v>
      </c>
      <c r="P8" s="205">
        <f t="shared" si="4"/>
        <v>108.67974121091794</v>
      </c>
      <c r="Q8" s="205">
        <f t="shared" si="4"/>
        <v>108.67974121091794</v>
      </c>
      <c r="R8" s="205">
        <f t="shared" si="4"/>
        <v>108.67974121091794</v>
      </c>
      <c r="S8" s="205">
        <f t="shared" si="4"/>
        <v>108.67974121091794</v>
      </c>
      <c r="T8" s="205">
        <f t="shared" si="4"/>
        <v>108.67974121091794</v>
      </c>
      <c r="U8" s="205">
        <f t="shared" si="4"/>
        <v>108.67974121091794</v>
      </c>
      <c r="V8" s="205">
        <f t="shared" ref="V8:AK18" si="6">IF(V$2&lt;=($B$2+$C$2+$D$2),IF(V$2&lt;=($B$2+$C$2),IF(V$2&lt;=$B$2,$B8,$C8),$D8),$E8)</f>
        <v>108.67974121091794</v>
      </c>
      <c r="W8" s="205">
        <f t="shared" si="6"/>
        <v>108.67974121091794</v>
      </c>
      <c r="X8" s="205">
        <f t="shared" si="6"/>
        <v>108.67974121091794</v>
      </c>
      <c r="Y8" s="205">
        <f t="shared" si="6"/>
        <v>108.67974121091794</v>
      </c>
      <c r="Z8" s="205">
        <f t="shared" si="6"/>
        <v>108.67974121091794</v>
      </c>
      <c r="AA8" s="205">
        <f t="shared" si="6"/>
        <v>108.67974121091794</v>
      </c>
      <c r="AB8" s="205">
        <f t="shared" si="6"/>
        <v>108.67974121091794</v>
      </c>
      <c r="AC8" s="205">
        <f t="shared" si="6"/>
        <v>108.67974121091794</v>
      </c>
      <c r="AD8" s="205">
        <f t="shared" si="6"/>
        <v>108.67974121091794</v>
      </c>
      <c r="AE8" s="205">
        <f t="shared" si="6"/>
        <v>108.67974121091794</v>
      </c>
      <c r="AF8" s="205">
        <f t="shared" si="6"/>
        <v>108.67974121091794</v>
      </c>
      <c r="AG8" s="205">
        <f t="shared" si="6"/>
        <v>108.67974121091794</v>
      </c>
      <c r="AH8" s="205">
        <f t="shared" si="6"/>
        <v>108.67974121091794</v>
      </c>
      <c r="AI8" s="205">
        <f t="shared" si="6"/>
        <v>365.17809838714737</v>
      </c>
      <c r="AJ8" s="205">
        <f t="shared" si="6"/>
        <v>365.17809838714737</v>
      </c>
      <c r="AK8" s="205">
        <f t="shared" si="6"/>
        <v>365.17809838714737</v>
      </c>
      <c r="AL8" s="205">
        <f t="shared" ref="AL8:BA18" si="7">IF(AL$2&lt;=($B$2+$C$2+$D$2),IF(AL$2&lt;=($B$2+$C$2),IF(AL$2&lt;=$B$2,$B8,$C8),$D8),$E8)</f>
        <v>365.17809838714737</v>
      </c>
      <c r="AM8" s="205">
        <f t="shared" si="7"/>
        <v>365.17809838714737</v>
      </c>
      <c r="AN8" s="205">
        <f t="shared" si="7"/>
        <v>365.17809838714737</v>
      </c>
      <c r="AO8" s="205">
        <f t="shared" si="7"/>
        <v>365.17809838714737</v>
      </c>
      <c r="AP8" s="205">
        <f t="shared" si="7"/>
        <v>365.17809838714737</v>
      </c>
      <c r="AQ8" s="205">
        <f t="shared" si="7"/>
        <v>365.17809838714737</v>
      </c>
      <c r="AR8" s="205">
        <f t="shared" si="7"/>
        <v>365.17809838714737</v>
      </c>
      <c r="AS8" s="205">
        <f t="shared" si="7"/>
        <v>365.17809838714737</v>
      </c>
      <c r="AT8" s="205">
        <f t="shared" si="7"/>
        <v>365.17809838714737</v>
      </c>
      <c r="AU8" s="205">
        <f t="shared" si="7"/>
        <v>365.17809838714737</v>
      </c>
      <c r="AV8" s="205">
        <f t="shared" si="7"/>
        <v>365.17809838714737</v>
      </c>
      <c r="AW8" s="205">
        <f t="shared" si="7"/>
        <v>365.17809838714737</v>
      </c>
      <c r="AX8" s="205">
        <f t="shared" si="7"/>
        <v>365.17809838714737</v>
      </c>
      <c r="AY8" s="205">
        <f t="shared" si="7"/>
        <v>365.17809838714737</v>
      </c>
      <c r="AZ8" s="205">
        <f t="shared" si="7"/>
        <v>365.17809838714737</v>
      </c>
      <c r="BA8" s="205">
        <f t="shared" si="7"/>
        <v>365.17809838714737</v>
      </c>
      <c r="BB8" s="205">
        <f t="shared" si="5"/>
        <v>365.17809838714737</v>
      </c>
      <c r="BC8" s="205">
        <f t="shared" si="5"/>
        <v>365.17809838714737</v>
      </c>
      <c r="BD8" s="205">
        <f t="shared" si="5"/>
        <v>365.17809838714737</v>
      </c>
      <c r="BE8" s="205">
        <f t="shared" si="5"/>
        <v>365.17809838714737</v>
      </c>
      <c r="BF8" s="205">
        <f t="shared" si="5"/>
        <v>365.17809838714737</v>
      </c>
      <c r="BG8" s="205">
        <f t="shared" si="5"/>
        <v>365.17809838714737</v>
      </c>
      <c r="BH8" s="205">
        <f t="shared" si="5"/>
        <v>365.17809838714737</v>
      </c>
      <c r="BI8" s="205">
        <f t="shared" si="5"/>
        <v>365.17809838714737</v>
      </c>
      <c r="BJ8" s="205">
        <f t="shared" si="5"/>
        <v>365.17809838714737</v>
      </c>
      <c r="BK8" s="205">
        <f t="shared" si="1"/>
        <v>365.17809838714737</v>
      </c>
      <c r="BL8" s="205">
        <f t="shared" si="1"/>
        <v>365.17809838714737</v>
      </c>
      <c r="BM8" s="205">
        <f t="shared" si="1"/>
        <v>365.17809838714737</v>
      </c>
      <c r="BN8" s="205">
        <f t="shared" si="1"/>
        <v>365.17809838714737</v>
      </c>
      <c r="BO8" s="205">
        <f t="shared" si="1"/>
        <v>365.17809838714737</v>
      </c>
      <c r="BP8" s="205">
        <f t="shared" si="1"/>
        <v>365.17809838714737</v>
      </c>
      <c r="BQ8" s="205">
        <f t="shared" si="1"/>
        <v>365.17809838714737</v>
      </c>
      <c r="BR8" s="205">
        <f t="shared" si="1"/>
        <v>365.17809838714737</v>
      </c>
      <c r="BS8" s="205">
        <f t="shared" si="1"/>
        <v>365.17809838714737</v>
      </c>
      <c r="BT8" s="205">
        <f t="shared" si="1"/>
        <v>365.17809838714737</v>
      </c>
      <c r="BU8" s="205">
        <f t="shared" si="1"/>
        <v>365.17809838714737</v>
      </c>
      <c r="BV8" s="205">
        <f t="shared" si="1"/>
        <v>365.17809838714737</v>
      </c>
      <c r="BW8" s="205">
        <f t="shared" si="1"/>
        <v>365.17809838714737</v>
      </c>
      <c r="BX8" s="205">
        <f t="shared" si="1"/>
        <v>365.17809838714737</v>
      </c>
      <c r="BY8" s="205">
        <f t="shared" si="1"/>
        <v>0</v>
      </c>
      <c r="BZ8" s="205">
        <f t="shared" si="1"/>
        <v>0</v>
      </c>
      <c r="CA8" s="205">
        <f t="shared" si="2"/>
        <v>0</v>
      </c>
      <c r="CB8" s="205">
        <f t="shared" si="2"/>
        <v>0</v>
      </c>
      <c r="CC8" s="205">
        <f t="shared" si="2"/>
        <v>0</v>
      </c>
      <c r="CD8" s="205">
        <f t="shared" si="2"/>
        <v>0</v>
      </c>
      <c r="CE8" s="205">
        <f t="shared" si="2"/>
        <v>0</v>
      </c>
      <c r="CF8" s="205">
        <f t="shared" si="2"/>
        <v>0</v>
      </c>
      <c r="CG8" s="205">
        <f t="shared" si="2"/>
        <v>0</v>
      </c>
      <c r="CH8" s="205">
        <f t="shared" si="2"/>
        <v>0</v>
      </c>
      <c r="CI8" s="205">
        <f t="shared" si="2"/>
        <v>0</v>
      </c>
      <c r="CJ8" s="205">
        <f t="shared" si="2"/>
        <v>0</v>
      </c>
      <c r="CK8" s="205">
        <f t="shared" si="2"/>
        <v>0</v>
      </c>
      <c r="CL8" s="205">
        <f t="shared" si="2"/>
        <v>0</v>
      </c>
      <c r="CM8" s="205">
        <f t="shared" si="2"/>
        <v>0</v>
      </c>
      <c r="CN8" s="205">
        <f t="shared" si="2"/>
        <v>0</v>
      </c>
      <c r="CO8" s="205">
        <f t="shared" si="2"/>
        <v>0</v>
      </c>
      <c r="CP8" s="205">
        <f t="shared" si="2"/>
        <v>0</v>
      </c>
      <c r="CQ8" s="205">
        <f t="shared" si="2"/>
        <v>0</v>
      </c>
      <c r="CR8" s="205">
        <f t="shared" si="2"/>
        <v>0</v>
      </c>
      <c r="CS8" s="205">
        <f t="shared" si="3"/>
        <v>0</v>
      </c>
      <c r="CT8" s="205">
        <f t="shared" si="3"/>
        <v>0</v>
      </c>
      <c r="CU8" s="205">
        <f t="shared" si="3"/>
        <v>0</v>
      </c>
      <c r="CV8" s="205">
        <f t="shared" si="3"/>
        <v>0</v>
      </c>
      <c r="CW8" s="205">
        <f t="shared" si="3"/>
        <v>0</v>
      </c>
      <c r="CX8" s="205">
        <f t="shared" si="3"/>
        <v>0</v>
      </c>
      <c r="CY8" s="205">
        <f t="shared" si="3"/>
        <v>0</v>
      </c>
      <c r="CZ8" s="205">
        <f t="shared" si="3"/>
        <v>0</v>
      </c>
      <c r="DA8" s="205">
        <f t="shared" si="3"/>
        <v>0</v>
      </c>
      <c r="DB8" s="205"/>
    </row>
    <row r="9" spans="1:106">
      <c r="A9" s="202" t="str">
        <f>Income!A78</f>
        <v>Labour - casual</v>
      </c>
      <c r="B9" s="204">
        <f>Income!B78</f>
        <v>7124.7820082082608</v>
      </c>
      <c r="C9" s="204">
        <f>Income!C78</f>
        <v>0</v>
      </c>
      <c r="D9" s="204">
        <f>Income!D78</f>
        <v>0</v>
      </c>
      <c r="E9" s="204">
        <f>Income!E78</f>
        <v>0</v>
      </c>
      <c r="F9" s="205">
        <f t="shared" si="4"/>
        <v>7124.7820082082608</v>
      </c>
      <c r="G9" s="205">
        <f t="shared" si="4"/>
        <v>7124.7820082082608</v>
      </c>
      <c r="H9" s="205">
        <f t="shared" si="4"/>
        <v>7124.7820082082608</v>
      </c>
      <c r="I9" s="205">
        <f t="shared" si="4"/>
        <v>7124.7820082082608</v>
      </c>
      <c r="J9" s="205">
        <f t="shared" si="4"/>
        <v>7124.7820082082608</v>
      </c>
      <c r="K9" s="205">
        <f t="shared" si="4"/>
        <v>7124.7820082082608</v>
      </c>
      <c r="L9" s="205">
        <f t="shared" si="4"/>
        <v>7124.7820082082608</v>
      </c>
      <c r="M9" s="205">
        <f t="shared" si="4"/>
        <v>7124.7820082082608</v>
      </c>
      <c r="N9" s="205">
        <f t="shared" si="4"/>
        <v>7124.7820082082608</v>
      </c>
      <c r="O9" s="205">
        <f t="shared" si="4"/>
        <v>7124.7820082082608</v>
      </c>
      <c r="P9" s="205">
        <f t="shared" si="4"/>
        <v>7124.7820082082608</v>
      </c>
      <c r="Q9" s="205">
        <f t="shared" si="4"/>
        <v>7124.7820082082608</v>
      </c>
      <c r="R9" s="205">
        <f t="shared" si="4"/>
        <v>7124.7820082082608</v>
      </c>
      <c r="S9" s="205">
        <f t="shared" si="4"/>
        <v>7124.7820082082608</v>
      </c>
      <c r="T9" s="205">
        <f t="shared" si="4"/>
        <v>7124.7820082082608</v>
      </c>
      <c r="U9" s="205">
        <f t="shared" si="4"/>
        <v>7124.7820082082608</v>
      </c>
      <c r="V9" s="205">
        <f t="shared" si="6"/>
        <v>7124.7820082082608</v>
      </c>
      <c r="W9" s="205">
        <f t="shared" si="6"/>
        <v>7124.7820082082608</v>
      </c>
      <c r="X9" s="205">
        <f t="shared" si="6"/>
        <v>7124.7820082082608</v>
      </c>
      <c r="Y9" s="205">
        <f t="shared" si="6"/>
        <v>7124.7820082082608</v>
      </c>
      <c r="Z9" s="205">
        <f t="shared" si="6"/>
        <v>7124.7820082082608</v>
      </c>
      <c r="AA9" s="205">
        <f t="shared" si="6"/>
        <v>7124.7820082082608</v>
      </c>
      <c r="AB9" s="205">
        <f t="shared" si="6"/>
        <v>7124.7820082082608</v>
      </c>
      <c r="AC9" s="205">
        <f t="shared" si="6"/>
        <v>7124.7820082082608</v>
      </c>
      <c r="AD9" s="205">
        <f t="shared" si="6"/>
        <v>7124.7820082082608</v>
      </c>
      <c r="AE9" s="205">
        <f t="shared" si="6"/>
        <v>7124.7820082082608</v>
      </c>
      <c r="AF9" s="205">
        <f t="shared" si="6"/>
        <v>7124.7820082082608</v>
      </c>
      <c r="AG9" s="205">
        <f t="shared" si="6"/>
        <v>7124.7820082082608</v>
      </c>
      <c r="AH9" s="205">
        <f t="shared" si="6"/>
        <v>7124.7820082082608</v>
      </c>
      <c r="AI9" s="205">
        <f t="shared" si="6"/>
        <v>0</v>
      </c>
      <c r="AJ9" s="205">
        <f t="shared" si="6"/>
        <v>0</v>
      </c>
      <c r="AK9" s="205">
        <f t="shared" si="6"/>
        <v>0</v>
      </c>
      <c r="AL9" s="205">
        <f t="shared" si="7"/>
        <v>0</v>
      </c>
      <c r="AM9" s="205">
        <f t="shared" si="7"/>
        <v>0</v>
      </c>
      <c r="AN9" s="205">
        <f t="shared" si="7"/>
        <v>0</v>
      </c>
      <c r="AO9" s="205">
        <f t="shared" si="7"/>
        <v>0</v>
      </c>
      <c r="AP9" s="205">
        <f t="shared" si="7"/>
        <v>0</v>
      </c>
      <c r="AQ9" s="205">
        <f t="shared" si="7"/>
        <v>0</v>
      </c>
      <c r="AR9" s="205">
        <f t="shared" si="7"/>
        <v>0</v>
      </c>
      <c r="AS9" s="205">
        <f t="shared" si="7"/>
        <v>0</v>
      </c>
      <c r="AT9" s="205">
        <f t="shared" si="7"/>
        <v>0</v>
      </c>
      <c r="AU9" s="205">
        <f t="shared" si="7"/>
        <v>0</v>
      </c>
      <c r="AV9" s="205">
        <f t="shared" si="7"/>
        <v>0</v>
      </c>
      <c r="AW9" s="205">
        <f t="shared" si="7"/>
        <v>0</v>
      </c>
      <c r="AX9" s="205">
        <f t="shared" si="1"/>
        <v>0</v>
      </c>
      <c r="AY9" s="205">
        <f t="shared" si="1"/>
        <v>0</v>
      </c>
      <c r="AZ9" s="205">
        <f t="shared" si="1"/>
        <v>0</v>
      </c>
      <c r="BA9" s="205">
        <f t="shared" si="1"/>
        <v>0</v>
      </c>
      <c r="BB9" s="205">
        <f t="shared" si="1"/>
        <v>0</v>
      </c>
      <c r="BC9" s="205">
        <f t="shared" si="1"/>
        <v>0</v>
      </c>
      <c r="BD9" s="205">
        <f t="shared" si="1"/>
        <v>0</v>
      </c>
      <c r="BE9" s="205">
        <f t="shared" si="1"/>
        <v>0</v>
      </c>
      <c r="BF9" s="205">
        <f t="shared" si="1"/>
        <v>0</v>
      </c>
      <c r="BG9" s="205">
        <f t="shared" si="1"/>
        <v>0</v>
      </c>
      <c r="BH9" s="205">
        <f t="shared" si="1"/>
        <v>0</v>
      </c>
      <c r="BI9" s="205">
        <f t="shared" si="1"/>
        <v>0</v>
      </c>
      <c r="BJ9" s="205">
        <f t="shared" si="1"/>
        <v>0</v>
      </c>
      <c r="BK9" s="205">
        <f t="shared" si="1"/>
        <v>0</v>
      </c>
      <c r="BL9" s="205">
        <f t="shared" si="1"/>
        <v>0</v>
      </c>
      <c r="BM9" s="205">
        <f t="shared" si="1"/>
        <v>0</v>
      </c>
      <c r="BN9" s="205">
        <f t="shared" si="1"/>
        <v>0</v>
      </c>
      <c r="BO9" s="205">
        <f t="shared" si="1"/>
        <v>0</v>
      </c>
      <c r="BP9" s="205">
        <f t="shared" si="1"/>
        <v>0</v>
      </c>
      <c r="BQ9" s="205">
        <f t="shared" si="1"/>
        <v>0</v>
      </c>
      <c r="BR9" s="205">
        <f t="shared" si="1"/>
        <v>0</v>
      </c>
      <c r="BS9" s="205">
        <f t="shared" si="1"/>
        <v>0</v>
      </c>
      <c r="BT9" s="205">
        <f t="shared" si="1"/>
        <v>0</v>
      </c>
      <c r="BU9" s="205">
        <f t="shared" si="1"/>
        <v>0</v>
      </c>
      <c r="BV9" s="205">
        <f t="shared" si="1"/>
        <v>0</v>
      </c>
      <c r="BW9" s="205">
        <f t="shared" si="1"/>
        <v>0</v>
      </c>
      <c r="BX9" s="205">
        <f t="shared" si="1"/>
        <v>0</v>
      </c>
      <c r="BY9" s="205">
        <f t="shared" si="1"/>
        <v>0</v>
      </c>
      <c r="BZ9" s="205">
        <f t="shared" si="1"/>
        <v>0</v>
      </c>
      <c r="CA9" s="205">
        <f t="shared" si="2"/>
        <v>0</v>
      </c>
      <c r="CB9" s="205">
        <f t="shared" si="2"/>
        <v>0</v>
      </c>
      <c r="CC9" s="205">
        <f t="shared" si="2"/>
        <v>0</v>
      </c>
      <c r="CD9" s="205">
        <f t="shared" si="2"/>
        <v>0</v>
      </c>
      <c r="CE9" s="205">
        <f t="shared" si="2"/>
        <v>0</v>
      </c>
      <c r="CF9" s="205">
        <f t="shared" si="2"/>
        <v>0</v>
      </c>
      <c r="CG9" s="205">
        <f t="shared" si="2"/>
        <v>0</v>
      </c>
      <c r="CH9" s="205">
        <f t="shared" si="2"/>
        <v>0</v>
      </c>
      <c r="CI9" s="205">
        <f t="shared" si="2"/>
        <v>0</v>
      </c>
      <c r="CJ9" s="205">
        <f t="shared" si="2"/>
        <v>0</v>
      </c>
      <c r="CK9" s="205">
        <f t="shared" si="2"/>
        <v>0</v>
      </c>
      <c r="CL9" s="205">
        <f t="shared" si="2"/>
        <v>0</v>
      </c>
      <c r="CM9" s="205">
        <f t="shared" si="2"/>
        <v>0</v>
      </c>
      <c r="CN9" s="205">
        <f t="shared" si="2"/>
        <v>0</v>
      </c>
      <c r="CO9" s="205">
        <f t="shared" si="2"/>
        <v>0</v>
      </c>
      <c r="CP9" s="205">
        <f t="shared" si="2"/>
        <v>0</v>
      </c>
      <c r="CQ9" s="205">
        <f t="shared" si="2"/>
        <v>0</v>
      </c>
      <c r="CR9" s="205">
        <f t="shared" si="2"/>
        <v>0</v>
      </c>
      <c r="CS9" s="205">
        <f t="shared" si="3"/>
        <v>0</v>
      </c>
      <c r="CT9" s="205">
        <f t="shared" si="3"/>
        <v>0</v>
      </c>
      <c r="CU9" s="205">
        <f t="shared" si="3"/>
        <v>0</v>
      </c>
      <c r="CV9" s="205">
        <f t="shared" si="3"/>
        <v>0</v>
      </c>
      <c r="CW9" s="205">
        <f t="shared" si="3"/>
        <v>0</v>
      </c>
      <c r="CX9" s="205">
        <f t="shared" si="3"/>
        <v>0</v>
      </c>
      <c r="CY9" s="205">
        <f t="shared" si="3"/>
        <v>0</v>
      </c>
      <c r="CZ9" s="205">
        <f t="shared" si="3"/>
        <v>0</v>
      </c>
      <c r="DA9" s="205">
        <f t="shared" si="3"/>
        <v>0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0</v>
      </c>
      <c r="D10" s="204">
        <f>Income!D79</f>
        <v>188712.80365088707</v>
      </c>
      <c r="E10" s="204">
        <f>Income!E79</f>
        <v>352263.90014832257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0</v>
      </c>
      <c r="BD10" s="205">
        <f t="shared" si="1"/>
        <v>0</v>
      </c>
      <c r="BE10" s="205">
        <f t="shared" si="1"/>
        <v>0</v>
      </c>
      <c r="BF10" s="205">
        <f t="shared" si="1"/>
        <v>0</v>
      </c>
      <c r="BG10" s="205">
        <f t="shared" si="1"/>
        <v>0</v>
      </c>
      <c r="BH10" s="205">
        <f t="shared" si="1"/>
        <v>0</v>
      </c>
      <c r="BI10" s="205">
        <f t="shared" si="1"/>
        <v>0</v>
      </c>
      <c r="BJ10" s="205">
        <f t="shared" si="1"/>
        <v>0</v>
      </c>
      <c r="BK10" s="205">
        <f t="shared" si="1"/>
        <v>0</v>
      </c>
      <c r="BL10" s="205">
        <f t="shared" si="1"/>
        <v>0</v>
      </c>
      <c r="BM10" s="205">
        <f t="shared" si="1"/>
        <v>0</v>
      </c>
      <c r="BN10" s="205">
        <f t="shared" si="1"/>
        <v>0</v>
      </c>
      <c r="BO10" s="205">
        <f t="shared" si="1"/>
        <v>0</v>
      </c>
      <c r="BP10" s="205">
        <f t="shared" si="1"/>
        <v>0</v>
      </c>
      <c r="BQ10" s="205">
        <f t="shared" si="1"/>
        <v>0</v>
      </c>
      <c r="BR10" s="205">
        <f t="shared" ref="AX10:BZ18" si="8">IF(BR$2&lt;=($B$2+$C$2+$D$2),IF(BR$2&lt;=($B$2+$C$2),IF(BR$2&lt;=$B$2,$B10,$C10),$D10),$E10)</f>
        <v>0</v>
      </c>
      <c r="BS10" s="205">
        <f t="shared" si="8"/>
        <v>0</v>
      </c>
      <c r="BT10" s="205">
        <f t="shared" si="8"/>
        <v>0</v>
      </c>
      <c r="BU10" s="205">
        <f t="shared" si="8"/>
        <v>0</v>
      </c>
      <c r="BV10" s="205">
        <f t="shared" si="8"/>
        <v>0</v>
      </c>
      <c r="BW10" s="205">
        <f t="shared" si="8"/>
        <v>0</v>
      </c>
      <c r="BX10" s="205">
        <f t="shared" si="8"/>
        <v>0</v>
      </c>
      <c r="BY10" s="205">
        <f t="shared" si="8"/>
        <v>188712.80365088707</v>
      </c>
      <c r="BZ10" s="205">
        <f t="shared" si="8"/>
        <v>188712.80365088707</v>
      </c>
      <c r="CA10" s="205">
        <f t="shared" si="2"/>
        <v>188712.80365088707</v>
      </c>
      <c r="CB10" s="205">
        <f t="shared" si="2"/>
        <v>188712.80365088707</v>
      </c>
      <c r="CC10" s="205">
        <f t="shared" si="2"/>
        <v>188712.80365088707</v>
      </c>
      <c r="CD10" s="205">
        <f t="shared" si="2"/>
        <v>188712.80365088707</v>
      </c>
      <c r="CE10" s="205">
        <f t="shared" si="2"/>
        <v>188712.80365088707</v>
      </c>
      <c r="CF10" s="205">
        <f t="shared" si="2"/>
        <v>188712.80365088707</v>
      </c>
      <c r="CG10" s="205">
        <f t="shared" si="2"/>
        <v>188712.80365088707</v>
      </c>
      <c r="CH10" s="205">
        <f t="shared" si="2"/>
        <v>188712.80365088707</v>
      </c>
      <c r="CI10" s="205">
        <f t="shared" si="2"/>
        <v>188712.80365088707</v>
      </c>
      <c r="CJ10" s="205">
        <f t="shared" si="2"/>
        <v>188712.80365088707</v>
      </c>
      <c r="CK10" s="205">
        <f t="shared" si="2"/>
        <v>188712.80365088707</v>
      </c>
      <c r="CL10" s="205">
        <f t="shared" si="2"/>
        <v>188712.80365088707</v>
      </c>
      <c r="CM10" s="205">
        <f t="shared" si="2"/>
        <v>188712.80365088707</v>
      </c>
      <c r="CN10" s="205">
        <f t="shared" si="2"/>
        <v>188712.80365088707</v>
      </c>
      <c r="CO10" s="205">
        <f t="shared" si="2"/>
        <v>188712.80365088707</v>
      </c>
      <c r="CP10" s="205">
        <f t="shared" si="2"/>
        <v>188712.80365088707</v>
      </c>
      <c r="CQ10" s="205">
        <f t="shared" si="2"/>
        <v>352263.90014832257</v>
      </c>
      <c r="CR10" s="205">
        <f t="shared" si="2"/>
        <v>352263.90014832257</v>
      </c>
      <c r="CS10" s="205">
        <f t="shared" si="3"/>
        <v>352263.90014832257</v>
      </c>
      <c r="CT10" s="205">
        <f t="shared" si="3"/>
        <v>352263.90014832257</v>
      </c>
      <c r="CU10" s="205">
        <f t="shared" si="3"/>
        <v>352263.90014832257</v>
      </c>
      <c r="CV10" s="205">
        <f t="shared" si="3"/>
        <v>352263.90014832257</v>
      </c>
      <c r="CW10" s="205">
        <f t="shared" si="3"/>
        <v>352263.90014832257</v>
      </c>
      <c r="CX10" s="205">
        <f t="shared" si="3"/>
        <v>352263.90014832257</v>
      </c>
      <c r="CY10" s="205">
        <f t="shared" si="3"/>
        <v>352263.90014832257</v>
      </c>
      <c r="CZ10" s="205">
        <f t="shared" si="3"/>
        <v>352263.90014832257</v>
      </c>
      <c r="DA10" s="205">
        <f t="shared" si="3"/>
        <v>352263.90014832257</v>
      </c>
      <c r="DB10" s="205"/>
    </row>
    <row r="11" spans="1:106">
      <c r="A11" s="202" t="str">
        <f>Income!A81</f>
        <v>Self - employment</v>
      </c>
      <c r="B11" s="204">
        <f>Income!B81</f>
        <v>0</v>
      </c>
      <c r="C11" s="204">
        <f>Income!C81</f>
        <v>0</v>
      </c>
      <c r="D11" s="204">
        <f>Income!D81</f>
        <v>0</v>
      </c>
      <c r="E11" s="204">
        <f>Income!E81</f>
        <v>0</v>
      </c>
      <c r="F11" s="205">
        <f t="shared" si="4"/>
        <v>0</v>
      </c>
      <c r="G11" s="205">
        <f t="shared" si="4"/>
        <v>0</v>
      </c>
      <c r="H11" s="205">
        <f t="shared" si="4"/>
        <v>0</v>
      </c>
      <c r="I11" s="205">
        <f t="shared" si="4"/>
        <v>0</v>
      </c>
      <c r="J11" s="205">
        <f t="shared" si="4"/>
        <v>0</v>
      </c>
      <c r="K11" s="205">
        <f t="shared" si="4"/>
        <v>0</v>
      </c>
      <c r="L11" s="205">
        <f t="shared" si="4"/>
        <v>0</v>
      </c>
      <c r="M11" s="205">
        <f t="shared" si="4"/>
        <v>0</v>
      </c>
      <c r="N11" s="205">
        <f t="shared" si="4"/>
        <v>0</v>
      </c>
      <c r="O11" s="205">
        <f t="shared" si="4"/>
        <v>0</v>
      </c>
      <c r="P11" s="205">
        <f t="shared" si="4"/>
        <v>0</v>
      </c>
      <c r="Q11" s="205">
        <f t="shared" si="4"/>
        <v>0</v>
      </c>
      <c r="R11" s="205">
        <f t="shared" si="4"/>
        <v>0</v>
      </c>
      <c r="S11" s="205">
        <f t="shared" si="4"/>
        <v>0</v>
      </c>
      <c r="T11" s="205">
        <f t="shared" si="4"/>
        <v>0</v>
      </c>
      <c r="U11" s="205">
        <f t="shared" si="4"/>
        <v>0</v>
      </c>
      <c r="V11" s="205">
        <f t="shared" si="6"/>
        <v>0</v>
      </c>
      <c r="W11" s="205">
        <f t="shared" si="6"/>
        <v>0</v>
      </c>
      <c r="X11" s="205">
        <f t="shared" si="6"/>
        <v>0</v>
      </c>
      <c r="Y11" s="205">
        <f t="shared" si="6"/>
        <v>0</v>
      </c>
      <c r="Z11" s="205">
        <f t="shared" si="6"/>
        <v>0</v>
      </c>
      <c r="AA11" s="205">
        <f t="shared" si="6"/>
        <v>0</v>
      </c>
      <c r="AB11" s="205">
        <f t="shared" si="6"/>
        <v>0</v>
      </c>
      <c r="AC11" s="205">
        <f t="shared" si="6"/>
        <v>0</v>
      </c>
      <c r="AD11" s="205">
        <f t="shared" si="6"/>
        <v>0</v>
      </c>
      <c r="AE11" s="205">
        <f t="shared" si="6"/>
        <v>0</v>
      </c>
      <c r="AF11" s="205">
        <f t="shared" si="6"/>
        <v>0</v>
      </c>
      <c r="AG11" s="205">
        <f t="shared" si="6"/>
        <v>0</v>
      </c>
      <c r="AH11" s="205">
        <f t="shared" si="6"/>
        <v>0</v>
      </c>
      <c r="AI11" s="205">
        <f t="shared" si="6"/>
        <v>0</v>
      </c>
      <c r="AJ11" s="205">
        <f t="shared" si="6"/>
        <v>0</v>
      </c>
      <c r="AK11" s="205">
        <f t="shared" si="6"/>
        <v>0</v>
      </c>
      <c r="AL11" s="205">
        <f t="shared" si="7"/>
        <v>0</v>
      </c>
      <c r="AM11" s="205">
        <f t="shared" si="7"/>
        <v>0</v>
      </c>
      <c r="AN11" s="205">
        <f t="shared" si="7"/>
        <v>0</v>
      </c>
      <c r="AO11" s="205">
        <f t="shared" si="7"/>
        <v>0</v>
      </c>
      <c r="AP11" s="205">
        <f t="shared" si="7"/>
        <v>0</v>
      </c>
      <c r="AQ11" s="205">
        <f t="shared" si="7"/>
        <v>0</v>
      </c>
      <c r="AR11" s="205">
        <f t="shared" si="7"/>
        <v>0</v>
      </c>
      <c r="AS11" s="205">
        <f t="shared" si="7"/>
        <v>0</v>
      </c>
      <c r="AT11" s="205">
        <f t="shared" si="7"/>
        <v>0</v>
      </c>
      <c r="AU11" s="205">
        <f t="shared" si="7"/>
        <v>0</v>
      </c>
      <c r="AV11" s="205">
        <f t="shared" si="7"/>
        <v>0</v>
      </c>
      <c r="AW11" s="205">
        <f t="shared" si="7"/>
        <v>0</v>
      </c>
      <c r="AX11" s="205">
        <f t="shared" si="8"/>
        <v>0</v>
      </c>
      <c r="AY11" s="205">
        <f t="shared" si="8"/>
        <v>0</v>
      </c>
      <c r="AZ11" s="205">
        <f t="shared" si="8"/>
        <v>0</v>
      </c>
      <c r="BA11" s="205">
        <f t="shared" si="8"/>
        <v>0</v>
      </c>
      <c r="BB11" s="205">
        <f t="shared" si="8"/>
        <v>0</v>
      </c>
      <c r="BC11" s="205">
        <f t="shared" si="8"/>
        <v>0</v>
      </c>
      <c r="BD11" s="205">
        <f t="shared" si="8"/>
        <v>0</v>
      </c>
      <c r="BE11" s="205">
        <f t="shared" si="8"/>
        <v>0</v>
      </c>
      <c r="BF11" s="205">
        <f t="shared" si="8"/>
        <v>0</v>
      </c>
      <c r="BG11" s="205">
        <f t="shared" si="8"/>
        <v>0</v>
      </c>
      <c r="BH11" s="205">
        <f t="shared" si="8"/>
        <v>0</v>
      </c>
      <c r="BI11" s="205">
        <f t="shared" si="8"/>
        <v>0</v>
      </c>
      <c r="BJ11" s="205">
        <f t="shared" si="8"/>
        <v>0</v>
      </c>
      <c r="BK11" s="205">
        <f t="shared" si="8"/>
        <v>0</v>
      </c>
      <c r="BL11" s="205">
        <f t="shared" si="8"/>
        <v>0</v>
      </c>
      <c r="BM11" s="205">
        <f t="shared" si="8"/>
        <v>0</v>
      </c>
      <c r="BN11" s="205">
        <f t="shared" si="8"/>
        <v>0</v>
      </c>
      <c r="BO11" s="205">
        <f t="shared" si="8"/>
        <v>0</v>
      </c>
      <c r="BP11" s="205">
        <f t="shared" si="8"/>
        <v>0</v>
      </c>
      <c r="BQ11" s="205">
        <f t="shared" si="8"/>
        <v>0</v>
      </c>
      <c r="BR11" s="205">
        <f t="shared" si="8"/>
        <v>0</v>
      </c>
      <c r="BS11" s="205">
        <f t="shared" si="8"/>
        <v>0</v>
      </c>
      <c r="BT11" s="205">
        <f t="shared" si="8"/>
        <v>0</v>
      </c>
      <c r="BU11" s="205">
        <f t="shared" si="8"/>
        <v>0</v>
      </c>
      <c r="BV11" s="205">
        <f t="shared" si="8"/>
        <v>0</v>
      </c>
      <c r="BW11" s="205">
        <f t="shared" si="8"/>
        <v>0</v>
      </c>
      <c r="BX11" s="205">
        <f t="shared" si="8"/>
        <v>0</v>
      </c>
      <c r="BY11" s="205">
        <f t="shared" si="8"/>
        <v>0</v>
      </c>
      <c r="BZ11" s="205">
        <f t="shared" si="8"/>
        <v>0</v>
      </c>
      <c r="CA11" s="205">
        <f t="shared" si="2"/>
        <v>0</v>
      </c>
      <c r="CB11" s="205">
        <f t="shared" si="2"/>
        <v>0</v>
      </c>
      <c r="CC11" s="205">
        <f t="shared" si="2"/>
        <v>0</v>
      </c>
      <c r="CD11" s="205">
        <f t="shared" si="2"/>
        <v>0</v>
      </c>
      <c r="CE11" s="205">
        <f t="shared" si="2"/>
        <v>0</v>
      </c>
      <c r="CF11" s="205">
        <f t="shared" si="2"/>
        <v>0</v>
      </c>
      <c r="CG11" s="205">
        <f t="shared" si="2"/>
        <v>0</v>
      </c>
      <c r="CH11" s="205">
        <f t="shared" si="2"/>
        <v>0</v>
      </c>
      <c r="CI11" s="205">
        <f t="shared" si="2"/>
        <v>0</v>
      </c>
      <c r="CJ11" s="205">
        <f t="shared" si="2"/>
        <v>0</v>
      </c>
      <c r="CK11" s="205">
        <f t="shared" si="2"/>
        <v>0</v>
      </c>
      <c r="CL11" s="205">
        <f t="shared" si="2"/>
        <v>0</v>
      </c>
      <c r="CM11" s="205">
        <f t="shared" si="2"/>
        <v>0</v>
      </c>
      <c r="CN11" s="205">
        <f t="shared" si="2"/>
        <v>0</v>
      </c>
      <c r="CO11" s="205">
        <f t="shared" si="2"/>
        <v>0</v>
      </c>
      <c r="CP11" s="205">
        <f t="shared" si="2"/>
        <v>0</v>
      </c>
      <c r="CQ11" s="205">
        <f t="shared" si="2"/>
        <v>0</v>
      </c>
      <c r="CR11" s="205">
        <f t="shared" si="2"/>
        <v>0</v>
      </c>
      <c r="CS11" s="205">
        <f t="shared" si="3"/>
        <v>0</v>
      </c>
      <c r="CT11" s="205">
        <f t="shared" si="3"/>
        <v>0</v>
      </c>
      <c r="CU11" s="205">
        <f t="shared" si="3"/>
        <v>0</v>
      </c>
      <c r="CV11" s="205">
        <f t="shared" si="3"/>
        <v>0</v>
      </c>
      <c r="CW11" s="205">
        <f t="shared" si="3"/>
        <v>0</v>
      </c>
      <c r="CX11" s="205">
        <f t="shared" si="3"/>
        <v>0</v>
      </c>
      <c r="CY11" s="205">
        <f t="shared" si="3"/>
        <v>0</v>
      </c>
      <c r="CZ11" s="205">
        <f t="shared" si="3"/>
        <v>0</v>
      </c>
      <c r="DA11" s="205">
        <f t="shared" si="3"/>
        <v>0</v>
      </c>
      <c r="DB11" s="205"/>
    </row>
    <row r="12" spans="1:106">
      <c r="A12" s="202" t="str">
        <f>Income!A82</f>
        <v>Small business/petty trading</v>
      </c>
      <c r="B12" s="204">
        <f>Income!B82</f>
        <v>5871.0650024720435</v>
      </c>
      <c r="C12" s="204">
        <f>Income!C82</f>
        <v>0</v>
      </c>
      <c r="D12" s="204">
        <f>Income!D82</f>
        <v>0</v>
      </c>
      <c r="E12" s="204">
        <f>Income!E82</f>
        <v>58710.650024720424</v>
      </c>
      <c r="F12" s="205">
        <f t="shared" si="4"/>
        <v>5871.0650024720435</v>
      </c>
      <c r="G12" s="205">
        <f t="shared" si="4"/>
        <v>5871.0650024720435</v>
      </c>
      <c r="H12" s="205">
        <f t="shared" si="4"/>
        <v>5871.0650024720435</v>
      </c>
      <c r="I12" s="205">
        <f t="shared" si="4"/>
        <v>5871.0650024720435</v>
      </c>
      <c r="J12" s="205">
        <f t="shared" si="4"/>
        <v>5871.0650024720435</v>
      </c>
      <c r="K12" s="205">
        <f t="shared" si="4"/>
        <v>5871.0650024720435</v>
      </c>
      <c r="L12" s="205">
        <f t="shared" si="4"/>
        <v>5871.0650024720435</v>
      </c>
      <c r="M12" s="205">
        <f t="shared" si="4"/>
        <v>5871.0650024720435</v>
      </c>
      <c r="N12" s="205">
        <f t="shared" si="4"/>
        <v>5871.0650024720435</v>
      </c>
      <c r="O12" s="205">
        <f t="shared" si="4"/>
        <v>5871.0650024720435</v>
      </c>
      <c r="P12" s="205">
        <f t="shared" si="4"/>
        <v>5871.0650024720435</v>
      </c>
      <c r="Q12" s="205">
        <f t="shared" si="4"/>
        <v>5871.0650024720435</v>
      </c>
      <c r="R12" s="205">
        <f t="shared" si="4"/>
        <v>5871.0650024720435</v>
      </c>
      <c r="S12" s="205">
        <f t="shared" si="4"/>
        <v>5871.0650024720435</v>
      </c>
      <c r="T12" s="205">
        <f t="shared" si="4"/>
        <v>5871.0650024720435</v>
      </c>
      <c r="U12" s="205">
        <f t="shared" si="4"/>
        <v>5871.0650024720435</v>
      </c>
      <c r="V12" s="205">
        <f t="shared" si="6"/>
        <v>5871.0650024720435</v>
      </c>
      <c r="W12" s="205">
        <f t="shared" si="6"/>
        <v>5871.0650024720435</v>
      </c>
      <c r="X12" s="205">
        <f t="shared" si="6"/>
        <v>5871.0650024720435</v>
      </c>
      <c r="Y12" s="205">
        <f t="shared" si="6"/>
        <v>5871.0650024720435</v>
      </c>
      <c r="Z12" s="205">
        <f t="shared" si="6"/>
        <v>5871.0650024720435</v>
      </c>
      <c r="AA12" s="205">
        <f t="shared" si="6"/>
        <v>5871.0650024720435</v>
      </c>
      <c r="AB12" s="205">
        <f t="shared" si="6"/>
        <v>5871.0650024720435</v>
      </c>
      <c r="AC12" s="205">
        <f t="shared" si="6"/>
        <v>5871.0650024720435</v>
      </c>
      <c r="AD12" s="205">
        <f t="shared" si="6"/>
        <v>5871.0650024720435</v>
      </c>
      <c r="AE12" s="205">
        <f t="shared" si="6"/>
        <v>5871.0650024720435</v>
      </c>
      <c r="AF12" s="205">
        <f t="shared" si="6"/>
        <v>5871.0650024720435</v>
      </c>
      <c r="AG12" s="205">
        <f t="shared" si="6"/>
        <v>5871.0650024720435</v>
      </c>
      <c r="AH12" s="205">
        <f t="shared" si="6"/>
        <v>5871.0650024720435</v>
      </c>
      <c r="AI12" s="205">
        <f t="shared" si="6"/>
        <v>0</v>
      </c>
      <c r="AJ12" s="205">
        <f t="shared" si="6"/>
        <v>0</v>
      </c>
      <c r="AK12" s="205">
        <f t="shared" si="6"/>
        <v>0</v>
      </c>
      <c r="AL12" s="205">
        <f t="shared" si="7"/>
        <v>0</v>
      </c>
      <c r="AM12" s="205">
        <f t="shared" si="7"/>
        <v>0</v>
      </c>
      <c r="AN12" s="205">
        <f t="shared" si="7"/>
        <v>0</v>
      </c>
      <c r="AO12" s="205">
        <f t="shared" si="7"/>
        <v>0</v>
      </c>
      <c r="AP12" s="205">
        <f t="shared" si="7"/>
        <v>0</v>
      </c>
      <c r="AQ12" s="205">
        <f t="shared" si="7"/>
        <v>0</v>
      </c>
      <c r="AR12" s="205">
        <f t="shared" si="7"/>
        <v>0</v>
      </c>
      <c r="AS12" s="205">
        <f t="shared" si="7"/>
        <v>0</v>
      </c>
      <c r="AT12" s="205">
        <f t="shared" si="7"/>
        <v>0</v>
      </c>
      <c r="AU12" s="205">
        <f t="shared" si="7"/>
        <v>0</v>
      </c>
      <c r="AV12" s="205">
        <f t="shared" si="7"/>
        <v>0</v>
      </c>
      <c r="AW12" s="205">
        <f t="shared" si="7"/>
        <v>0</v>
      </c>
      <c r="AX12" s="205">
        <f t="shared" si="8"/>
        <v>0</v>
      </c>
      <c r="AY12" s="205">
        <f t="shared" si="8"/>
        <v>0</v>
      </c>
      <c r="AZ12" s="205">
        <f t="shared" si="8"/>
        <v>0</v>
      </c>
      <c r="BA12" s="205">
        <f t="shared" si="8"/>
        <v>0</v>
      </c>
      <c r="BB12" s="205">
        <f t="shared" si="8"/>
        <v>0</v>
      </c>
      <c r="BC12" s="205">
        <f t="shared" si="8"/>
        <v>0</v>
      </c>
      <c r="BD12" s="205">
        <f t="shared" si="8"/>
        <v>0</v>
      </c>
      <c r="BE12" s="205">
        <f t="shared" si="8"/>
        <v>0</v>
      </c>
      <c r="BF12" s="205">
        <f t="shared" si="8"/>
        <v>0</v>
      </c>
      <c r="BG12" s="205">
        <f t="shared" si="8"/>
        <v>0</v>
      </c>
      <c r="BH12" s="205">
        <f t="shared" si="8"/>
        <v>0</v>
      </c>
      <c r="BI12" s="205">
        <f t="shared" si="8"/>
        <v>0</v>
      </c>
      <c r="BJ12" s="205">
        <f t="shared" si="8"/>
        <v>0</v>
      </c>
      <c r="BK12" s="205">
        <f t="shared" si="8"/>
        <v>0</v>
      </c>
      <c r="BL12" s="205">
        <f t="shared" si="8"/>
        <v>0</v>
      </c>
      <c r="BM12" s="205">
        <f t="shared" si="8"/>
        <v>0</v>
      </c>
      <c r="BN12" s="205">
        <f t="shared" si="8"/>
        <v>0</v>
      </c>
      <c r="BO12" s="205">
        <f t="shared" si="8"/>
        <v>0</v>
      </c>
      <c r="BP12" s="205">
        <f t="shared" si="8"/>
        <v>0</v>
      </c>
      <c r="BQ12" s="205">
        <f t="shared" si="8"/>
        <v>0</v>
      </c>
      <c r="BR12" s="205">
        <f t="shared" si="8"/>
        <v>0</v>
      </c>
      <c r="BS12" s="205">
        <f t="shared" si="8"/>
        <v>0</v>
      </c>
      <c r="BT12" s="205">
        <f t="shared" si="8"/>
        <v>0</v>
      </c>
      <c r="BU12" s="205">
        <f t="shared" si="8"/>
        <v>0</v>
      </c>
      <c r="BV12" s="205">
        <f t="shared" si="8"/>
        <v>0</v>
      </c>
      <c r="BW12" s="205">
        <f t="shared" si="8"/>
        <v>0</v>
      </c>
      <c r="BX12" s="205">
        <f t="shared" si="8"/>
        <v>0</v>
      </c>
      <c r="BY12" s="205">
        <f t="shared" si="8"/>
        <v>0</v>
      </c>
      <c r="BZ12" s="205">
        <f t="shared" si="8"/>
        <v>0</v>
      </c>
      <c r="CA12" s="205">
        <f t="shared" si="2"/>
        <v>0</v>
      </c>
      <c r="CB12" s="205">
        <f t="shared" si="2"/>
        <v>0</v>
      </c>
      <c r="CC12" s="205">
        <f t="shared" si="2"/>
        <v>0</v>
      </c>
      <c r="CD12" s="205">
        <f t="shared" si="2"/>
        <v>0</v>
      </c>
      <c r="CE12" s="205">
        <f t="shared" si="2"/>
        <v>0</v>
      </c>
      <c r="CF12" s="205">
        <f t="shared" si="2"/>
        <v>0</v>
      </c>
      <c r="CG12" s="205">
        <f t="shared" si="2"/>
        <v>0</v>
      </c>
      <c r="CH12" s="205">
        <f t="shared" si="2"/>
        <v>0</v>
      </c>
      <c r="CI12" s="205">
        <f t="shared" si="2"/>
        <v>0</v>
      </c>
      <c r="CJ12" s="205">
        <f t="shared" si="2"/>
        <v>0</v>
      </c>
      <c r="CK12" s="205">
        <f t="shared" si="2"/>
        <v>0</v>
      </c>
      <c r="CL12" s="205">
        <f t="shared" si="2"/>
        <v>0</v>
      </c>
      <c r="CM12" s="205">
        <f t="shared" si="2"/>
        <v>0</v>
      </c>
      <c r="CN12" s="205">
        <f t="shared" si="2"/>
        <v>0</v>
      </c>
      <c r="CO12" s="205">
        <f t="shared" si="2"/>
        <v>0</v>
      </c>
      <c r="CP12" s="205">
        <f t="shared" si="2"/>
        <v>0</v>
      </c>
      <c r="CQ12" s="205">
        <f t="shared" si="2"/>
        <v>58710.650024720424</v>
      </c>
      <c r="CR12" s="205">
        <f t="shared" si="2"/>
        <v>58710.650024720424</v>
      </c>
      <c r="CS12" s="205">
        <f t="shared" si="3"/>
        <v>58710.650024720424</v>
      </c>
      <c r="CT12" s="205">
        <f t="shared" si="3"/>
        <v>58710.650024720424</v>
      </c>
      <c r="CU12" s="205">
        <f t="shared" si="3"/>
        <v>58710.650024720424</v>
      </c>
      <c r="CV12" s="205">
        <f t="shared" si="3"/>
        <v>58710.650024720424</v>
      </c>
      <c r="CW12" s="205">
        <f t="shared" si="3"/>
        <v>58710.650024720424</v>
      </c>
      <c r="CX12" s="205">
        <f t="shared" si="3"/>
        <v>58710.650024720424</v>
      </c>
      <c r="CY12" s="205">
        <f t="shared" si="3"/>
        <v>58710.650024720424</v>
      </c>
      <c r="CZ12" s="205">
        <f t="shared" si="3"/>
        <v>58710.650024720424</v>
      </c>
      <c r="DA12" s="205">
        <f t="shared" si="3"/>
        <v>58710.650024720424</v>
      </c>
      <c r="DB12" s="205"/>
    </row>
    <row r="13" spans="1:106">
      <c r="A13" s="202" t="str">
        <f>Income!A83</f>
        <v>Food transfer - official</v>
      </c>
      <c r="B13" s="204">
        <f>Income!B83</f>
        <v>5743.6065157120338</v>
      </c>
      <c r="C13" s="204">
        <f>Income!C83</f>
        <v>6022.8523753089175</v>
      </c>
      <c r="D13" s="204">
        <f>Income!D83</f>
        <v>4832.0335671375506</v>
      </c>
      <c r="E13" s="204">
        <f>Income!E83</f>
        <v>1504.8728208852517</v>
      </c>
      <c r="F13" s="205">
        <f t="shared" si="4"/>
        <v>5743.6065157120338</v>
      </c>
      <c r="G13" s="205">
        <f t="shared" si="4"/>
        <v>5743.6065157120338</v>
      </c>
      <c r="H13" s="205">
        <f t="shared" si="4"/>
        <v>5743.6065157120338</v>
      </c>
      <c r="I13" s="205">
        <f t="shared" si="4"/>
        <v>5743.6065157120338</v>
      </c>
      <c r="J13" s="205">
        <f t="shared" si="4"/>
        <v>5743.6065157120338</v>
      </c>
      <c r="K13" s="205">
        <f t="shared" si="4"/>
        <v>5743.6065157120338</v>
      </c>
      <c r="L13" s="205">
        <f t="shared" si="4"/>
        <v>5743.6065157120338</v>
      </c>
      <c r="M13" s="205">
        <f t="shared" si="4"/>
        <v>5743.6065157120338</v>
      </c>
      <c r="N13" s="205">
        <f t="shared" si="4"/>
        <v>5743.6065157120338</v>
      </c>
      <c r="O13" s="205">
        <f t="shared" si="4"/>
        <v>5743.6065157120338</v>
      </c>
      <c r="P13" s="205">
        <f t="shared" si="4"/>
        <v>5743.6065157120338</v>
      </c>
      <c r="Q13" s="205">
        <f t="shared" si="4"/>
        <v>5743.6065157120338</v>
      </c>
      <c r="R13" s="205">
        <f t="shared" si="4"/>
        <v>5743.6065157120338</v>
      </c>
      <c r="S13" s="205">
        <f t="shared" si="4"/>
        <v>5743.6065157120338</v>
      </c>
      <c r="T13" s="205">
        <f t="shared" si="4"/>
        <v>5743.6065157120338</v>
      </c>
      <c r="U13" s="205">
        <f t="shared" si="4"/>
        <v>5743.6065157120338</v>
      </c>
      <c r="V13" s="205">
        <f t="shared" si="6"/>
        <v>5743.6065157120338</v>
      </c>
      <c r="W13" s="205">
        <f t="shared" si="6"/>
        <v>5743.6065157120338</v>
      </c>
      <c r="X13" s="205">
        <f t="shared" si="6"/>
        <v>5743.6065157120338</v>
      </c>
      <c r="Y13" s="205">
        <f t="shared" si="6"/>
        <v>5743.6065157120338</v>
      </c>
      <c r="Z13" s="205">
        <f t="shared" si="6"/>
        <v>5743.6065157120338</v>
      </c>
      <c r="AA13" s="205">
        <f t="shared" si="6"/>
        <v>5743.6065157120338</v>
      </c>
      <c r="AB13" s="205">
        <f t="shared" si="6"/>
        <v>5743.6065157120338</v>
      </c>
      <c r="AC13" s="205">
        <f t="shared" si="6"/>
        <v>5743.6065157120338</v>
      </c>
      <c r="AD13" s="205">
        <f t="shared" si="6"/>
        <v>5743.6065157120338</v>
      </c>
      <c r="AE13" s="205">
        <f t="shared" si="6"/>
        <v>5743.6065157120338</v>
      </c>
      <c r="AF13" s="205">
        <f t="shared" si="6"/>
        <v>5743.6065157120338</v>
      </c>
      <c r="AG13" s="205">
        <f t="shared" si="6"/>
        <v>5743.6065157120338</v>
      </c>
      <c r="AH13" s="205">
        <f t="shared" si="6"/>
        <v>5743.6065157120338</v>
      </c>
      <c r="AI13" s="205">
        <f t="shared" si="6"/>
        <v>6022.8523753089175</v>
      </c>
      <c r="AJ13" s="205">
        <f t="shared" si="6"/>
        <v>6022.8523753089175</v>
      </c>
      <c r="AK13" s="205">
        <f t="shared" si="6"/>
        <v>6022.8523753089175</v>
      </c>
      <c r="AL13" s="205">
        <f t="shared" si="7"/>
        <v>6022.8523753089175</v>
      </c>
      <c r="AM13" s="205">
        <f t="shared" si="7"/>
        <v>6022.8523753089175</v>
      </c>
      <c r="AN13" s="205">
        <f t="shared" si="7"/>
        <v>6022.8523753089175</v>
      </c>
      <c r="AO13" s="205">
        <f t="shared" si="7"/>
        <v>6022.8523753089175</v>
      </c>
      <c r="AP13" s="205">
        <f t="shared" si="7"/>
        <v>6022.8523753089175</v>
      </c>
      <c r="AQ13" s="205">
        <f t="shared" si="7"/>
        <v>6022.8523753089175</v>
      </c>
      <c r="AR13" s="205">
        <f t="shared" si="7"/>
        <v>6022.8523753089175</v>
      </c>
      <c r="AS13" s="205">
        <f t="shared" si="7"/>
        <v>6022.8523753089175</v>
      </c>
      <c r="AT13" s="205">
        <f t="shared" si="7"/>
        <v>6022.8523753089175</v>
      </c>
      <c r="AU13" s="205">
        <f t="shared" si="7"/>
        <v>6022.8523753089175</v>
      </c>
      <c r="AV13" s="205">
        <f t="shared" si="7"/>
        <v>6022.8523753089175</v>
      </c>
      <c r="AW13" s="205">
        <f t="shared" si="7"/>
        <v>6022.8523753089175</v>
      </c>
      <c r="AX13" s="205">
        <f t="shared" si="8"/>
        <v>6022.8523753089175</v>
      </c>
      <c r="AY13" s="205">
        <f t="shared" si="8"/>
        <v>6022.8523753089175</v>
      </c>
      <c r="AZ13" s="205">
        <f t="shared" si="8"/>
        <v>6022.8523753089175</v>
      </c>
      <c r="BA13" s="205">
        <f t="shared" si="8"/>
        <v>6022.8523753089175</v>
      </c>
      <c r="BB13" s="205">
        <f t="shared" si="8"/>
        <v>6022.8523753089175</v>
      </c>
      <c r="BC13" s="205">
        <f t="shared" si="8"/>
        <v>6022.8523753089175</v>
      </c>
      <c r="BD13" s="205">
        <f t="shared" si="8"/>
        <v>6022.8523753089175</v>
      </c>
      <c r="BE13" s="205">
        <f t="shared" si="8"/>
        <v>6022.8523753089175</v>
      </c>
      <c r="BF13" s="205">
        <f t="shared" si="8"/>
        <v>6022.8523753089175</v>
      </c>
      <c r="BG13" s="205">
        <f t="shared" si="8"/>
        <v>6022.8523753089175</v>
      </c>
      <c r="BH13" s="205">
        <f t="shared" si="8"/>
        <v>6022.8523753089175</v>
      </c>
      <c r="BI13" s="205">
        <f t="shared" si="8"/>
        <v>6022.8523753089175</v>
      </c>
      <c r="BJ13" s="205">
        <f t="shared" si="8"/>
        <v>6022.8523753089175</v>
      </c>
      <c r="BK13" s="205">
        <f t="shared" si="8"/>
        <v>6022.8523753089175</v>
      </c>
      <c r="BL13" s="205">
        <f t="shared" si="8"/>
        <v>6022.8523753089175</v>
      </c>
      <c r="BM13" s="205">
        <f t="shared" si="8"/>
        <v>6022.8523753089175</v>
      </c>
      <c r="BN13" s="205">
        <f t="shared" si="8"/>
        <v>6022.8523753089175</v>
      </c>
      <c r="BO13" s="205">
        <f t="shared" si="8"/>
        <v>6022.8523753089175</v>
      </c>
      <c r="BP13" s="205">
        <f t="shared" si="8"/>
        <v>6022.8523753089175</v>
      </c>
      <c r="BQ13" s="205">
        <f t="shared" si="8"/>
        <v>6022.8523753089175</v>
      </c>
      <c r="BR13" s="205">
        <f t="shared" si="8"/>
        <v>6022.8523753089175</v>
      </c>
      <c r="BS13" s="205">
        <f t="shared" si="8"/>
        <v>6022.8523753089175</v>
      </c>
      <c r="BT13" s="205">
        <f t="shared" si="8"/>
        <v>6022.8523753089175</v>
      </c>
      <c r="BU13" s="205">
        <f t="shared" si="8"/>
        <v>6022.8523753089175</v>
      </c>
      <c r="BV13" s="205">
        <f t="shared" si="8"/>
        <v>6022.8523753089175</v>
      </c>
      <c r="BW13" s="205">
        <f t="shared" si="8"/>
        <v>6022.8523753089175</v>
      </c>
      <c r="BX13" s="205">
        <f t="shared" si="8"/>
        <v>6022.8523753089175</v>
      </c>
      <c r="BY13" s="205">
        <f t="shared" si="8"/>
        <v>4832.0335671375506</v>
      </c>
      <c r="BZ13" s="205">
        <f t="shared" si="8"/>
        <v>4832.0335671375506</v>
      </c>
      <c r="CA13" s="205">
        <f t="shared" si="2"/>
        <v>4832.0335671375506</v>
      </c>
      <c r="CB13" s="205">
        <f t="shared" si="2"/>
        <v>4832.0335671375506</v>
      </c>
      <c r="CC13" s="205">
        <f t="shared" si="2"/>
        <v>4832.0335671375506</v>
      </c>
      <c r="CD13" s="205">
        <f t="shared" si="2"/>
        <v>4832.0335671375506</v>
      </c>
      <c r="CE13" s="205">
        <f t="shared" si="2"/>
        <v>4832.0335671375506</v>
      </c>
      <c r="CF13" s="205">
        <f t="shared" si="2"/>
        <v>4832.0335671375506</v>
      </c>
      <c r="CG13" s="205">
        <f t="shared" si="2"/>
        <v>4832.0335671375506</v>
      </c>
      <c r="CH13" s="205">
        <f t="shared" si="2"/>
        <v>4832.0335671375506</v>
      </c>
      <c r="CI13" s="205">
        <f t="shared" si="2"/>
        <v>4832.0335671375506</v>
      </c>
      <c r="CJ13" s="205">
        <f t="shared" si="2"/>
        <v>4832.0335671375506</v>
      </c>
      <c r="CK13" s="205">
        <f t="shared" si="2"/>
        <v>4832.0335671375506</v>
      </c>
      <c r="CL13" s="205">
        <f t="shared" si="2"/>
        <v>4832.0335671375506</v>
      </c>
      <c r="CM13" s="205">
        <f t="shared" si="2"/>
        <v>4832.0335671375506</v>
      </c>
      <c r="CN13" s="205">
        <f t="shared" si="2"/>
        <v>4832.0335671375506</v>
      </c>
      <c r="CO13" s="205">
        <f t="shared" si="2"/>
        <v>4832.0335671375506</v>
      </c>
      <c r="CP13" s="205">
        <f t="shared" si="2"/>
        <v>4832.0335671375506</v>
      </c>
      <c r="CQ13" s="205">
        <f t="shared" si="2"/>
        <v>1504.8728208852517</v>
      </c>
      <c r="CR13" s="205">
        <f t="shared" si="2"/>
        <v>1504.8728208852517</v>
      </c>
      <c r="CS13" s="205">
        <f t="shared" si="3"/>
        <v>1504.8728208852517</v>
      </c>
      <c r="CT13" s="205">
        <f t="shared" si="3"/>
        <v>1504.8728208852517</v>
      </c>
      <c r="CU13" s="205">
        <f t="shared" si="3"/>
        <v>1504.8728208852517</v>
      </c>
      <c r="CV13" s="205">
        <f t="shared" si="3"/>
        <v>1504.8728208852517</v>
      </c>
      <c r="CW13" s="205">
        <f t="shared" si="3"/>
        <v>1504.8728208852517</v>
      </c>
      <c r="CX13" s="205">
        <f t="shared" si="3"/>
        <v>1504.8728208852517</v>
      </c>
      <c r="CY13" s="205">
        <f t="shared" si="3"/>
        <v>1504.8728208852517</v>
      </c>
      <c r="CZ13" s="205">
        <f t="shared" si="3"/>
        <v>1504.8728208852517</v>
      </c>
      <c r="DA13" s="205">
        <f t="shared" si="3"/>
        <v>1504.8728208852517</v>
      </c>
      <c r="DB13" s="205"/>
    </row>
    <row r="14" spans="1:106">
      <c r="A14" s="202" t="str">
        <f>Income!A85</f>
        <v>Cash transfer - official</v>
      </c>
      <c r="B14" s="204">
        <f>Income!B85</f>
        <v>24218.143135197181</v>
      </c>
      <c r="C14" s="204">
        <f>Income!C85</f>
        <v>49904.052521012367</v>
      </c>
      <c r="D14" s="204">
        <f>Income!D85</f>
        <v>14677.662506180106</v>
      </c>
      <c r="E14" s="204">
        <f>Income!E85</f>
        <v>20548.727508652148</v>
      </c>
      <c r="F14" s="205">
        <f t="shared" si="4"/>
        <v>24218.143135197181</v>
      </c>
      <c r="G14" s="205">
        <f t="shared" si="4"/>
        <v>24218.143135197181</v>
      </c>
      <c r="H14" s="205">
        <f t="shared" si="4"/>
        <v>24218.143135197181</v>
      </c>
      <c r="I14" s="205">
        <f t="shared" si="4"/>
        <v>24218.143135197181</v>
      </c>
      <c r="J14" s="205">
        <f t="shared" si="4"/>
        <v>24218.143135197181</v>
      </c>
      <c r="K14" s="205">
        <f t="shared" si="4"/>
        <v>24218.143135197181</v>
      </c>
      <c r="L14" s="205">
        <f t="shared" si="4"/>
        <v>24218.143135197181</v>
      </c>
      <c r="M14" s="205">
        <f t="shared" si="4"/>
        <v>24218.143135197181</v>
      </c>
      <c r="N14" s="205">
        <f t="shared" si="4"/>
        <v>24218.143135197181</v>
      </c>
      <c r="O14" s="205">
        <f t="shared" si="4"/>
        <v>24218.143135197181</v>
      </c>
      <c r="P14" s="205">
        <f t="shared" si="4"/>
        <v>24218.143135197181</v>
      </c>
      <c r="Q14" s="205">
        <f t="shared" si="4"/>
        <v>24218.143135197181</v>
      </c>
      <c r="R14" s="205">
        <f t="shared" si="4"/>
        <v>24218.143135197181</v>
      </c>
      <c r="S14" s="205">
        <f t="shared" si="4"/>
        <v>24218.143135197181</v>
      </c>
      <c r="T14" s="205">
        <f t="shared" si="4"/>
        <v>24218.143135197181</v>
      </c>
      <c r="U14" s="205">
        <f t="shared" si="4"/>
        <v>24218.143135197181</v>
      </c>
      <c r="V14" s="205">
        <f t="shared" si="6"/>
        <v>24218.143135197181</v>
      </c>
      <c r="W14" s="205">
        <f t="shared" si="6"/>
        <v>24218.143135197181</v>
      </c>
      <c r="X14" s="205">
        <f t="shared" si="6"/>
        <v>24218.143135197181</v>
      </c>
      <c r="Y14" s="205">
        <f t="shared" si="6"/>
        <v>24218.143135197181</v>
      </c>
      <c r="Z14" s="205">
        <f t="shared" si="6"/>
        <v>24218.143135197181</v>
      </c>
      <c r="AA14" s="205">
        <f t="shared" si="6"/>
        <v>24218.143135197181</v>
      </c>
      <c r="AB14" s="205">
        <f t="shared" si="6"/>
        <v>24218.143135197181</v>
      </c>
      <c r="AC14" s="205">
        <f t="shared" si="6"/>
        <v>24218.143135197181</v>
      </c>
      <c r="AD14" s="205">
        <f t="shared" si="6"/>
        <v>24218.143135197181</v>
      </c>
      <c r="AE14" s="205">
        <f t="shared" si="6"/>
        <v>24218.143135197181</v>
      </c>
      <c r="AF14" s="205">
        <f t="shared" si="6"/>
        <v>24218.143135197181</v>
      </c>
      <c r="AG14" s="205">
        <f t="shared" si="6"/>
        <v>24218.143135197181</v>
      </c>
      <c r="AH14" s="205">
        <f t="shared" si="6"/>
        <v>24218.143135197181</v>
      </c>
      <c r="AI14" s="205">
        <f t="shared" si="6"/>
        <v>49904.052521012367</v>
      </c>
      <c r="AJ14" s="205">
        <f t="shared" si="6"/>
        <v>49904.052521012367</v>
      </c>
      <c r="AK14" s="205">
        <f t="shared" si="6"/>
        <v>49904.052521012367</v>
      </c>
      <c r="AL14" s="205">
        <f t="shared" si="7"/>
        <v>49904.052521012367</v>
      </c>
      <c r="AM14" s="205">
        <f t="shared" si="7"/>
        <v>49904.052521012367</v>
      </c>
      <c r="AN14" s="205">
        <f t="shared" si="7"/>
        <v>49904.052521012367</v>
      </c>
      <c r="AO14" s="205">
        <f t="shared" si="7"/>
        <v>49904.052521012367</v>
      </c>
      <c r="AP14" s="205">
        <f t="shared" si="7"/>
        <v>49904.052521012367</v>
      </c>
      <c r="AQ14" s="205">
        <f t="shared" si="7"/>
        <v>49904.052521012367</v>
      </c>
      <c r="AR14" s="205">
        <f t="shared" si="7"/>
        <v>49904.052521012367</v>
      </c>
      <c r="AS14" s="205">
        <f t="shared" si="7"/>
        <v>49904.052521012367</v>
      </c>
      <c r="AT14" s="205">
        <f t="shared" si="7"/>
        <v>49904.052521012367</v>
      </c>
      <c r="AU14" s="205">
        <f t="shared" si="7"/>
        <v>49904.052521012367</v>
      </c>
      <c r="AV14" s="205">
        <f t="shared" si="7"/>
        <v>49904.052521012367</v>
      </c>
      <c r="AW14" s="205">
        <f t="shared" si="7"/>
        <v>49904.052521012367</v>
      </c>
      <c r="AX14" s="205">
        <f t="shared" si="7"/>
        <v>49904.052521012367</v>
      </c>
      <c r="AY14" s="205">
        <f t="shared" si="7"/>
        <v>49904.052521012367</v>
      </c>
      <c r="AZ14" s="205">
        <f t="shared" si="7"/>
        <v>49904.052521012367</v>
      </c>
      <c r="BA14" s="205">
        <f t="shared" si="7"/>
        <v>49904.052521012367</v>
      </c>
      <c r="BB14" s="205">
        <f t="shared" si="8"/>
        <v>49904.052521012367</v>
      </c>
      <c r="BC14" s="205">
        <f t="shared" si="8"/>
        <v>49904.052521012367</v>
      </c>
      <c r="BD14" s="205">
        <f t="shared" si="8"/>
        <v>49904.052521012367</v>
      </c>
      <c r="BE14" s="205">
        <f t="shared" si="8"/>
        <v>49904.052521012367</v>
      </c>
      <c r="BF14" s="205">
        <f t="shared" si="8"/>
        <v>49904.052521012367</v>
      </c>
      <c r="BG14" s="205">
        <f t="shared" si="8"/>
        <v>49904.052521012367</v>
      </c>
      <c r="BH14" s="205">
        <f t="shared" si="8"/>
        <v>49904.052521012367</v>
      </c>
      <c r="BI14" s="205">
        <f t="shared" si="8"/>
        <v>49904.052521012367</v>
      </c>
      <c r="BJ14" s="205">
        <f t="shared" si="8"/>
        <v>49904.052521012367</v>
      </c>
      <c r="BK14" s="205">
        <f t="shared" si="8"/>
        <v>49904.052521012367</v>
      </c>
      <c r="BL14" s="205">
        <f t="shared" si="8"/>
        <v>49904.052521012367</v>
      </c>
      <c r="BM14" s="205">
        <f t="shared" si="8"/>
        <v>49904.052521012367</v>
      </c>
      <c r="BN14" s="205">
        <f t="shared" si="8"/>
        <v>49904.052521012367</v>
      </c>
      <c r="BO14" s="205">
        <f t="shared" si="8"/>
        <v>49904.052521012367</v>
      </c>
      <c r="BP14" s="205">
        <f t="shared" si="8"/>
        <v>49904.052521012367</v>
      </c>
      <c r="BQ14" s="205">
        <f t="shared" si="8"/>
        <v>49904.052521012367</v>
      </c>
      <c r="BR14" s="205">
        <f t="shared" si="8"/>
        <v>49904.052521012367</v>
      </c>
      <c r="BS14" s="205">
        <f t="shared" si="8"/>
        <v>49904.052521012367</v>
      </c>
      <c r="BT14" s="205">
        <f t="shared" si="8"/>
        <v>49904.052521012367</v>
      </c>
      <c r="BU14" s="205">
        <f t="shared" si="8"/>
        <v>49904.052521012367</v>
      </c>
      <c r="BV14" s="205">
        <f t="shared" si="8"/>
        <v>49904.052521012367</v>
      </c>
      <c r="BW14" s="205">
        <f t="shared" si="8"/>
        <v>49904.052521012367</v>
      </c>
      <c r="BX14" s="205">
        <f t="shared" si="8"/>
        <v>49904.052521012367</v>
      </c>
      <c r="BY14" s="205">
        <f t="shared" si="8"/>
        <v>14677.662506180106</v>
      </c>
      <c r="BZ14" s="205">
        <f t="shared" si="8"/>
        <v>14677.662506180106</v>
      </c>
      <c r="CA14" s="205">
        <f t="shared" si="2"/>
        <v>14677.662506180106</v>
      </c>
      <c r="CB14" s="205">
        <f t="shared" si="2"/>
        <v>14677.662506180106</v>
      </c>
      <c r="CC14" s="205">
        <f t="shared" si="2"/>
        <v>14677.662506180106</v>
      </c>
      <c r="CD14" s="205">
        <f t="shared" si="2"/>
        <v>14677.662506180106</v>
      </c>
      <c r="CE14" s="205">
        <f t="shared" si="2"/>
        <v>14677.662506180106</v>
      </c>
      <c r="CF14" s="205">
        <f t="shared" si="2"/>
        <v>14677.662506180106</v>
      </c>
      <c r="CG14" s="205">
        <f t="shared" si="2"/>
        <v>14677.662506180106</v>
      </c>
      <c r="CH14" s="205">
        <f t="shared" si="2"/>
        <v>14677.662506180106</v>
      </c>
      <c r="CI14" s="205">
        <f t="shared" si="2"/>
        <v>14677.662506180106</v>
      </c>
      <c r="CJ14" s="205">
        <f t="shared" si="2"/>
        <v>14677.662506180106</v>
      </c>
      <c r="CK14" s="205">
        <f t="shared" si="2"/>
        <v>14677.662506180106</v>
      </c>
      <c r="CL14" s="205">
        <f t="shared" si="2"/>
        <v>14677.662506180106</v>
      </c>
      <c r="CM14" s="205">
        <f t="shared" si="2"/>
        <v>14677.662506180106</v>
      </c>
      <c r="CN14" s="205">
        <f t="shared" si="2"/>
        <v>14677.662506180106</v>
      </c>
      <c r="CO14" s="205">
        <f t="shared" si="2"/>
        <v>14677.662506180106</v>
      </c>
      <c r="CP14" s="205">
        <f t="shared" si="2"/>
        <v>14677.662506180106</v>
      </c>
      <c r="CQ14" s="205">
        <f t="shared" si="2"/>
        <v>20548.727508652148</v>
      </c>
      <c r="CR14" s="205">
        <f t="shared" si="2"/>
        <v>20548.727508652148</v>
      </c>
      <c r="CS14" s="205">
        <f t="shared" si="3"/>
        <v>20548.727508652148</v>
      </c>
      <c r="CT14" s="205">
        <f t="shared" si="3"/>
        <v>20548.727508652148</v>
      </c>
      <c r="CU14" s="205">
        <f t="shared" si="3"/>
        <v>20548.727508652148</v>
      </c>
      <c r="CV14" s="205">
        <f t="shared" si="3"/>
        <v>20548.727508652148</v>
      </c>
      <c r="CW14" s="205">
        <f t="shared" si="3"/>
        <v>20548.727508652148</v>
      </c>
      <c r="CX14" s="205">
        <f t="shared" si="3"/>
        <v>20548.727508652148</v>
      </c>
      <c r="CY14" s="205">
        <f t="shared" si="3"/>
        <v>20548.727508652148</v>
      </c>
      <c r="CZ14" s="205">
        <f t="shared" si="3"/>
        <v>20548.727508652148</v>
      </c>
      <c r="DA14" s="205">
        <f t="shared" si="3"/>
        <v>20548.727508652148</v>
      </c>
      <c r="DB14" s="205"/>
    </row>
    <row r="15" spans="1:106">
      <c r="A15" s="202" t="str">
        <f>Income!A86</f>
        <v>Cash transfer - gifts</v>
      </c>
      <c r="B15" s="204">
        <f>Income!B86</f>
        <v>0</v>
      </c>
      <c r="C15" s="204">
        <f>Income!C86</f>
        <v>1299.5847010680307</v>
      </c>
      <c r="D15" s="204">
        <f>Income!D86</f>
        <v>2358.9100456360889</v>
      </c>
      <c r="E15" s="204">
        <f>Income!E86</f>
        <v>16145.428756798117</v>
      </c>
      <c r="F15" s="205">
        <f t="shared" si="4"/>
        <v>0</v>
      </c>
      <c r="G15" s="205">
        <f t="shared" si="4"/>
        <v>0</v>
      </c>
      <c r="H15" s="205">
        <f t="shared" si="4"/>
        <v>0</v>
      </c>
      <c r="I15" s="205">
        <f t="shared" si="4"/>
        <v>0</v>
      </c>
      <c r="J15" s="205">
        <f t="shared" si="4"/>
        <v>0</v>
      </c>
      <c r="K15" s="205">
        <f t="shared" si="4"/>
        <v>0</v>
      </c>
      <c r="L15" s="205">
        <f t="shared" si="4"/>
        <v>0</v>
      </c>
      <c r="M15" s="205">
        <f t="shared" si="4"/>
        <v>0</v>
      </c>
      <c r="N15" s="205">
        <f t="shared" si="4"/>
        <v>0</v>
      </c>
      <c r="O15" s="205">
        <f t="shared" si="4"/>
        <v>0</v>
      </c>
      <c r="P15" s="205">
        <f t="shared" si="4"/>
        <v>0</v>
      </c>
      <c r="Q15" s="205">
        <f t="shared" si="4"/>
        <v>0</v>
      </c>
      <c r="R15" s="205">
        <f t="shared" si="4"/>
        <v>0</v>
      </c>
      <c r="S15" s="205">
        <f t="shared" si="4"/>
        <v>0</v>
      </c>
      <c r="T15" s="205">
        <f t="shared" si="4"/>
        <v>0</v>
      </c>
      <c r="U15" s="205">
        <f t="shared" si="4"/>
        <v>0</v>
      </c>
      <c r="V15" s="205">
        <f t="shared" si="6"/>
        <v>0</v>
      </c>
      <c r="W15" s="205">
        <f t="shared" si="6"/>
        <v>0</v>
      </c>
      <c r="X15" s="205">
        <f t="shared" si="6"/>
        <v>0</v>
      </c>
      <c r="Y15" s="205">
        <f t="shared" si="6"/>
        <v>0</v>
      </c>
      <c r="Z15" s="205">
        <f t="shared" si="6"/>
        <v>0</v>
      </c>
      <c r="AA15" s="205">
        <f t="shared" si="6"/>
        <v>0</v>
      </c>
      <c r="AB15" s="205">
        <f t="shared" si="6"/>
        <v>0</v>
      </c>
      <c r="AC15" s="205">
        <f t="shared" si="6"/>
        <v>0</v>
      </c>
      <c r="AD15" s="205">
        <f t="shared" si="6"/>
        <v>0</v>
      </c>
      <c r="AE15" s="205">
        <f t="shared" si="6"/>
        <v>0</v>
      </c>
      <c r="AF15" s="205">
        <f t="shared" si="6"/>
        <v>0</v>
      </c>
      <c r="AG15" s="205">
        <f t="shared" si="6"/>
        <v>0</v>
      </c>
      <c r="AH15" s="205">
        <f t="shared" si="6"/>
        <v>0</v>
      </c>
      <c r="AI15" s="205">
        <f t="shared" si="6"/>
        <v>1299.5847010680307</v>
      </c>
      <c r="AJ15" s="205">
        <f t="shared" si="6"/>
        <v>1299.5847010680307</v>
      </c>
      <c r="AK15" s="205">
        <f t="shared" si="6"/>
        <v>1299.5847010680307</v>
      </c>
      <c r="AL15" s="205">
        <f t="shared" si="7"/>
        <v>1299.5847010680307</v>
      </c>
      <c r="AM15" s="205">
        <f t="shared" si="7"/>
        <v>1299.5847010680307</v>
      </c>
      <c r="AN15" s="205">
        <f t="shared" si="7"/>
        <v>1299.5847010680307</v>
      </c>
      <c r="AO15" s="205">
        <f t="shared" si="7"/>
        <v>1299.5847010680307</v>
      </c>
      <c r="AP15" s="205">
        <f t="shared" si="7"/>
        <v>1299.5847010680307</v>
      </c>
      <c r="AQ15" s="205">
        <f t="shared" si="7"/>
        <v>1299.5847010680307</v>
      </c>
      <c r="AR15" s="205">
        <f t="shared" si="7"/>
        <v>1299.5847010680307</v>
      </c>
      <c r="AS15" s="205">
        <f t="shared" si="7"/>
        <v>1299.5847010680307</v>
      </c>
      <c r="AT15" s="205">
        <f t="shared" si="7"/>
        <v>1299.5847010680307</v>
      </c>
      <c r="AU15" s="205">
        <f t="shared" si="7"/>
        <v>1299.5847010680307</v>
      </c>
      <c r="AV15" s="205">
        <f t="shared" si="7"/>
        <v>1299.5847010680307</v>
      </c>
      <c r="AW15" s="205">
        <f t="shared" si="7"/>
        <v>1299.5847010680307</v>
      </c>
      <c r="AX15" s="205">
        <f t="shared" si="8"/>
        <v>1299.5847010680307</v>
      </c>
      <c r="AY15" s="205">
        <f t="shared" si="8"/>
        <v>1299.5847010680307</v>
      </c>
      <c r="AZ15" s="205">
        <f t="shared" si="8"/>
        <v>1299.5847010680307</v>
      </c>
      <c r="BA15" s="205">
        <f t="shared" si="8"/>
        <v>1299.5847010680307</v>
      </c>
      <c r="BB15" s="205">
        <f t="shared" si="8"/>
        <v>1299.5847010680307</v>
      </c>
      <c r="BC15" s="205">
        <f t="shared" si="8"/>
        <v>1299.5847010680307</v>
      </c>
      <c r="BD15" s="205">
        <f t="shared" si="8"/>
        <v>1299.5847010680307</v>
      </c>
      <c r="BE15" s="205">
        <f t="shared" si="8"/>
        <v>1299.5847010680307</v>
      </c>
      <c r="BF15" s="205">
        <f t="shared" si="8"/>
        <v>1299.5847010680307</v>
      </c>
      <c r="BG15" s="205">
        <f t="shared" si="8"/>
        <v>1299.5847010680307</v>
      </c>
      <c r="BH15" s="205">
        <f t="shared" si="8"/>
        <v>1299.5847010680307</v>
      </c>
      <c r="BI15" s="205">
        <f t="shared" si="8"/>
        <v>1299.5847010680307</v>
      </c>
      <c r="BJ15" s="205">
        <f t="shared" si="8"/>
        <v>1299.5847010680307</v>
      </c>
      <c r="BK15" s="205">
        <f t="shared" si="8"/>
        <v>1299.5847010680307</v>
      </c>
      <c r="BL15" s="205">
        <f t="shared" si="8"/>
        <v>1299.5847010680307</v>
      </c>
      <c r="BM15" s="205">
        <f t="shared" si="8"/>
        <v>1299.5847010680307</v>
      </c>
      <c r="BN15" s="205">
        <f t="shared" si="8"/>
        <v>1299.5847010680307</v>
      </c>
      <c r="BO15" s="205">
        <f t="shared" si="8"/>
        <v>1299.5847010680307</v>
      </c>
      <c r="BP15" s="205">
        <f t="shared" si="8"/>
        <v>1299.5847010680307</v>
      </c>
      <c r="BQ15" s="205">
        <f t="shared" si="8"/>
        <v>1299.5847010680307</v>
      </c>
      <c r="BR15" s="205">
        <f t="shared" si="8"/>
        <v>1299.5847010680307</v>
      </c>
      <c r="BS15" s="205">
        <f t="shared" si="8"/>
        <v>1299.5847010680307</v>
      </c>
      <c r="BT15" s="205">
        <f t="shared" si="8"/>
        <v>1299.5847010680307</v>
      </c>
      <c r="BU15" s="205">
        <f t="shared" si="8"/>
        <v>1299.5847010680307</v>
      </c>
      <c r="BV15" s="205">
        <f t="shared" si="8"/>
        <v>1299.5847010680307</v>
      </c>
      <c r="BW15" s="205">
        <f t="shared" si="8"/>
        <v>1299.5847010680307</v>
      </c>
      <c r="BX15" s="205">
        <f t="shared" si="8"/>
        <v>1299.5847010680307</v>
      </c>
      <c r="BY15" s="205">
        <f t="shared" si="8"/>
        <v>2358.9100456360889</v>
      </c>
      <c r="BZ15" s="205">
        <f t="shared" si="8"/>
        <v>2358.9100456360889</v>
      </c>
      <c r="CA15" s="205">
        <f t="shared" si="2"/>
        <v>2358.9100456360889</v>
      </c>
      <c r="CB15" s="205">
        <f t="shared" si="2"/>
        <v>2358.9100456360889</v>
      </c>
      <c r="CC15" s="205">
        <f t="shared" si="2"/>
        <v>2358.9100456360889</v>
      </c>
      <c r="CD15" s="205">
        <f t="shared" ref="CC15:CR18" si="9">IF(CD$2&lt;=($B$2+$C$2+$D$2),IF(CD$2&lt;=($B$2+$C$2),IF(CD$2&lt;=$B$2,$B15,$C15),$D15),$E15)</f>
        <v>2358.9100456360889</v>
      </c>
      <c r="CE15" s="205">
        <f t="shared" si="9"/>
        <v>2358.9100456360889</v>
      </c>
      <c r="CF15" s="205">
        <f t="shared" si="9"/>
        <v>2358.9100456360889</v>
      </c>
      <c r="CG15" s="205">
        <f t="shared" si="9"/>
        <v>2358.9100456360889</v>
      </c>
      <c r="CH15" s="205">
        <f t="shared" si="9"/>
        <v>2358.9100456360889</v>
      </c>
      <c r="CI15" s="205">
        <f t="shared" si="9"/>
        <v>2358.9100456360889</v>
      </c>
      <c r="CJ15" s="205">
        <f t="shared" si="9"/>
        <v>2358.9100456360889</v>
      </c>
      <c r="CK15" s="205">
        <f t="shared" si="9"/>
        <v>2358.9100456360889</v>
      </c>
      <c r="CL15" s="205">
        <f t="shared" si="9"/>
        <v>2358.9100456360889</v>
      </c>
      <c r="CM15" s="205">
        <f t="shared" si="9"/>
        <v>2358.9100456360889</v>
      </c>
      <c r="CN15" s="205">
        <f t="shared" si="9"/>
        <v>2358.9100456360889</v>
      </c>
      <c r="CO15" s="205">
        <f t="shared" si="9"/>
        <v>2358.9100456360889</v>
      </c>
      <c r="CP15" s="205">
        <f t="shared" si="9"/>
        <v>2358.9100456360889</v>
      </c>
      <c r="CQ15" s="205">
        <f t="shared" si="9"/>
        <v>16145.428756798117</v>
      </c>
      <c r="CR15" s="205">
        <f t="shared" si="9"/>
        <v>16145.428756798117</v>
      </c>
      <c r="CS15" s="205">
        <f t="shared" si="3"/>
        <v>16145.428756798117</v>
      </c>
      <c r="CT15" s="205">
        <f t="shared" si="3"/>
        <v>16145.428756798117</v>
      </c>
      <c r="CU15" s="205">
        <f t="shared" si="3"/>
        <v>16145.428756798117</v>
      </c>
      <c r="CV15" s="205">
        <f t="shared" si="3"/>
        <v>16145.428756798117</v>
      </c>
      <c r="CW15" s="205">
        <f t="shared" si="3"/>
        <v>16145.428756798117</v>
      </c>
      <c r="CX15" s="205">
        <f t="shared" si="3"/>
        <v>16145.428756798117</v>
      </c>
      <c r="CY15" s="205">
        <f t="shared" si="3"/>
        <v>16145.428756798117</v>
      </c>
      <c r="CZ15" s="205">
        <f t="shared" si="3"/>
        <v>16145.428756798117</v>
      </c>
      <c r="DA15" s="205">
        <f t="shared" si="3"/>
        <v>16145.428756798117</v>
      </c>
      <c r="DB15" s="205"/>
    </row>
    <row r="16" spans="1:106">
      <c r="A16" s="202" t="s">
        <v>115</v>
      </c>
      <c r="B16" s="204">
        <f>Income!B88</f>
        <v>56141.66388001827</v>
      </c>
      <c r="C16" s="204">
        <f>Income!C88</f>
        <v>75518.552868695362</v>
      </c>
      <c r="D16" s="204">
        <f>Income!D88</f>
        <v>234929.80515275639</v>
      </c>
      <c r="E16" s="204">
        <f>Income!E88</f>
        <v>535267.73009438207</v>
      </c>
      <c r="F16" s="205">
        <f t="shared" si="4"/>
        <v>56141.66388001827</v>
      </c>
      <c r="G16" s="205">
        <f t="shared" si="4"/>
        <v>56141.66388001827</v>
      </c>
      <c r="H16" s="205">
        <f t="shared" si="4"/>
        <v>56141.66388001827</v>
      </c>
      <c r="I16" s="205">
        <f t="shared" si="4"/>
        <v>56141.66388001827</v>
      </c>
      <c r="J16" s="205">
        <f t="shared" si="4"/>
        <v>56141.66388001827</v>
      </c>
      <c r="K16" s="205">
        <f t="shared" si="4"/>
        <v>56141.66388001827</v>
      </c>
      <c r="L16" s="205">
        <f t="shared" si="4"/>
        <v>56141.66388001827</v>
      </c>
      <c r="M16" s="205">
        <f t="shared" si="4"/>
        <v>56141.66388001827</v>
      </c>
      <c r="N16" s="205">
        <f t="shared" si="4"/>
        <v>56141.66388001827</v>
      </c>
      <c r="O16" s="205">
        <f t="shared" si="4"/>
        <v>56141.66388001827</v>
      </c>
      <c r="P16" s="205">
        <f t="shared" si="4"/>
        <v>56141.66388001827</v>
      </c>
      <c r="Q16" s="205">
        <f t="shared" si="4"/>
        <v>56141.66388001827</v>
      </c>
      <c r="R16" s="205">
        <f t="shared" si="4"/>
        <v>56141.66388001827</v>
      </c>
      <c r="S16" s="205">
        <f t="shared" si="4"/>
        <v>56141.66388001827</v>
      </c>
      <c r="T16" s="205">
        <f t="shared" si="4"/>
        <v>56141.66388001827</v>
      </c>
      <c r="U16" s="205">
        <f t="shared" si="4"/>
        <v>56141.66388001827</v>
      </c>
      <c r="V16" s="205">
        <f t="shared" si="6"/>
        <v>56141.66388001827</v>
      </c>
      <c r="W16" s="205">
        <f t="shared" si="6"/>
        <v>56141.66388001827</v>
      </c>
      <c r="X16" s="205">
        <f t="shared" si="6"/>
        <v>56141.66388001827</v>
      </c>
      <c r="Y16" s="205">
        <f t="shared" si="6"/>
        <v>56141.66388001827</v>
      </c>
      <c r="Z16" s="205">
        <f t="shared" si="6"/>
        <v>56141.66388001827</v>
      </c>
      <c r="AA16" s="205">
        <f t="shared" si="6"/>
        <v>56141.66388001827</v>
      </c>
      <c r="AB16" s="205">
        <f t="shared" si="6"/>
        <v>56141.66388001827</v>
      </c>
      <c r="AC16" s="205">
        <f t="shared" si="6"/>
        <v>56141.66388001827</v>
      </c>
      <c r="AD16" s="205">
        <f t="shared" si="6"/>
        <v>56141.66388001827</v>
      </c>
      <c r="AE16" s="205">
        <f>IF(AE$2&lt;=($B$2+$C$2+$D$2),IF(AE$2&lt;=($B$2+$C$2),IF(AE$2&lt;=$B$2,$B16,$C16),$D16),$E16)</f>
        <v>56141.66388001827</v>
      </c>
      <c r="AF16" s="205">
        <f t="shared" si="6"/>
        <v>56141.66388001827</v>
      </c>
      <c r="AG16" s="205">
        <f t="shared" si="6"/>
        <v>56141.66388001827</v>
      </c>
      <c r="AH16" s="205">
        <f t="shared" si="6"/>
        <v>56141.66388001827</v>
      </c>
      <c r="AI16" s="205">
        <f t="shared" si="6"/>
        <v>75518.552868695362</v>
      </c>
      <c r="AJ16" s="205">
        <f t="shared" si="6"/>
        <v>75518.552868695362</v>
      </c>
      <c r="AK16" s="205">
        <f t="shared" si="6"/>
        <v>75518.552868695362</v>
      </c>
      <c r="AL16" s="205">
        <f t="shared" si="7"/>
        <v>75518.552868695362</v>
      </c>
      <c r="AM16" s="205">
        <f t="shared" si="7"/>
        <v>75518.552868695362</v>
      </c>
      <c r="AN16" s="205">
        <f t="shared" si="7"/>
        <v>75518.552868695362</v>
      </c>
      <c r="AO16" s="205">
        <f t="shared" si="7"/>
        <v>75518.552868695362</v>
      </c>
      <c r="AP16" s="205">
        <f t="shared" si="7"/>
        <v>75518.552868695362</v>
      </c>
      <c r="AQ16" s="205">
        <f t="shared" si="7"/>
        <v>75518.552868695362</v>
      </c>
      <c r="AR16" s="205">
        <f t="shared" si="7"/>
        <v>75518.552868695362</v>
      </c>
      <c r="AS16" s="205">
        <f t="shared" si="7"/>
        <v>75518.552868695362</v>
      </c>
      <c r="AT16" s="205">
        <f t="shared" si="7"/>
        <v>75518.552868695362</v>
      </c>
      <c r="AU16" s="205">
        <f t="shared" si="7"/>
        <v>75518.552868695362</v>
      </c>
      <c r="AV16" s="205">
        <f t="shared" si="7"/>
        <v>75518.552868695362</v>
      </c>
      <c r="AW16" s="205">
        <f t="shared" si="7"/>
        <v>75518.552868695362</v>
      </c>
      <c r="AX16" s="205">
        <f t="shared" si="8"/>
        <v>75518.552868695362</v>
      </c>
      <c r="AY16" s="205">
        <f t="shared" si="8"/>
        <v>75518.552868695362</v>
      </c>
      <c r="AZ16" s="205">
        <f t="shared" si="8"/>
        <v>75518.552868695362</v>
      </c>
      <c r="BA16" s="205">
        <f t="shared" si="8"/>
        <v>75518.552868695362</v>
      </c>
      <c r="BB16" s="205">
        <f t="shared" si="8"/>
        <v>75518.552868695362</v>
      </c>
      <c r="BC16" s="205">
        <f t="shared" si="8"/>
        <v>75518.552868695362</v>
      </c>
      <c r="BD16" s="205">
        <f t="shared" si="8"/>
        <v>75518.552868695362</v>
      </c>
      <c r="BE16" s="205">
        <f t="shared" si="8"/>
        <v>75518.552868695362</v>
      </c>
      <c r="BF16" s="205">
        <f t="shared" si="8"/>
        <v>75518.552868695362</v>
      </c>
      <c r="BG16" s="205">
        <f t="shared" si="8"/>
        <v>75518.552868695362</v>
      </c>
      <c r="BH16" s="205">
        <f t="shared" si="8"/>
        <v>75518.552868695362</v>
      </c>
      <c r="BI16" s="205">
        <f t="shared" si="8"/>
        <v>75518.552868695362</v>
      </c>
      <c r="BJ16" s="205">
        <f t="shared" si="8"/>
        <v>75518.552868695362</v>
      </c>
      <c r="BK16" s="205">
        <f t="shared" si="8"/>
        <v>75518.552868695362</v>
      </c>
      <c r="BL16" s="205">
        <f t="shared" si="8"/>
        <v>75518.552868695362</v>
      </c>
      <c r="BM16" s="205">
        <f t="shared" si="8"/>
        <v>75518.552868695362</v>
      </c>
      <c r="BN16" s="205">
        <f t="shared" si="8"/>
        <v>75518.552868695362</v>
      </c>
      <c r="BO16" s="205">
        <f t="shared" si="8"/>
        <v>75518.552868695362</v>
      </c>
      <c r="BP16" s="205">
        <f t="shared" si="8"/>
        <v>75518.552868695362</v>
      </c>
      <c r="BQ16" s="205">
        <f t="shared" si="8"/>
        <v>75518.552868695362</v>
      </c>
      <c r="BR16" s="205">
        <f t="shared" si="8"/>
        <v>75518.552868695362</v>
      </c>
      <c r="BS16" s="205">
        <f t="shared" si="8"/>
        <v>75518.552868695362</v>
      </c>
      <c r="BT16" s="205">
        <f t="shared" si="8"/>
        <v>75518.552868695362</v>
      </c>
      <c r="BU16" s="205">
        <f t="shared" si="8"/>
        <v>75518.552868695362</v>
      </c>
      <c r="BV16" s="205">
        <f t="shared" si="8"/>
        <v>75518.552868695362</v>
      </c>
      <c r="BW16" s="205">
        <f t="shared" si="8"/>
        <v>75518.552868695362</v>
      </c>
      <c r="BX16" s="205">
        <f t="shared" si="8"/>
        <v>75518.552868695362</v>
      </c>
      <c r="BY16" s="205">
        <f t="shared" si="8"/>
        <v>234929.80515275639</v>
      </c>
      <c r="BZ16" s="205">
        <f t="shared" si="8"/>
        <v>234929.80515275639</v>
      </c>
      <c r="CA16" s="205">
        <f t="shared" ref="CA16:CB18" si="10">IF(CA$2&lt;=($B$2+$C$2+$D$2),IF(CA$2&lt;=($B$2+$C$2),IF(CA$2&lt;=$B$2,$B16,$C16),$D16),$E16)</f>
        <v>234929.80515275639</v>
      </c>
      <c r="CB16" s="205">
        <f t="shared" si="10"/>
        <v>234929.80515275639</v>
      </c>
      <c r="CC16" s="205">
        <f t="shared" si="9"/>
        <v>234929.80515275639</v>
      </c>
      <c r="CD16" s="205">
        <f t="shared" si="9"/>
        <v>234929.80515275639</v>
      </c>
      <c r="CE16" s="205">
        <f t="shared" si="9"/>
        <v>234929.80515275639</v>
      </c>
      <c r="CF16" s="205">
        <f t="shared" si="9"/>
        <v>234929.80515275639</v>
      </c>
      <c r="CG16" s="205">
        <f t="shared" si="9"/>
        <v>234929.80515275639</v>
      </c>
      <c r="CH16" s="205">
        <f t="shared" si="9"/>
        <v>234929.80515275639</v>
      </c>
      <c r="CI16" s="205">
        <f t="shared" si="9"/>
        <v>234929.80515275639</v>
      </c>
      <c r="CJ16" s="205">
        <f t="shared" si="9"/>
        <v>234929.80515275639</v>
      </c>
      <c r="CK16" s="205">
        <f t="shared" si="9"/>
        <v>234929.80515275639</v>
      </c>
      <c r="CL16" s="205">
        <f t="shared" si="9"/>
        <v>234929.80515275639</v>
      </c>
      <c r="CM16" s="205">
        <f t="shared" si="9"/>
        <v>234929.80515275639</v>
      </c>
      <c r="CN16" s="205">
        <f t="shared" si="9"/>
        <v>234929.80515275639</v>
      </c>
      <c r="CO16" s="205">
        <f t="shared" si="9"/>
        <v>234929.80515275639</v>
      </c>
      <c r="CP16" s="205">
        <f t="shared" si="9"/>
        <v>234929.80515275639</v>
      </c>
      <c r="CQ16" s="205">
        <f t="shared" si="9"/>
        <v>535267.73009438207</v>
      </c>
      <c r="CR16" s="205">
        <f t="shared" si="9"/>
        <v>535267.73009438207</v>
      </c>
      <c r="CS16" s="205">
        <f t="shared" ref="CS16:DA18" si="11">IF(CS$2&lt;=($B$2+$C$2+$D$2),IF(CS$2&lt;=($B$2+$C$2),IF(CS$2&lt;=$B$2,$B16,$C16),$D16),$E16)</f>
        <v>535267.73009438207</v>
      </c>
      <c r="CT16" s="205">
        <f t="shared" si="11"/>
        <v>535267.73009438207</v>
      </c>
      <c r="CU16" s="205">
        <f t="shared" si="11"/>
        <v>535267.73009438207</v>
      </c>
      <c r="CV16" s="205">
        <f t="shared" si="11"/>
        <v>535267.73009438207</v>
      </c>
      <c r="CW16" s="205">
        <f t="shared" si="11"/>
        <v>535267.73009438207</v>
      </c>
      <c r="CX16" s="205">
        <f t="shared" si="11"/>
        <v>535267.73009438207</v>
      </c>
      <c r="CY16" s="205">
        <f t="shared" si="11"/>
        <v>535267.73009438207</v>
      </c>
      <c r="CZ16" s="205">
        <f t="shared" si="11"/>
        <v>535267.73009438207</v>
      </c>
      <c r="DA16" s="205">
        <f t="shared" si="11"/>
        <v>535267.73009438207</v>
      </c>
      <c r="DB16" s="205"/>
    </row>
    <row r="17" spans="1:105">
      <c r="A17" s="202" t="s">
        <v>101</v>
      </c>
      <c r="B17" s="204">
        <f>Income!B89</f>
        <v>47494.887852133979</v>
      </c>
      <c r="C17" s="204">
        <f>Income!C89</f>
        <v>47494.887852133979</v>
      </c>
      <c r="D17" s="204">
        <f>Income!D89</f>
        <v>47494.887852133972</v>
      </c>
      <c r="E17" s="204">
        <f>Income!E89</f>
        <v>47494.887852133972</v>
      </c>
      <c r="F17" s="205">
        <f t="shared" si="4"/>
        <v>47494.887852133979</v>
      </c>
      <c r="G17" s="205">
        <f t="shared" si="4"/>
        <v>47494.887852133979</v>
      </c>
      <c r="H17" s="205">
        <f t="shared" si="4"/>
        <v>47494.887852133979</v>
      </c>
      <c r="I17" s="205">
        <f t="shared" si="4"/>
        <v>47494.887852133979</v>
      </c>
      <c r="J17" s="205">
        <f t="shared" si="4"/>
        <v>47494.887852133979</v>
      </c>
      <c r="K17" s="205">
        <f t="shared" si="4"/>
        <v>47494.887852133979</v>
      </c>
      <c r="L17" s="205">
        <f t="shared" si="4"/>
        <v>47494.887852133979</v>
      </c>
      <c r="M17" s="205">
        <f t="shared" si="4"/>
        <v>47494.887852133979</v>
      </c>
      <c r="N17" s="205">
        <f t="shared" si="4"/>
        <v>47494.887852133979</v>
      </c>
      <c r="O17" s="205">
        <f t="shared" si="4"/>
        <v>47494.887852133979</v>
      </c>
      <c r="P17" s="205">
        <f t="shared" si="4"/>
        <v>47494.887852133979</v>
      </c>
      <c r="Q17" s="205">
        <f t="shared" si="4"/>
        <v>47494.887852133979</v>
      </c>
      <c r="R17" s="205">
        <f t="shared" si="4"/>
        <v>47494.887852133979</v>
      </c>
      <c r="S17" s="205">
        <f t="shared" si="4"/>
        <v>47494.887852133979</v>
      </c>
      <c r="T17" s="205">
        <f t="shared" si="4"/>
        <v>47494.887852133979</v>
      </c>
      <c r="U17" s="205">
        <f t="shared" si="4"/>
        <v>47494.887852133979</v>
      </c>
      <c r="V17" s="205">
        <f t="shared" si="6"/>
        <v>47494.887852133979</v>
      </c>
      <c r="W17" s="205">
        <f t="shared" si="6"/>
        <v>47494.887852133979</v>
      </c>
      <c r="X17" s="205">
        <f t="shared" si="6"/>
        <v>47494.887852133979</v>
      </c>
      <c r="Y17" s="205">
        <f t="shared" si="6"/>
        <v>47494.887852133979</v>
      </c>
      <c r="Z17" s="205">
        <f t="shared" si="6"/>
        <v>47494.887852133979</v>
      </c>
      <c r="AA17" s="205">
        <f t="shared" si="6"/>
        <v>47494.887852133979</v>
      </c>
      <c r="AB17" s="205">
        <f t="shared" si="6"/>
        <v>47494.887852133979</v>
      </c>
      <c r="AC17" s="205">
        <f t="shared" si="6"/>
        <v>47494.887852133979</v>
      </c>
      <c r="AD17" s="205">
        <f t="shared" si="6"/>
        <v>47494.887852133979</v>
      </c>
      <c r="AE17" s="205">
        <f t="shared" si="6"/>
        <v>47494.887852133979</v>
      </c>
      <c r="AF17" s="205">
        <f t="shared" si="6"/>
        <v>47494.887852133979</v>
      </c>
      <c r="AG17" s="205">
        <f t="shared" si="6"/>
        <v>47494.887852133979</v>
      </c>
      <c r="AH17" s="205">
        <f t="shared" si="6"/>
        <v>47494.887852133979</v>
      </c>
      <c r="AI17" s="205">
        <f t="shared" si="6"/>
        <v>47494.887852133979</v>
      </c>
      <c r="AJ17" s="205">
        <f t="shared" si="6"/>
        <v>47494.887852133979</v>
      </c>
      <c r="AK17" s="205">
        <f t="shared" si="6"/>
        <v>47494.887852133979</v>
      </c>
      <c r="AL17" s="205">
        <f t="shared" si="7"/>
        <v>47494.887852133979</v>
      </c>
      <c r="AM17" s="205">
        <f t="shared" si="7"/>
        <v>47494.887852133979</v>
      </c>
      <c r="AN17" s="205">
        <f t="shared" si="7"/>
        <v>47494.887852133979</v>
      </c>
      <c r="AO17" s="205">
        <f t="shared" si="7"/>
        <v>47494.887852133979</v>
      </c>
      <c r="AP17" s="205">
        <f t="shared" si="7"/>
        <v>47494.887852133979</v>
      </c>
      <c r="AQ17" s="205">
        <f t="shared" si="7"/>
        <v>47494.887852133979</v>
      </c>
      <c r="AR17" s="205">
        <f t="shared" si="7"/>
        <v>47494.887852133979</v>
      </c>
      <c r="AS17" s="205">
        <f t="shared" si="7"/>
        <v>47494.887852133979</v>
      </c>
      <c r="AT17" s="205">
        <f t="shared" si="7"/>
        <v>47494.887852133979</v>
      </c>
      <c r="AU17" s="205">
        <f t="shared" si="7"/>
        <v>47494.887852133979</v>
      </c>
      <c r="AV17" s="205">
        <f t="shared" si="7"/>
        <v>47494.887852133979</v>
      </c>
      <c r="AW17" s="205">
        <f t="shared" si="7"/>
        <v>47494.887852133979</v>
      </c>
      <c r="AX17" s="205">
        <f t="shared" si="8"/>
        <v>47494.887852133979</v>
      </c>
      <c r="AY17" s="205">
        <f t="shared" si="8"/>
        <v>47494.887852133979</v>
      </c>
      <c r="AZ17" s="205">
        <f t="shared" si="8"/>
        <v>47494.887852133979</v>
      </c>
      <c r="BA17" s="205">
        <f t="shared" si="8"/>
        <v>47494.887852133979</v>
      </c>
      <c r="BB17" s="205">
        <f t="shared" si="8"/>
        <v>47494.887852133979</v>
      </c>
      <c r="BC17" s="205">
        <f t="shared" si="8"/>
        <v>47494.887852133979</v>
      </c>
      <c r="BD17" s="205">
        <f t="shared" si="8"/>
        <v>47494.887852133979</v>
      </c>
      <c r="BE17" s="205">
        <f t="shared" si="8"/>
        <v>47494.887852133979</v>
      </c>
      <c r="BF17" s="205">
        <f t="shared" si="8"/>
        <v>47494.887852133979</v>
      </c>
      <c r="BG17" s="205">
        <f t="shared" si="8"/>
        <v>47494.887852133979</v>
      </c>
      <c r="BH17" s="205">
        <f t="shared" si="8"/>
        <v>47494.887852133979</v>
      </c>
      <c r="BI17" s="205">
        <f t="shared" si="8"/>
        <v>47494.887852133979</v>
      </c>
      <c r="BJ17" s="205">
        <f t="shared" si="8"/>
        <v>47494.887852133979</v>
      </c>
      <c r="BK17" s="205">
        <f t="shared" si="8"/>
        <v>47494.887852133979</v>
      </c>
      <c r="BL17" s="205">
        <f t="shared" si="8"/>
        <v>47494.887852133979</v>
      </c>
      <c r="BM17" s="205">
        <f t="shared" si="8"/>
        <v>47494.887852133979</v>
      </c>
      <c r="BN17" s="205">
        <f t="shared" si="8"/>
        <v>47494.887852133979</v>
      </c>
      <c r="BO17" s="205">
        <f t="shared" si="8"/>
        <v>47494.887852133979</v>
      </c>
      <c r="BP17" s="205">
        <f t="shared" si="8"/>
        <v>47494.887852133979</v>
      </c>
      <c r="BQ17" s="205">
        <f t="shared" si="8"/>
        <v>47494.887852133979</v>
      </c>
      <c r="BR17" s="205">
        <f t="shared" si="8"/>
        <v>47494.887852133979</v>
      </c>
      <c r="BS17" s="205">
        <f t="shared" si="8"/>
        <v>47494.887852133979</v>
      </c>
      <c r="BT17" s="205">
        <f t="shared" si="8"/>
        <v>47494.887852133979</v>
      </c>
      <c r="BU17" s="205">
        <f t="shared" si="8"/>
        <v>47494.887852133979</v>
      </c>
      <c r="BV17" s="205">
        <f t="shared" si="8"/>
        <v>47494.887852133979</v>
      </c>
      <c r="BW17" s="205">
        <f t="shared" si="8"/>
        <v>47494.887852133979</v>
      </c>
      <c r="BX17" s="205">
        <f t="shared" si="8"/>
        <v>47494.887852133979</v>
      </c>
      <c r="BY17" s="205">
        <f t="shared" si="8"/>
        <v>47494.887852133972</v>
      </c>
      <c r="BZ17" s="205">
        <f t="shared" si="8"/>
        <v>47494.887852133972</v>
      </c>
      <c r="CA17" s="205">
        <f t="shared" si="10"/>
        <v>47494.887852133972</v>
      </c>
      <c r="CB17" s="205">
        <f t="shared" si="10"/>
        <v>47494.887852133972</v>
      </c>
      <c r="CC17" s="205">
        <f t="shared" si="9"/>
        <v>47494.887852133972</v>
      </c>
      <c r="CD17" s="205">
        <f t="shared" si="9"/>
        <v>47494.887852133972</v>
      </c>
      <c r="CE17" s="205">
        <f t="shared" si="9"/>
        <v>47494.887852133972</v>
      </c>
      <c r="CF17" s="205">
        <f t="shared" si="9"/>
        <v>47494.887852133972</v>
      </c>
      <c r="CG17" s="205">
        <f t="shared" si="9"/>
        <v>47494.887852133972</v>
      </c>
      <c r="CH17" s="205">
        <f t="shared" si="9"/>
        <v>47494.887852133972</v>
      </c>
      <c r="CI17" s="205">
        <f t="shared" si="9"/>
        <v>47494.887852133972</v>
      </c>
      <c r="CJ17" s="205">
        <f t="shared" si="9"/>
        <v>47494.887852133972</v>
      </c>
      <c r="CK17" s="205">
        <f t="shared" si="9"/>
        <v>47494.887852133972</v>
      </c>
      <c r="CL17" s="205">
        <f t="shared" si="9"/>
        <v>47494.887852133972</v>
      </c>
      <c r="CM17" s="205">
        <f t="shared" si="9"/>
        <v>47494.887852133972</v>
      </c>
      <c r="CN17" s="205">
        <f t="shared" si="9"/>
        <v>47494.887852133972</v>
      </c>
      <c r="CO17" s="205">
        <f t="shared" si="9"/>
        <v>47494.887852133972</v>
      </c>
      <c r="CP17" s="205">
        <f t="shared" si="9"/>
        <v>47494.887852133972</v>
      </c>
      <c r="CQ17" s="205">
        <f t="shared" si="9"/>
        <v>47494.887852133972</v>
      </c>
      <c r="CR17" s="205">
        <f t="shared" si="9"/>
        <v>47494.887852133972</v>
      </c>
      <c r="CS17" s="205">
        <f t="shared" si="11"/>
        <v>47494.887852133972</v>
      </c>
      <c r="CT17" s="205">
        <f t="shared" si="11"/>
        <v>47494.887852133972</v>
      </c>
      <c r="CU17" s="205">
        <f t="shared" si="11"/>
        <v>47494.887852133972</v>
      </c>
      <c r="CV17" s="205">
        <f t="shared" si="11"/>
        <v>47494.887852133972</v>
      </c>
      <c r="CW17" s="205">
        <f t="shared" si="11"/>
        <v>47494.887852133972</v>
      </c>
      <c r="CX17" s="205">
        <f t="shared" si="11"/>
        <v>47494.887852133972</v>
      </c>
      <c r="CY17" s="205">
        <f t="shared" si="11"/>
        <v>47494.887852133972</v>
      </c>
      <c r="CZ17" s="205">
        <f t="shared" si="11"/>
        <v>47494.887852133972</v>
      </c>
      <c r="DA17" s="205">
        <f t="shared" si="11"/>
        <v>47494.887852133972</v>
      </c>
    </row>
    <row r="18" spans="1:105">
      <c r="A18" s="202" t="s">
        <v>85</v>
      </c>
      <c r="B18" s="204">
        <f>Income!B90</f>
        <v>63918.914518800651</v>
      </c>
      <c r="C18" s="204">
        <f>Income!C90</f>
        <v>63918.914518800651</v>
      </c>
      <c r="D18" s="204">
        <f>Income!D90</f>
        <v>63918.914518800637</v>
      </c>
      <c r="E18" s="204">
        <f>Income!E90</f>
        <v>63918.914518800644</v>
      </c>
      <c r="F18" s="205">
        <f t="shared" ref="F18:U18" si="12">IF(F$2&lt;=($B$2+$C$2+$D$2),IF(F$2&lt;=($B$2+$C$2),IF(F$2&lt;=$B$2,$B18,$C18),$D18),$E18)</f>
        <v>63918.914518800651</v>
      </c>
      <c r="G18" s="205">
        <f t="shared" si="12"/>
        <v>63918.914518800651</v>
      </c>
      <c r="H18" s="205">
        <f t="shared" si="12"/>
        <v>63918.914518800651</v>
      </c>
      <c r="I18" s="205">
        <f t="shared" si="12"/>
        <v>63918.914518800651</v>
      </c>
      <c r="J18" s="205">
        <f t="shared" si="12"/>
        <v>63918.914518800651</v>
      </c>
      <c r="K18" s="205">
        <f t="shared" si="12"/>
        <v>63918.914518800651</v>
      </c>
      <c r="L18" s="205">
        <f t="shared" si="12"/>
        <v>63918.914518800651</v>
      </c>
      <c r="M18" s="205">
        <f t="shared" si="12"/>
        <v>63918.914518800651</v>
      </c>
      <c r="N18" s="205">
        <f t="shared" si="12"/>
        <v>63918.914518800651</v>
      </c>
      <c r="O18" s="205">
        <f t="shared" si="12"/>
        <v>63918.914518800651</v>
      </c>
      <c r="P18" s="205">
        <f t="shared" si="12"/>
        <v>63918.914518800651</v>
      </c>
      <c r="Q18" s="205">
        <f t="shared" si="12"/>
        <v>63918.914518800651</v>
      </c>
      <c r="R18" s="205">
        <f t="shared" si="12"/>
        <v>63918.914518800651</v>
      </c>
      <c r="S18" s="205">
        <f t="shared" si="12"/>
        <v>63918.914518800651</v>
      </c>
      <c r="T18" s="205">
        <f t="shared" si="12"/>
        <v>63918.914518800651</v>
      </c>
      <c r="U18" s="205">
        <f t="shared" si="12"/>
        <v>63918.914518800651</v>
      </c>
      <c r="V18" s="205">
        <f t="shared" si="6"/>
        <v>63918.914518800651</v>
      </c>
      <c r="W18" s="205">
        <f t="shared" si="6"/>
        <v>63918.914518800651</v>
      </c>
      <c r="X18" s="205">
        <f t="shared" si="6"/>
        <v>63918.914518800651</v>
      </c>
      <c r="Y18" s="205">
        <f t="shared" si="6"/>
        <v>63918.914518800651</v>
      </c>
      <c r="Z18" s="205">
        <f t="shared" si="6"/>
        <v>63918.914518800651</v>
      </c>
      <c r="AA18" s="205">
        <f t="shared" si="6"/>
        <v>63918.914518800651</v>
      </c>
      <c r="AB18" s="205">
        <f t="shared" si="6"/>
        <v>63918.914518800651</v>
      </c>
      <c r="AC18" s="205">
        <f t="shared" si="6"/>
        <v>63918.914518800651</v>
      </c>
      <c r="AD18" s="205">
        <f t="shared" si="6"/>
        <v>63918.914518800651</v>
      </c>
      <c r="AE18" s="205">
        <f t="shared" si="6"/>
        <v>63918.914518800651</v>
      </c>
      <c r="AF18" s="205">
        <f t="shared" si="6"/>
        <v>63918.914518800651</v>
      </c>
      <c r="AG18" s="205">
        <f t="shared" si="6"/>
        <v>63918.914518800651</v>
      </c>
      <c r="AH18" s="205">
        <f t="shared" si="6"/>
        <v>63918.914518800651</v>
      </c>
      <c r="AI18" s="205">
        <f t="shared" si="6"/>
        <v>63918.914518800651</v>
      </c>
      <c r="AJ18" s="205">
        <f t="shared" si="6"/>
        <v>63918.914518800651</v>
      </c>
      <c r="AK18" s="205">
        <f t="shared" si="6"/>
        <v>63918.914518800651</v>
      </c>
      <c r="AL18" s="205">
        <f t="shared" si="7"/>
        <v>63918.914518800651</v>
      </c>
      <c r="AM18" s="205">
        <f t="shared" si="7"/>
        <v>63918.914518800651</v>
      </c>
      <c r="AN18" s="205">
        <f t="shared" si="7"/>
        <v>63918.914518800651</v>
      </c>
      <c r="AO18" s="205">
        <f t="shared" si="7"/>
        <v>63918.914518800651</v>
      </c>
      <c r="AP18" s="205">
        <f t="shared" si="7"/>
        <v>63918.914518800651</v>
      </c>
      <c r="AQ18" s="205">
        <f t="shared" si="7"/>
        <v>63918.914518800651</v>
      </c>
      <c r="AR18" s="205">
        <f t="shared" si="7"/>
        <v>63918.914518800651</v>
      </c>
      <c r="AS18" s="205">
        <f t="shared" si="7"/>
        <v>63918.914518800651</v>
      </c>
      <c r="AT18" s="205">
        <f t="shared" si="7"/>
        <v>63918.914518800651</v>
      </c>
      <c r="AU18" s="205">
        <f t="shared" si="7"/>
        <v>63918.914518800651</v>
      </c>
      <c r="AV18" s="205">
        <f t="shared" si="7"/>
        <v>63918.914518800651</v>
      </c>
      <c r="AW18" s="205">
        <f t="shared" si="7"/>
        <v>63918.914518800651</v>
      </c>
      <c r="AX18" s="205">
        <f t="shared" si="8"/>
        <v>63918.914518800651</v>
      </c>
      <c r="AY18" s="205">
        <f t="shared" si="8"/>
        <v>63918.914518800651</v>
      </c>
      <c r="AZ18" s="205">
        <f t="shared" si="8"/>
        <v>63918.914518800651</v>
      </c>
      <c r="BA18" s="205">
        <f t="shared" si="8"/>
        <v>63918.914518800651</v>
      </c>
      <c r="BB18" s="205">
        <f t="shared" si="8"/>
        <v>63918.914518800651</v>
      </c>
      <c r="BC18" s="205">
        <f t="shared" si="8"/>
        <v>63918.914518800651</v>
      </c>
      <c r="BD18" s="205">
        <f t="shared" si="8"/>
        <v>63918.914518800651</v>
      </c>
      <c r="BE18" s="205">
        <f t="shared" si="8"/>
        <v>63918.914518800651</v>
      </c>
      <c r="BF18" s="205">
        <f t="shared" si="8"/>
        <v>63918.914518800651</v>
      </c>
      <c r="BG18" s="205">
        <f t="shared" si="8"/>
        <v>63918.914518800651</v>
      </c>
      <c r="BH18" s="205">
        <f t="shared" si="8"/>
        <v>63918.914518800651</v>
      </c>
      <c r="BI18" s="205">
        <f t="shared" si="8"/>
        <v>63918.914518800651</v>
      </c>
      <c r="BJ18" s="205">
        <f t="shared" si="8"/>
        <v>63918.914518800651</v>
      </c>
      <c r="BK18" s="205">
        <f t="shared" si="8"/>
        <v>63918.914518800651</v>
      </c>
      <c r="BL18" s="205">
        <f t="shared" ref="BL18:BZ18" si="13">IF(BL$2&lt;=($B$2+$C$2+$D$2),IF(BL$2&lt;=($B$2+$C$2),IF(BL$2&lt;=$B$2,$B18,$C18),$D18),$E18)</f>
        <v>63918.914518800651</v>
      </c>
      <c r="BM18" s="205">
        <f t="shared" si="13"/>
        <v>63918.914518800651</v>
      </c>
      <c r="BN18" s="205">
        <f t="shared" si="13"/>
        <v>63918.914518800651</v>
      </c>
      <c r="BO18" s="205">
        <f t="shared" si="13"/>
        <v>63918.914518800651</v>
      </c>
      <c r="BP18" s="205">
        <f t="shared" si="13"/>
        <v>63918.914518800651</v>
      </c>
      <c r="BQ18" s="205">
        <f t="shared" si="13"/>
        <v>63918.914518800651</v>
      </c>
      <c r="BR18" s="205">
        <f t="shared" si="13"/>
        <v>63918.914518800651</v>
      </c>
      <c r="BS18" s="205">
        <f t="shared" si="13"/>
        <v>63918.914518800651</v>
      </c>
      <c r="BT18" s="205">
        <f t="shared" si="13"/>
        <v>63918.914518800651</v>
      </c>
      <c r="BU18" s="205">
        <f t="shared" si="13"/>
        <v>63918.914518800651</v>
      </c>
      <c r="BV18" s="205">
        <f t="shared" si="13"/>
        <v>63918.914518800651</v>
      </c>
      <c r="BW18" s="205">
        <f t="shared" si="13"/>
        <v>63918.914518800651</v>
      </c>
      <c r="BX18" s="205">
        <f t="shared" si="13"/>
        <v>63918.914518800651</v>
      </c>
      <c r="BY18" s="205">
        <f t="shared" si="13"/>
        <v>63918.914518800637</v>
      </c>
      <c r="BZ18" s="205">
        <f t="shared" si="13"/>
        <v>63918.914518800637</v>
      </c>
      <c r="CA18" s="205">
        <f t="shared" si="10"/>
        <v>63918.914518800637</v>
      </c>
      <c r="CB18" s="205">
        <f t="shared" si="10"/>
        <v>63918.914518800637</v>
      </c>
      <c r="CC18" s="205">
        <f t="shared" si="9"/>
        <v>63918.914518800637</v>
      </c>
      <c r="CD18" s="205">
        <f t="shared" si="9"/>
        <v>63918.914518800637</v>
      </c>
      <c r="CE18" s="205">
        <f t="shared" si="9"/>
        <v>63918.914518800637</v>
      </c>
      <c r="CF18" s="205">
        <f t="shared" si="9"/>
        <v>63918.914518800637</v>
      </c>
      <c r="CG18" s="205">
        <f t="shared" si="9"/>
        <v>63918.914518800637</v>
      </c>
      <c r="CH18" s="205">
        <f t="shared" si="9"/>
        <v>63918.914518800637</v>
      </c>
      <c r="CI18" s="205">
        <f t="shared" si="9"/>
        <v>63918.914518800637</v>
      </c>
      <c r="CJ18" s="205">
        <f t="shared" si="9"/>
        <v>63918.914518800637</v>
      </c>
      <c r="CK18" s="205">
        <f t="shared" si="9"/>
        <v>63918.914518800637</v>
      </c>
      <c r="CL18" s="205">
        <f t="shared" si="9"/>
        <v>63918.914518800637</v>
      </c>
      <c r="CM18" s="205">
        <f t="shared" si="9"/>
        <v>63918.914518800637</v>
      </c>
      <c r="CN18" s="205">
        <f t="shared" si="9"/>
        <v>63918.914518800637</v>
      </c>
      <c r="CO18" s="205">
        <f t="shared" si="9"/>
        <v>63918.914518800637</v>
      </c>
      <c r="CP18" s="205">
        <f t="shared" si="9"/>
        <v>63918.914518800637</v>
      </c>
      <c r="CQ18" s="205">
        <f t="shared" si="9"/>
        <v>63918.914518800644</v>
      </c>
      <c r="CR18" s="205">
        <f t="shared" si="9"/>
        <v>63918.914518800644</v>
      </c>
      <c r="CS18" s="205">
        <f t="shared" si="11"/>
        <v>63918.914518800644</v>
      </c>
      <c r="CT18" s="205">
        <f t="shared" si="11"/>
        <v>63918.914518800644</v>
      </c>
      <c r="CU18" s="205">
        <f t="shared" si="11"/>
        <v>63918.914518800644</v>
      </c>
      <c r="CV18" s="205">
        <f t="shared" si="11"/>
        <v>63918.914518800644</v>
      </c>
      <c r="CW18" s="205">
        <f t="shared" si="11"/>
        <v>63918.914518800644</v>
      </c>
      <c r="CX18" s="205">
        <f t="shared" si="11"/>
        <v>63918.914518800644</v>
      </c>
      <c r="CY18" s="205">
        <f t="shared" si="11"/>
        <v>63918.914518800644</v>
      </c>
      <c r="CZ18" s="205">
        <f t="shared" si="11"/>
        <v>63918.914518800644</v>
      </c>
      <c r="DA18" s="205">
        <f t="shared" si="11"/>
        <v>63918.914518800644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>
        <f t="shared" si="14"/>
        <v>56414.577809436261</v>
      </c>
      <c r="V19" s="202">
        <f t="shared" si="14"/>
        <v>56960.405668272229</v>
      </c>
      <c r="W19" s="202">
        <f t="shared" si="14"/>
        <v>57506.233527108205</v>
      </c>
      <c r="X19" s="202">
        <f t="shared" si="14"/>
        <v>58052.06138594418</v>
      </c>
      <c r="Y19" s="202">
        <f t="shared" si="14"/>
        <v>58597.889244780155</v>
      </c>
      <c r="Z19" s="202">
        <f t="shared" si="14"/>
        <v>59143.717103616131</v>
      </c>
      <c r="AA19" s="202">
        <f t="shared" si="14"/>
        <v>59689.544962452106</v>
      </c>
      <c r="AB19" s="202">
        <f t="shared" si="14"/>
        <v>60235.372821288081</v>
      </c>
      <c r="AC19" s="202">
        <f t="shared" si="14"/>
        <v>60781.200680124057</v>
      </c>
      <c r="AD19" s="202">
        <f t="shared" si="14"/>
        <v>61327.028538960032</v>
      </c>
      <c r="AE19" s="202">
        <f t="shared" si="14"/>
        <v>61872.856397796</v>
      </c>
      <c r="AF19" s="202">
        <f t="shared" si="14"/>
        <v>62418.684256631976</v>
      </c>
      <c r="AG19" s="202">
        <f t="shared" si="14"/>
        <v>62964.512115467951</v>
      </c>
      <c r="AH19" s="202">
        <f t="shared" si="14"/>
        <v>63510.339974303926</v>
      </c>
      <c r="AI19" s="202">
        <f t="shared" si="14"/>
        <v>64056.167833139902</v>
      </c>
      <c r="AJ19" s="202">
        <f t="shared" si="14"/>
        <v>64601.995691975877</v>
      </c>
      <c r="AK19" s="202">
        <f t="shared" si="14"/>
        <v>65147.823550811852</v>
      </c>
      <c r="AL19" s="202">
        <f t="shared" si="14"/>
        <v>65693.65140964782</v>
      </c>
      <c r="AM19" s="202">
        <f t="shared" si="14"/>
        <v>66239.479268483803</v>
      </c>
      <c r="AN19" s="202">
        <f t="shared" si="14"/>
        <v>66785.307127319771</v>
      </c>
      <c r="AO19" s="202">
        <f t="shared" si="14"/>
        <v>67331.134986155754</v>
      </c>
      <c r="AP19" s="202">
        <f t="shared" si="14"/>
        <v>67876.962844991722</v>
      </c>
      <c r="AQ19" s="202">
        <f t="shared" si="14"/>
        <v>68422.79070382769</v>
      </c>
      <c r="AR19" s="202">
        <f t="shared" si="14"/>
        <v>68968.618562663672</v>
      </c>
      <c r="AS19" s="202">
        <f t="shared" si="14"/>
        <v>69514.446421499641</v>
      </c>
      <c r="AT19" s="202">
        <f t="shared" si="14"/>
        <v>70060.274280335623</v>
      </c>
      <c r="AU19" s="202">
        <f t="shared" si="14"/>
        <v>70606.102139171591</v>
      </c>
      <c r="AV19" s="202">
        <f t="shared" si="14"/>
        <v>71151.929998007574</v>
      </c>
      <c r="AW19" s="202">
        <f t="shared" si="14"/>
        <v>71697.757856843542</v>
      </c>
      <c r="AX19" s="202">
        <f t="shared" si="14"/>
        <v>72243.58571567951</v>
      </c>
      <c r="AY19" s="202">
        <f t="shared" si="14"/>
        <v>72789.413574515493</v>
      </c>
      <c r="AZ19" s="202">
        <f t="shared" si="14"/>
        <v>73335.241433351461</v>
      </c>
      <c r="BA19" s="202">
        <f t="shared" si="14"/>
        <v>73881.069292187443</v>
      </c>
      <c r="BB19" s="202">
        <f t="shared" si="14"/>
        <v>74426.897151023411</v>
      </c>
      <c r="BC19" s="202">
        <f t="shared" si="14"/>
        <v>74972.725009859394</v>
      </c>
      <c r="BD19" s="202">
        <f t="shared" si="14"/>
        <v>75518.552868695362</v>
      </c>
      <c r="BE19" s="202">
        <f t="shared" si="14"/>
        <v>80832.261278164064</v>
      </c>
      <c r="BF19" s="202">
        <f t="shared" si="14"/>
        <v>86145.969687632765</v>
      </c>
      <c r="BG19" s="202">
        <f t="shared" si="14"/>
        <v>91459.678097101467</v>
      </c>
      <c r="BH19" s="202">
        <f t="shared" si="14"/>
        <v>96773.386506570168</v>
      </c>
      <c r="BI19" s="202">
        <f t="shared" si="14"/>
        <v>102087.09491603887</v>
      </c>
      <c r="BJ19" s="202">
        <f t="shared" si="14"/>
        <v>107400.80332550757</v>
      </c>
      <c r="BK19" s="202">
        <f t="shared" si="14"/>
        <v>112714.51173497627</v>
      </c>
      <c r="BL19" s="202">
        <f t="shared" si="14"/>
        <v>118028.22014444497</v>
      </c>
      <c r="BM19" s="202">
        <f t="shared" si="14"/>
        <v>123341.92855391368</v>
      </c>
      <c r="BN19" s="202">
        <f t="shared" si="14"/>
        <v>128655.63696338238</v>
      </c>
      <c r="BO19" s="202">
        <f t="shared" si="14"/>
        <v>133969.34537285106</v>
      </c>
      <c r="BP19" s="202">
        <f t="shared" si="14"/>
        <v>139283.05378231977</v>
      </c>
      <c r="BQ19" s="202">
        <f t="shared" si="14"/>
        <v>144596.76219178847</v>
      </c>
      <c r="BR19" s="202">
        <f t="shared" si="14"/>
        <v>149910.47060125717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155224.17901072587</v>
      </c>
      <c r="BT19" s="202">
        <f t="shared" si="15"/>
        <v>160537.88742019457</v>
      </c>
      <c r="BU19" s="202">
        <f t="shared" si="15"/>
        <v>165851.59582966327</v>
      </c>
      <c r="BV19" s="202">
        <f t="shared" si="15"/>
        <v>171165.30423913198</v>
      </c>
      <c r="BW19" s="202">
        <f t="shared" si="15"/>
        <v>176479.01264860068</v>
      </c>
      <c r="BX19" s="202">
        <f t="shared" si="15"/>
        <v>181792.72105806938</v>
      </c>
      <c r="BY19" s="202">
        <f t="shared" si="15"/>
        <v>187106.42946753808</v>
      </c>
      <c r="BZ19" s="202">
        <f t="shared" si="15"/>
        <v>192420.13787700678</v>
      </c>
      <c r="CA19" s="202">
        <f t="shared" si="15"/>
        <v>197733.84628647548</v>
      </c>
      <c r="CB19" s="202">
        <f t="shared" si="15"/>
        <v>203047.55469594419</v>
      </c>
      <c r="CC19" s="202">
        <f t="shared" si="15"/>
        <v>208361.26310541289</v>
      </c>
      <c r="CD19" s="202">
        <f t="shared" si="15"/>
        <v>213674.97151488159</v>
      </c>
      <c r="CE19" s="202">
        <f t="shared" si="15"/>
        <v>218988.67992435029</v>
      </c>
      <c r="CF19" s="202">
        <f t="shared" si="15"/>
        <v>224302.38833381899</v>
      </c>
      <c r="CG19" s="202">
        <f t="shared" si="15"/>
        <v>229616.09674328769</v>
      </c>
      <c r="CH19" s="202">
        <f t="shared" si="15"/>
        <v>234929.80515275639</v>
      </c>
      <c r="CI19" s="202">
        <f t="shared" si="15"/>
        <v>255642.76549355817</v>
      </c>
      <c r="CJ19" s="202">
        <f t="shared" si="15"/>
        <v>276355.72583435994</v>
      </c>
      <c r="CK19" s="202">
        <f t="shared" si="15"/>
        <v>297068.68617516174</v>
      </c>
      <c r="CL19" s="202">
        <f t="shared" si="15"/>
        <v>317781.64651596348</v>
      </c>
      <c r="CM19" s="202">
        <f t="shared" si="15"/>
        <v>338494.60685676523</v>
      </c>
      <c r="CN19" s="202">
        <f t="shared" si="15"/>
        <v>359207.56719756703</v>
      </c>
      <c r="CO19" s="202">
        <f t="shared" si="15"/>
        <v>379920.52753836883</v>
      </c>
      <c r="CP19" s="202">
        <f t="shared" si="15"/>
        <v>400633.48787917057</v>
      </c>
      <c r="CQ19" s="202">
        <f t="shared" si="15"/>
        <v>421346.44821997231</v>
      </c>
      <c r="CR19" s="202">
        <f t="shared" si="15"/>
        <v>442059.40856077411</v>
      </c>
      <c r="CS19" s="202">
        <f t="shared" si="15"/>
        <v>462772.36890157592</v>
      </c>
      <c r="CT19" s="202">
        <f t="shared" si="15"/>
        <v>483485.32924237766</v>
      </c>
      <c r="CU19" s="202">
        <f t="shared" si="15"/>
        <v>504198.2895831794</v>
      </c>
      <c r="CV19" s="202">
        <f t="shared" si="15"/>
        <v>524911.24992398126</v>
      </c>
      <c r="CW19" s="202" t="str">
        <f t="shared" si="15"/>
        <v/>
      </c>
      <c r="CX19" s="202" t="str">
        <f t="shared" si="15"/>
        <v/>
      </c>
      <c r="CY19" s="202" t="str">
        <f t="shared" si="15"/>
        <v/>
      </c>
      <c r="CZ19" s="202" t="str">
        <f t="shared" si="15"/>
        <v/>
      </c>
      <c r="DA19" s="202" t="str">
        <f t="shared" si="15"/>
        <v/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28.999999999999996</v>
      </c>
      <c r="C22" s="206">
        <f>C2*100</f>
        <v>42</v>
      </c>
      <c r="D22" s="206">
        <f>D2*100</f>
        <v>18</v>
      </c>
      <c r="E22" s="206">
        <f>E2*100</f>
        <v>11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28.999999999999996</v>
      </c>
      <c r="C23" s="207">
        <f>SUM($B22:C22)</f>
        <v>71</v>
      </c>
      <c r="D23" s="207">
        <f>SUM($B22:D22)</f>
        <v>89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14.499999999999998</v>
      </c>
      <c r="C24" s="209">
        <f>B23+(C23-B23)/2</f>
        <v>50</v>
      </c>
      <c r="D24" s="209">
        <f>C23+(D23-C23)/2</f>
        <v>80</v>
      </c>
      <c r="E24" s="209">
        <f>D23+(E23-D23)/2</f>
        <v>94.5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1993.7522850518562</v>
      </c>
      <c r="C25" s="204">
        <f>Income!C72</f>
        <v>3448.1756035470717</v>
      </c>
      <c r="D25" s="204">
        <f>Income!D72</f>
        <v>2491.1301183618971</v>
      </c>
      <c r="E25" s="204">
        <f>Income!E72</f>
        <v>2112.904554101895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1993.7522850518562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1993.7522850518562</v>
      </c>
      <c r="H25" s="211">
        <f t="shared" si="16"/>
        <v>1993.7522850518562</v>
      </c>
      <c r="I25" s="211">
        <f t="shared" si="16"/>
        <v>1993.7522850518562</v>
      </c>
      <c r="J25" s="211">
        <f t="shared" si="16"/>
        <v>1993.7522850518562</v>
      </c>
      <c r="K25" s="211">
        <f t="shared" si="16"/>
        <v>1993.7522850518562</v>
      </c>
      <c r="L25" s="211">
        <f t="shared" si="16"/>
        <v>1993.7522850518562</v>
      </c>
      <c r="M25" s="211">
        <f t="shared" si="16"/>
        <v>1993.7522850518562</v>
      </c>
      <c r="N25" s="211">
        <f t="shared" si="16"/>
        <v>1993.7522850518562</v>
      </c>
      <c r="O25" s="211">
        <f t="shared" si="16"/>
        <v>1993.7522850518562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1993.7522850518562</v>
      </c>
      <c r="Q25" s="211">
        <f t="shared" si="17"/>
        <v>1993.7522850518562</v>
      </c>
      <c r="R25" s="211">
        <f t="shared" si="17"/>
        <v>1993.7522850518562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1993.7522850518562</v>
      </c>
      <c r="T25" s="211">
        <f t="shared" si="17"/>
        <v>1993.7522850518562</v>
      </c>
      <c r="U25" s="211">
        <f t="shared" si="17"/>
        <v>2014.23712052362</v>
      </c>
      <c r="V25" s="211">
        <f t="shared" si="17"/>
        <v>2055.206791467147</v>
      </c>
      <c r="W25" s="211">
        <f t="shared" si="17"/>
        <v>2096.1764624106745</v>
      </c>
      <c r="X25" s="211">
        <f t="shared" si="17"/>
        <v>2137.1461333542015</v>
      </c>
      <c r="Y25" s="211">
        <f t="shared" si="17"/>
        <v>2178.1158042977286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2219.0854752412561</v>
      </c>
      <c r="AA25" s="211">
        <f t="shared" si="18"/>
        <v>2260.0551461847831</v>
      </c>
      <c r="AB25" s="211">
        <f t="shared" si="18"/>
        <v>2301.0248171283101</v>
      </c>
      <c r="AC25" s="211">
        <f t="shared" si="18"/>
        <v>2341.9944880718376</v>
      </c>
      <c r="AD25" s="211">
        <f t="shared" si="18"/>
        <v>2382.9641590153647</v>
      </c>
      <c r="AE25" s="211">
        <f t="shared" si="18"/>
        <v>2423.9338299588917</v>
      </c>
      <c r="AF25" s="211">
        <f t="shared" si="18"/>
        <v>2464.9035009024192</v>
      </c>
      <c r="AG25" s="211">
        <f t="shared" si="18"/>
        <v>2505.8731718459462</v>
      </c>
      <c r="AH25" s="211">
        <f t="shared" si="18"/>
        <v>2546.8428427894733</v>
      </c>
      <c r="AI25" s="211">
        <f t="shared" si="18"/>
        <v>2587.8125137330007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2628.7821846765278</v>
      </c>
      <c r="AK25" s="211">
        <f t="shared" si="19"/>
        <v>2669.7518556200548</v>
      </c>
      <c r="AL25" s="211">
        <f t="shared" si="19"/>
        <v>2710.7215265635823</v>
      </c>
      <c r="AM25" s="211">
        <f t="shared" si="19"/>
        <v>2751.6911975071093</v>
      </c>
      <c r="AN25" s="211">
        <f t="shared" si="19"/>
        <v>2792.6608684506364</v>
      </c>
      <c r="AO25" s="211">
        <f t="shared" si="19"/>
        <v>2833.6305393941639</v>
      </c>
      <c r="AP25" s="211">
        <f t="shared" si="19"/>
        <v>2874.6002103376909</v>
      </c>
      <c r="AQ25" s="211">
        <f t="shared" si="19"/>
        <v>2915.5698812812179</v>
      </c>
      <c r="AR25" s="211">
        <f t="shared" si="19"/>
        <v>2956.5395522247454</v>
      </c>
      <c r="AS25" s="211">
        <f t="shared" si="19"/>
        <v>2997.5092231682725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3038.4788941117995</v>
      </c>
      <c r="AU25" s="211">
        <f t="shared" si="20"/>
        <v>3079.448565055327</v>
      </c>
      <c r="AV25" s="211">
        <f t="shared" si="20"/>
        <v>3120.418235998854</v>
      </c>
      <c r="AW25" s="211">
        <f t="shared" si="20"/>
        <v>3161.3879069423811</v>
      </c>
      <c r="AX25" s="211">
        <f t="shared" si="20"/>
        <v>3202.3575778859085</v>
      </c>
      <c r="AY25" s="211">
        <f t="shared" si="20"/>
        <v>3243.3272488294356</v>
      </c>
      <c r="AZ25" s="211">
        <f t="shared" si="20"/>
        <v>3284.2969197729626</v>
      </c>
      <c r="BA25" s="211">
        <f t="shared" si="20"/>
        <v>3325.2665907164901</v>
      </c>
      <c r="BB25" s="211">
        <f t="shared" si="20"/>
        <v>3366.2362616600176</v>
      </c>
      <c r="BC25" s="211">
        <f t="shared" si="20"/>
        <v>3407.2059326035442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3448.1756035470717</v>
      </c>
      <c r="BE25" s="211">
        <f t="shared" si="21"/>
        <v>3416.2740873742323</v>
      </c>
      <c r="BF25" s="211">
        <f t="shared" si="21"/>
        <v>3384.3725712013934</v>
      </c>
      <c r="BG25" s="211">
        <f t="shared" si="21"/>
        <v>3352.471055028554</v>
      </c>
      <c r="BH25" s="211">
        <f t="shared" si="21"/>
        <v>3320.5695388557151</v>
      </c>
      <c r="BI25" s="211">
        <f t="shared" si="21"/>
        <v>3288.6680226828757</v>
      </c>
      <c r="BJ25" s="211">
        <f t="shared" si="21"/>
        <v>3256.7665065100368</v>
      </c>
      <c r="BK25" s="211">
        <f t="shared" si="21"/>
        <v>3224.8649903371975</v>
      </c>
      <c r="BL25" s="211">
        <f t="shared" si="21"/>
        <v>3192.9634741643586</v>
      </c>
      <c r="BM25" s="211">
        <f t="shared" si="21"/>
        <v>3161.0619579915192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3129.1604418186803</v>
      </c>
      <c r="BO25" s="211">
        <f t="shared" si="22"/>
        <v>3097.2589256458409</v>
      </c>
      <c r="BP25" s="211">
        <f t="shared" si="22"/>
        <v>3065.357409473002</v>
      </c>
      <c r="BQ25" s="211">
        <f t="shared" si="22"/>
        <v>3033.4558933001626</v>
      </c>
      <c r="BR25" s="211">
        <f t="shared" si="22"/>
        <v>3001.5543771273233</v>
      </c>
      <c r="BS25" s="211">
        <f t="shared" si="22"/>
        <v>2969.6528609544844</v>
      </c>
      <c r="BT25" s="211">
        <f t="shared" si="22"/>
        <v>2937.7513447816455</v>
      </c>
      <c r="BU25" s="211">
        <f t="shared" si="22"/>
        <v>2905.8498286088061</v>
      </c>
      <c r="BV25" s="211">
        <f t="shared" si="22"/>
        <v>2873.9483124359667</v>
      </c>
      <c r="BW25" s="211">
        <f t="shared" si="22"/>
        <v>2842.0467962631278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2810.1452800902885</v>
      </c>
      <c r="BY25" s="211">
        <f t="shared" si="23"/>
        <v>2778.2437639174495</v>
      </c>
      <c r="BZ25" s="211">
        <f t="shared" si="23"/>
        <v>2746.3422477446102</v>
      </c>
      <c r="CA25" s="211">
        <f t="shared" si="23"/>
        <v>2714.4407315717713</v>
      </c>
      <c r="CB25" s="211">
        <f t="shared" si="23"/>
        <v>2682.5392153989319</v>
      </c>
      <c r="CC25" s="211">
        <f t="shared" si="23"/>
        <v>2650.637699226093</v>
      </c>
      <c r="CD25" s="211">
        <f t="shared" si="23"/>
        <v>2618.7361830532536</v>
      </c>
      <c r="CE25" s="211">
        <f t="shared" si="23"/>
        <v>2586.8346668804147</v>
      </c>
      <c r="CF25" s="211">
        <f t="shared" si="23"/>
        <v>2554.9331507075754</v>
      </c>
      <c r="CG25" s="211">
        <f t="shared" si="23"/>
        <v>2523.0316345347364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2491.1301183618971</v>
      </c>
      <c r="CI25" s="211">
        <f t="shared" si="24"/>
        <v>2465.0455966887935</v>
      </c>
      <c r="CJ25" s="211">
        <f t="shared" si="24"/>
        <v>2438.9610750156899</v>
      </c>
      <c r="CK25" s="211">
        <f t="shared" si="24"/>
        <v>2412.8765533425862</v>
      </c>
      <c r="CL25" s="211">
        <f t="shared" si="24"/>
        <v>2386.7920316694826</v>
      </c>
      <c r="CM25" s="211">
        <f t="shared" si="24"/>
        <v>2360.707509996379</v>
      </c>
      <c r="CN25" s="211">
        <f t="shared" si="24"/>
        <v>2334.6229883232754</v>
      </c>
      <c r="CO25" s="211">
        <f t="shared" si="24"/>
        <v>2308.5384666501718</v>
      </c>
      <c r="CP25" s="211">
        <f t="shared" si="24"/>
        <v>2282.4539449770682</v>
      </c>
      <c r="CQ25" s="211">
        <f t="shared" si="24"/>
        <v>2256.3694233039646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2230.284901630861</v>
      </c>
      <c r="CS25" s="211">
        <f t="shared" si="25"/>
        <v>2204.2003799577574</v>
      </c>
      <c r="CT25" s="211">
        <f t="shared" si="25"/>
        <v>2178.1158582846538</v>
      </c>
      <c r="CU25" s="211">
        <f t="shared" si="25"/>
        <v>2152.0313366115506</v>
      </c>
      <c r="CV25" s="211">
        <f t="shared" si="25"/>
        <v>2125.9468149384466</v>
      </c>
      <c r="CW25" s="211">
        <f t="shared" si="25"/>
        <v>2112.904554101895</v>
      </c>
      <c r="CX25" s="211">
        <f t="shared" si="25"/>
        <v>2112.904554101895</v>
      </c>
      <c r="CY25" s="211">
        <f t="shared" si="25"/>
        <v>2112.904554101895</v>
      </c>
      <c r="CZ25" s="211">
        <f t="shared" si="25"/>
        <v>2112.904554101895</v>
      </c>
      <c r="DA25" s="211">
        <f t="shared" si="25"/>
        <v>2112.904554101895</v>
      </c>
    </row>
    <row r="26" spans="1:105">
      <c r="A26" s="202" t="str">
        <f>Income!A73</f>
        <v>Own crops sold</v>
      </c>
      <c r="B26" s="204">
        <f>Income!B73</f>
        <v>73.388312530900549</v>
      </c>
      <c r="C26" s="204">
        <f>Income!C73</f>
        <v>2906.4829608592067</v>
      </c>
      <c r="D26" s="204">
        <f>Income!D73</f>
        <v>1555.1332893452732</v>
      </c>
      <c r="E26" s="204">
        <f>Income!E73</f>
        <v>52404.147701231705</v>
      </c>
      <c r="F26" s="211">
        <f t="shared" si="16"/>
        <v>73.388312530900549</v>
      </c>
      <c r="G26" s="211">
        <f t="shared" si="16"/>
        <v>73.388312530900549</v>
      </c>
      <c r="H26" s="211">
        <f t="shared" si="16"/>
        <v>73.388312530900549</v>
      </c>
      <c r="I26" s="211">
        <f t="shared" si="16"/>
        <v>73.388312530900549</v>
      </c>
      <c r="J26" s="211">
        <f t="shared" si="16"/>
        <v>73.388312530900549</v>
      </c>
      <c r="K26" s="211">
        <f t="shared" si="16"/>
        <v>73.388312530900549</v>
      </c>
      <c r="L26" s="211">
        <f t="shared" si="16"/>
        <v>73.388312530900549</v>
      </c>
      <c r="M26" s="211">
        <f t="shared" si="16"/>
        <v>73.388312530900549</v>
      </c>
      <c r="N26" s="211">
        <f t="shared" si="16"/>
        <v>73.388312530900549</v>
      </c>
      <c r="O26" s="211">
        <f t="shared" si="16"/>
        <v>73.388312530900549</v>
      </c>
      <c r="P26" s="211">
        <f t="shared" si="17"/>
        <v>73.388312530900549</v>
      </c>
      <c r="Q26" s="211">
        <f t="shared" si="17"/>
        <v>73.388312530900549</v>
      </c>
      <c r="R26" s="211">
        <f t="shared" si="17"/>
        <v>73.388312530900549</v>
      </c>
      <c r="S26" s="211">
        <f t="shared" si="17"/>
        <v>73.388312530900549</v>
      </c>
      <c r="T26" s="211">
        <f t="shared" si="17"/>
        <v>73.388312530900549</v>
      </c>
      <c r="U26" s="211">
        <f t="shared" si="17"/>
        <v>113.29105405665148</v>
      </c>
      <c r="V26" s="211">
        <f t="shared" si="17"/>
        <v>193.09653710815309</v>
      </c>
      <c r="W26" s="211">
        <f t="shared" si="17"/>
        <v>272.90202015965463</v>
      </c>
      <c r="X26" s="211">
        <f t="shared" si="17"/>
        <v>352.70750321115622</v>
      </c>
      <c r="Y26" s="211">
        <f t="shared" si="17"/>
        <v>432.51298626265782</v>
      </c>
      <c r="Z26" s="211">
        <f t="shared" si="18"/>
        <v>512.3184693141593</v>
      </c>
      <c r="AA26" s="211">
        <f t="shared" si="18"/>
        <v>592.1239523656609</v>
      </c>
      <c r="AB26" s="211">
        <f t="shared" si="18"/>
        <v>671.92943541716249</v>
      </c>
      <c r="AC26" s="211">
        <f t="shared" si="18"/>
        <v>751.73491846866409</v>
      </c>
      <c r="AD26" s="211">
        <f t="shared" si="18"/>
        <v>831.54040152016569</v>
      </c>
      <c r="AE26" s="211">
        <f t="shared" si="18"/>
        <v>911.34588457166728</v>
      </c>
      <c r="AF26" s="211">
        <f t="shared" si="18"/>
        <v>991.15136762316877</v>
      </c>
      <c r="AG26" s="211">
        <f t="shared" si="18"/>
        <v>1070.9568506746705</v>
      </c>
      <c r="AH26" s="211">
        <f t="shared" si="18"/>
        <v>1150.7623337261718</v>
      </c>
      <c r="AI26" s="211">
        <f t="shared" si="18"/>
        <v>1230.5678167776734</v>
      </c>
      <c r="AJ26" s="211">
        <f t="shared" si="19"/>
        <v>1310.3732998291753</v>
      </c>
      <c r="AK26" s="211">
        <f t="shared" si="19"/>
        <v>1390.1787828806764</v>
      </c>
      <c r="AL26" s="211">
        <f t="shared" si="19"/>
        <v>1469.984265932178</v>
      </c>
      <c r="AM26" s="211">
        <f t="shared" si="19"/>
        <v>1549.7897489836798</v>
      </c>
      <c r="AN26" s="211">
        <f t="shared" si="19"/>
        <v>1629.5952320351812</v>
      </c>
      <c r="AO26" s="211">
        <f t="shared" si="19"/>
        <v>1709.4007150866828</v>
      </c>
      <c r="AP26" s="211">
        <f t="shared" si="19"/>
        <v>1789.2061981381844</v>
      </c>
      <c r="AQ26" s="211">
        <f t="shared" si="19"/>
        <v>1869.011681189686</v>
      </c>
      <c r="AR26" s="211">
        <f t="shared" si="19"/>
        <v>1948.8171642411874</v>
      </c>
      <c r="AS26" s="211">
        <f t="shared" si="19"/>
        <v>2028.6226472926894</v>
      </c>
      <c r="AT26" s="211">
        <f t="shared" si="20"/>
        <v>2108.4281303441908</v>
      </c>
      <c r="AU26" s="211">
        <f t="shared" si="20"/>
        <v>2188.2336133956928</v>
      </c>
      <c r="AV26" s="211">
        <f t="shared" si="20"/>
        <v>2268.039096447194</v>
      </c>
      <c r="AW26" s="211">
        <f t="shared" si="20"/>
        <v>2347.8445794986956</v>
      </c>
      <c r="AX26" s="211">
        <f t="shared" si="20"/>
        <v>2427.6500625501972</v>
      </c>
      <c r="AY26" s="211">
        <f t="shared" si="20"/>
        <v>2507.4555456016988</v>
      </c>
      <c r="AZ26" s="211">
        <f t="shared" si="20"/>
        <v>2587.2610286532004</v>
      </c>
      <c r="BA26" s="211">
        <f t="shared" si="20"/>
        <v>2667.0665117047024</v>
      </c>
      <c r="BB26" s="211">
        <f t="shared" si="20"/>
        <v>2746.8719947562035</v>
      </c>
      <c r="BC26" s="211">
        <f t="shared" si="20"/>
        <v>2826.6774778077051</v>
      </c>
      <c r="BD26" s="211">
        <f t="shared" si="21"/>
        <v>2906.4829608592067</v>
      </c>
      <c r="BE26" s="211">
        <f t="shared" si="21"/>
        <v>2861.4379718087421</v>
      </c>
      <c r="BF26" s="211">
        <f t="shared" si="21"/>
        <v>2816.3929827582779</v>
      </c>
      <c r="BG26" s="211">
        <f t="shared" si="21"/>
        <v>2771.3479937078132</v>
      </c>
      <c r="BH26" s="211">
        <f t="shared" si="21"/>
        <v>2726.303004657349</v>
      </c>
      <c r="BI26" s="211">
        <f t="shared" si="21"/>
        <v>2681.2580156068843</v>
      </c>
      <c r="BJ26" s="211">
        <f t="shared" si="21"/>
        <v>2636.2130265564201</v>
      </c>
      <c r="BK26" s="211">
        <f t="shared" si="21"/>
        <v>2591.1680375059555</v>
      </c>
      <c r="BL26" s="211">
        <f t="shared" si="21"/>
        <v>2546.1230484554912</v>
      </c>
      <c r="BM26" s="211">
        <f t="shared" si="21"/>
        <v>2501.0780594050266</v>
      </c>
      <c r="BN26" s="211">
        <f t="shared" si="22"/>
        <v>2456.0330703545624</v>
      </c>
      <c r="BO26" s="211">
        <f t="shared" si="22"/>
        <v>2410.9880813040977</v>
      </c>
      <c r="BP26" s="211">
        <f t="shared" si="22"/>
        <v>2365.943092253633</v>
      </c>
      <c r="BQ26" s="211">
        <f t="shared" si="22"/>
        <v>2320.8981032031688</v>
      </c>
      <c r="BR26" s="211">
        <f t="shared" si="22"/>
        <v>2275.8531141527046</v>
      </c>
      <c r="BS26" s="211">
        <f t="shared" si="22"/>
        <v>2230.80812510224</v>
      </c>
      <c r="BT26" s="211">
        <f t="shared" si="22"/>
        <v>2185.7631360517753</v>
      </c>
      <c r="BU26" s="211">
        <f t="shared" si="22"/>
        <v>2140.7181470013111</v>
      </c>
      <c r="BV26" s="211">
        <f t="shared" si="22"/>
        <v>2095.6731579508469</v>
      </c>
      <c r="BW26" s="211">
        <f t="shared" si="22"/>
        <v>2050.6281689003822</v>
      </c>
      <c r="BX26" s="211">
        <f t="shared" si="23"/>
        <v>2005.5831798499175</v>
      </c>
      <c r="BY26" s="211">
        <f t="shared" si="23"/>
        <v>1960.5381907994533</v>
      </c>
      <c r="BZ26" s="211">
        <f t="shared" si="23"/>
        <v>1915.4932017489887</v>
      </c>
      <c r="CA26" s="211">
        <f t="shared" si="23"/>
        <v>1870.4482126985242</v>
      </c>
      <c r="CB26" s="211">
        <f t="shared" si="23"/>
        <v>1825.4032236480598</v>
      </c>
      <c r="CC26" s="211">
        <f t="shared" si="23"/>
        <v>1780.3582345975954</v>
      </c>
      <c r="CD26" s="211">
        <f t="shared" si="23"/>
        <v>1735.3132455471309</v>
      </c>
      <c r="CE26" s="211">
        <f t="shared" si="23"/>
        <v>1690.2682564966665</v>
      </c>
      <c r="CF26" s="211">
        <f t="shared" si="23"/>
        <v>1645.223267446202</v>
      </c>
      <c r="CG26" s="211">
        <f t="shared" si="23"/>
        <v>1600.1782783957376</v>
      </c>
      <c r="CH26" s="211">
        <f t="shared" si="24"/>
        <v>1555.1332893452732</v>
      </c>
      <c r="CI26" s="211">
        <f t="shared" si="24"/>
        <v>5061.9618694753717</v>
      </c>
      <c r="CJ26" s="211">
        <f t="shared" si="24"/>
        <v>8568.7904496054707</v>
      </c>
      <c r="CK26" s="211">
        <f t="shared" si="24"/>
        <v>12075.61902973557</v>
      </c>
      <c r="CL26" s="211">
        <f t="shared" si="24"/>
        <v>15582.447609865669</v>
      </c>
      <c r="CM26" s="211">
        <f t="shared" si="24"/>
        <v>19089.27618999577</v>
      </c>
      <c r="CN26" s="211">
        <f t="shared" si="24"/>
        <v>22596.104770125869</v>
      </c>
      <c r="CO26" s="211">
        <f t="shared" si="24"/>
        <v>26102.933350255964</v>
      </c>
      <c r="CP26" s="211">
        <f t="shared" si="24"/>
        <v>29609.761930386067</v>
      </c>
      <c r="CQ26" s="211">
        <f t="shared" si="24"/>
        <v>33116.590510516166</v>
      </c>
      <c r="CR26" s="211">
        <f t="shared" si="25"/>
        <v>36623.419090646261</v>
      </c>
      <c r="CS26" s="211">
        <f t="shared" si="25"/>
        <v>40130.247670776356</v>
      </c>
      <c r="CT26" s="211">
        <f t="shared" si="25"/>
        <v>43637.076250906459</v>
      </c>
      <c r="CU26" s="211">
        <f t="shared" si="25"/>
        <v>47143.904831036562</v>
      </c>
      <c r="CV26" s="211">
        <f t="shared" si="25"/>
        <v>50650.73341116665</v>
      </c>
      <c r="CW26" s="211">
        <f t="shared" si="25"/>
        <v>52404.147701231705</v>
      </c>
      <c r="CX26" s="211">
        <f t="shared" si="25"/>
        <v>52404.147701231705</v>
      </c>
      <c r="CY26" s="211">
        <f t="shared" si="25"/>
        <v>52404.147701231705</v>
      </c>
      <c r="CZ26" s="211">
        <f t="shared" si="25"/>
        <v>52404.147701231705</v>
      </c>
      <c r="DA26" s="211">
        <f t="shared" si="25"/>
        <v>52404.147701231705</v>
      </c>
    </row>
    <row r="27" spans="1:105">
      <c r="A27" s="202" t="str">
        <f>Income!A74</f>
        <v>Animal products consumed</v>
      </c>
      <c r="B27" s="204">
        <f>Income!B74</f>
        <v>0</v>
      </c>
      <c r="C27" s="204">
        <f>Income!C74</f>
        <v>640.42588776389903</v>
      </c>
      <c r="D27" s="204">
        <f>Income!D74</f>
        <v>731.91530030159879</v>
      </c>
      <c r="E27" s="204">
        <f>Income!E74</f>
        <v>2711.0289841824542</v>
      </c>
      <c r="F27" s="211">
        <f t="shared" si="16"/>
        <v>0</v>
      </c>
      <c r="G27" s="211">
        <f t="shared" si="16"/>
        <v>0</v>
      </c>
      <c r="H27" s="211">
        <f t="shared" si="16"/>
        <v>0</v>
      </c>
      <c r="I27" s="211">
        <f t="shared" si="16"/>
        <v>0</v>
      </c>
      <c r="J27" s="211">
        <f t="shared" si="16"/>
        <v>0</v>
      </c>
      <c r="K27" s="211">
        <f t="shared" si="16"/>
        <v>0</v>
      </c>
      <c r="L27" s="211">
        <f t="shared" si="16"/>
        <v>0</v>
      </c>
      <c r="M27" s="211">
        <f t="shared" si="16"/>
        <v>0</v>
      </c>
      <c r="N27" s="211">
        <f t="shared" si="16"/>
        <v>0</v>
      </c>
      <c r="O27" s="211">
        <f t="shared" si="16"/>
        <v>0</v>
      </c>
      <c r="P27" s="211">
        <f t="shared" si="17"/>
        <v>0</v>
      </c>
      <c r="Q27" s="211">
        <f t="shared" si="17"/>
        <v>0</v>
      </c>
      <c r="R27" s="211">
        <f t="shared" si="17"/>
        <v>0</v>
      </c>
      <c r="S27" s="211">
        <f t="shared" si="17"/>
        <v>0</v>
      </c>
      <c r="T27" s="211">
        <f t="shared" si="17"/>
        <v>0</v>
      </c>
      <c r="U27" s="211">
        <f t="shared" si="17"/>
        <v>9.0200829262521314</v>
      </c>
      <c r="V27" s="211">
        <f t="shared" si="17"/>
        <v>27.060248778756328</v>
      </c>
      <c r="W27" s="211">
        <f t="shared" si="17"/>
        <v>45.100414631260527</v>
      </c>
      <c r="X27" s="211">
        <f t="shared" si="17"/>
        <v>63.140580483764722</v>
      </c>
      <c r="Y27" s="211">
        <f t="shared" si="17"/>
        <v>81.180746336268925</v>
      </c>
      <c r="Z27" s="211">
        <f t="shared" si="18"/>
        <v>99.220912188773127</v>
      </c>
      <c r="AA27" s="211">
        <f t="shared" si="18"/>
        <v>117.26107804127733</v>
      </c>
      <c r="AB27" s="211">
        <f t="shared" si="18"/>
        <v>135.3012438937815</v>
      </c>
      <c r="AC27" s="211">
        <f t="shared" si="18"/>
        <v>153.34140974628573</v>
      </c>
      <c r="AD27" s="211">
        <f t="shared" si="18"/>
        <v>171.38157559878991</v>
      </c>
      <c r="AE27" s="211">
        <f t="shared" si="18"/>
        <v>189.42174145129411</v>
      </c>
      <c r="AF27" s="211">
        <f t="shared" si="18"/>
        <v>207.46190730379831</v>
      </c>
      <c r="AG27" s="211">
        <f t="shared" si="18"/>
        <v>225.50207315630252</v>
      </c>
      <c r="AH27" s="211">
        <f t="shared" si="18"/>
        <v>243.54223900880672</v>
      </c>
      <c r="AI27" s="211">
        <f t="shared" si="18"/>
        <v>261.58240486131092</v>
      </c>
      <c r="AJ27" s="211">
        <f t="shared" si="19"/>
        <v>279.62257071381509</v>
      </c>
      <c r="AK27" s="211">
        <f t="shared" si="19"/>
        <v>297.66273656631927</v>
      </c>
      <c r="AL27" s="211">
        <f t="shared" si="19"/>
        <v>315.7029024188235</v>
      </c>
      <c r="AM27" s="211">
        <f t="shared" si="19"/>
        <v>333.74306827132767</v>
      </c>
      <c r="AN27" s="211">
        <f t="shared" si="19"/>
        <v>351.78323412383185</v>
      </c>
      <c r="AO27" s="211">
        <f t="shared" si="19"/>
        <v>369.82339997633608</v>
      </c>
      <c r="AP27" s="211">
        <f t="shared" si="19"/>
        <v>387.86356582884025</v>
      </c>
      <c r="AQ27" s="211">
        <f t="shared" si="19"/>
        <v>405.90373168134442</v>
      </c>
      <c r="AR27" s="211">
        <f t="shared" si="19"/>
        <v>423.94389753384866</v>
      </c>
      <c r="AS27" s="211">
        <f t="shared" si="19"/>
        <v>441.98406338635289</v>
      </c>
      <c r="AT27" s="211">
        <f t="shared" si="20"/>
        <v>460.02422923885706</v>
      </c>
      <c r="AU27" s="211">
        <f t="shared" si="20"/>
        <v>478.06439509136123</v>
      </c>
      <c r="AV27" s="211">
        <f t="shared" si="20"/>
        <v>496.10456094386547</v>
      </c>
      <c r="AW27" s="211">
        <f t="shared" si="20"/>
        <v>514.14472679636958</v>
      </c>
      <c r="AX27" s="211">
        <f t="shared" si="20"/>
        <v>532.18489264887387</v>
      </c>
      <c r="AY27" s="211">
        <f t="shared" si="20"/>
        <v>550.22505850137804</v>
      </c>
      <c r="AZ27" s="211">
        <f t="shared" si="20"/>
        <v>568.26522435388222</v>
      </c>
      <c r="BA27" s="211">
        <f t="shared" si="20"/>
        <v>586.30539020638651</v>
      </c>
      <c r="BB27" s="211">
        <f t="shared" si="20"/>
        <v>604.34555605889057</v>
      </c>
      <c r="BC27" s="211">
        <f t="shared" si="20"/>
        <v>622.38572191139485</v>
      </c>
      <c r="BD27" s="211">
        <f t="shared" si="21"/>
        <v>640.42588776389903</v>
      </c>
      <c r="BE27" s="211">
        <f t="shared" si="21"/>
        <v>643.47553484848902</v>
      </c>
      <c r="BF27" s="211">
        <f t="shared" si="21"/>
        <v>646.52518193307901</v>
      </c>
      <c r="BG27" s="211">
        <f t="shared" si="21"/>
        <v>649.574829017669</v>
      </c>
      <c r="BH27" s="211">
        <f t="shared" si="21"/>
        <v>652.624476102259</v>
      </c>
      <c r="BI27" s="211">
        <f t="shared" si="21"/>
        <v>655.67412318684899</v>
      </c>
      <c r="BJ27" s="211">
        <f t="shared" si="21"/>
        <v>658.72377027143898</v>
      </c>
      <c r="BK27" s="211">
        <f t="shared" si="21"/>
        <v>661.77341735602897</v>
      </c>
      <c r="BL27" s="211">
        <f t="shared" si="21"/>
        <v>664.82306444061896</v>
      </c>
      <c r="BM27" s="211">
        <f t="shared" si="21"/>
        <v>667.87271152520896</v>
      </c>
      <c r="BN27" s="211">
        <f t="shared" si="22"/>
        <v>670.92235860979895</v>
      </c>
      <c r="BO27" s="211">
        <f t="shared" si="22"/>
        <v>673.97200569438894</v>
      </c>
      <c r="BP27" s="211">
        <f t="shared" si="22"/>
        <v>677.02165277897893</v>
      </c>
      <c r="BQ27" s="211">
        <f t="shared" si="22"/>
        <v>680.07129986356892</v>
      </c>
      <c r="BR27" s="211">
        <f t="shared" si="22"/>
        <v>683.12094694815892</v>
      </c>
      <c r="BS27" s="211">
        <f t="shared" si="22"/>
        <v>686.17059403274891</v>
      </c>
      <c r="BT27" s="211">
        <f t="shared" si="22"/>
        <v>689.2202411173389</v>
      </c>
      <c r="BU27" s="211">
        <f t="shared" si="22"/>
        <v>692.26988820192889</v>
      </c>
      <c r="BV27" s="211">
        <f t="shared" si="22"/>
        <v>695.31953528651889</v>
      </c>
      <c r="BW27" s="211">
        <f t="shared" si="22"/>
        <v>698.36918237110888</v>
      </c>
      <c r="BX27" s="211">
        <f t="shared" si="23"/>
        <v>701.41882945569887</v>
      </c>
      <c r="BY27" s="211">
        <f t="shared" si="23"/>
        <v>704.46847654028886</v>
      </c>
      <c r="BZ27" s="211">
        <f t="shared" si="23"/>
        <v>707.51812362487885</v>
      </c>
      <c r="CA27" s="211">
        <f t="shared" si="23"/>
        <v>710.56777070946885</v>
      </c>
      <c r="CB27" s="211">
        <f t="shared" si="23"/>
        <v>713.61741779405884</v>
      </c>
      <c r="CC27" s="211">
        <f t="shared" si="23"/>
        <v>716.66706487864883</v>
      </c>
      <c r="CD27" s="211">
        <f t="shared" si="23"/>
        <v>719.71671196323882</v>
      </c>
      <c r="CE27" s="211">
        <f t="shared" si="23"/>
        <v>722.76635904782881</v>
      </c>
      <c r="CF27" s="211">
        <f t="shared" si="23"/>
        <v>725.81600613241881</v>
      </c>
      <c r="CG27" s="211">
        <f t="shared" si="23"/>
        <v>728.8656532170088</v>
      </c>
      <c r="CH27" s="211">
        <f t="shared" si="24"/>
        <v>731.91530030159879</v>
      </c>
      <c r="CI27" s="211">
        <f t="shared" si="24"/>
        <v>868.40589918993362</v>
      </c>
      <c r="CJ27" s="211">
        <f t="shared" si="24"/>
        <v>1004.8964980782685</v>
      </c>
      <c r="CK27" s="211">
        <f t="shared" si="24"/>
        <v>1141.3870969666034</v>
      </c>
      <c r="CL27" s="211">
        <f t="shared" si="24"/>
        <v>1277.8776958549383</v>
      </c>
      <c r="CM27" s="211">
        <f t="shared" si="24"/>
        <v>1414.3682947432731</v>
      </c>
      <c r="CN27" s="211">
        <f t="shared" si="24"/>
        <v>1550.858893631608</v>
      </c>
      <c r="CO27" s="211">
        <f t="shared" si="24"/>
        <v>1687.3494925199427</v>
      </c>
      <c r="CP27" s="211">
        <f t="shared" si="24"/>
        <v>1823.8400914082777</v>
      </c>
      <c r="CQ27" s="211">
        <f t="shared" si="24"/>
        <v>1960.3306902966124</v>
      </c>
      <c r="CR27" s="211">
        <f t="shared" si="25"/>
        <v>2096.8212891849471</v>
      </c>
      <c r="CS27" s="211">
        <f t="shared" si="25"/>
        <v>2233.3118880732823</v>
      </c>
      <c r="CT27" s="211">
        <f t="shared" si="25"/>
        <v>2369.8024869616174</v>
      </c>
      <c r="CU27" s="211">
        <f t="shared" si="25"/>
        <v>2506.2930858499521</v>
      </c>
      <c r="CV27" s="211">
        <f t="shared" si="25"/>
        <v>2642.7836847382869</v>
      </c>
      <c r="CW27" s="211">
        <f t="shared" si="25"/>
        <v>2711.0289841824542</v>
      </c>
      <c r="CX27" s="211">
        <f t="shared" si="25"/>
        <v>2711.0289841824542</v>
      </c>
      <c r="CY27" s="211">
        <f t="shared" si="25"/>
        <v>2711.0289841824542</v>
      </c>
      <c r="CZ27" s="211">
        <f t="shared" si="25"/>
        <v>2711.0289841824542</v>
      </c>
      <c r="DA27" s="211">
        <f t="shared" si="25"/>
        <v>2711.0289841824542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0</v>
      </c>
      <c r="C29" s="204">
        <f>Income!C76</f>
        <v>7413.748488798682</v>
      </c>
      <c r="D29" s="204">
        <f>Income!D76</f>
        <v>15201.864738543682</v>
      </c>
      <c r="E29" s="204">
        <f>Income!E76</f>
        <v>28866.069595487545</v>
      </c>
      <c r="F29" s="211">
        <f t="shared" si="16"/>
        <v>0</v>
      </c>
      <c r="G29" s="211">
        <f t="shared" si="16"/>
        <v>0</v>
      </c>
      <c r="H29" s="211">
        <f t="shared" si="16"/>
        <v>0</v>
      </c>
      <c r="I29" s="211">
        <f t="shared" si="16"/>
        <v>0</v>
      </c>
      <c r="J29" s="211">
        <f t="shared" si="16"/>
        <v>0</v>
      </c>
      <c r="K29" s="211">
        <f t="shared" si="16"/>
        <v>0</v>
      </c>
      <c r="L29" s="211">
        <f t="shared" si="16"/>
        <v>0</v>
      </c>
      <c r="M29" s="211">
        <f t="shared" si="16"/>
        <v>0</v>
      </c>
      <c r="N29" s="211">
        <f t="shared" si="16"/>
        <v>0</v>
      </c>
      <c r="O29" s="211">
        <f t="shared" si="16"/>
        <v>0</v>
      </c>
      <c r="P29" s="211">
        <f t="shared" si="17"/>
        <v>0</v>
      </c>
      <c r="Q29" s="211">
        <f t="shared" si="17"/>
        <v>0</v>
      </c>
      <c r="R29" s="211">
        <f t="shared" si="17"/>
        <v>0</v>
      </c>
      <c r="S29" s="211">
        <f t="shared" si="17"/>
        <v>0</v>
      </c>
      <c r="T29" s="211">
        <f t="shared" si="17"/>
        <v>0</v>
      </c>
      <c r="U29" s="211">
        <f t="shared" si="17"/>
        <v>104.41899279998181</v>
      </c>
      <c r="V29" s="211">
        <f t="shared" si="17"/>
        <v>313.25697839994467</v>
      </c>
      <c r="W29" s="211">
        <f t="shared" si="17"/>
        <v>522.09496399990746</v>
      </c>
      <c r="X29" s="211">
        <f t="shared" si="17"/>
        <v>730.93294959987043</v>
      </c>
      <c r="Y29" s="211">
        <f t="shared" si="17"/>
        <v>939.77093519983316</v>
      </c>
      <c r="Z29" s="211">
        <f t="shared" si="18"/>
        <v>1148.6089207997961</v>
      </c>
      <c r="AA29" s="211">
        <f t="shared" si="18"/>
        <v>1357.446906399759</v>
      </c>
      <c r="AB29" s="211">
        <f t="shared" si="18"/>
        <v>1566.284891999722</v>
      </c>
      <c r="AC29" s="211">
        <f t="shared" si="18"/>
        <v>1775.1228775996849</v>
      </c>
      <c r="AD29" s="211">
        <f t="shared" si="18"/>
        <v>1983.9608631996477</v>
      </c>
      <c r="AE29" s="211">
        <f t="shared" si="18"/>
        <v>2192.7988487996108</v>
      </c>
      <c r="AF29" s="211">
        <f t="shared" si="18"/>
        <v>2401.6368343995732</v>
      </c>
      <c r="AG29" s="211">
        <f t="shared" si="18"/>
        <v>2610.4748199995361</v>
      </c>
      <c r="AH29" s="211">
        <f t="shared" si="18"/>
        <v>2819.3128055994989</v>
      </c>
      <c r="AI29" s="211">
        <f t="shared" si="18"/>
        <v>3028.1507911994622</v>
      </c>
      <c r="AJ29" s="211">
        <f t="shared" si="19"/>
        <v>3236.9887767994251</v>
      </c>
      <c r="AK29" s="211">
        <f t="shared" si="19"/>
        <v>3445.8267623993875</v>
      </c>
      <c r="AL29" s="211">
        <f t="shared" si="19"/>
        <v>3654.6647479993503</v>
      </c>
      <c r="AM29" s="211">
        <f t="shared" si="19"/>
        <v>3863.5027335993136</v>
      </c>
      <c r="AN29" s="211">
        <f t="shared" si="19"/>
        <v>4072.340719199276</v>
      </c>
      <c r="AO29" s="211">
        <f t="shared" si="19"/>
        <v>4281.1787047992393</v>
      </c>
      <c r="AP29" s="211">
        <f t="shared" si="19"/>
        <v>4490.0166903992022</v>
      </c>
      <c r="AQ29" s="211">
        <f t="shared" si="19"/>
        <v>4698.854675999165</v>
      </c>
      <c r="AR29" s="211">
        <f t="shared" si="19"/>
        <v>4907.692661599127</v>
      </c>
      <c r="AS29" s="211">
        <f t="shared" si="19"/>
        <v>5116.5306471990898</v>
      </c>
      <c r="AT29" s="211">
        <f t="shared" si="20"/>
        <v>5325.3686327990526</v>
      </c>
      <c r="AU29" s="211">
        <f t="shared" si="20"/>
        <v>5534.2066183990155</v>
      </c>
      <c r="AV29" s="211">
        <f t="shared" si="20"/>
        <v>5743.0446039989793</v>
      </c>
      <c r="AW29" s="211">
        <f t="shared" si="20"/>
        <v>5951.8825895989421</v>
      </c>
      <c r="AX29" s="211">
        <f t="shared" si="20"/>
        <v>6160.720575198905</v>
      </c>
      <c r="AY29" s="211">
        <f t="shared" si="20"/>
        <v>6369.5585607988678</v>
      </c>
      <c r="AZ29" s="211">
        <f t="shared" si="20"/>
        <v>6578.3965463988307</v>
      </c>
      <c r="BA29" s="211">
        <f t="shared" si="20"/>
        <v>6787.2345319987935</v>
      </c>
      <c r="BB29" s="211">
        <f t="shared" si="20"/>
        <v>6996.0725175987563</v>
      </c>
      <c r="BC29" s="211">
        <f t="shared" si="20"/>
        <v>7204.9105031987192</v>
      </c>
      <c r="BD29" s="211">
        <f t="shared" si="21"/>
        <v>7413.748488798682</v>
      </c>
      <c r="BE29" s="211">
        <f t="shared" si="21"/>
        <v>7673.3523637901817</v>
      </c>
      <c r="BF29" s="211">
        <f t="shared" si="21"/>
        <v>7932.9562387816823</v>
      </c>
      <c r="BG29" s="211">
        <f t="shared" si="21"/>
        <v>8192.5601137731828</v>
      </c>
      <c r="BH29" s="211">
        <f t="shared" si="21"/>
        <v>8452.1639887646816</v>
      </c>
      <c r="BI29" s="211">
        <f t="shared" si="21"/>
        <v>8711.7678637561821</v>
      </c>
      <c r="BJ29" s="211">
        <f t="shared" si="21"/>
        <v>8971.3717387476827</v>
      </c>
      <c r="BK29" s="211">
        <f t="shared" si="21"/>
        <v>9230.9756137391814</v>
      </c>
      <c r="BL29" s="211">
        <f t="shared" si="21"/>
        <v>9490.579488730682</v>
      </c>
      <c r="BM29" s="211">
        <f t="shared" si="21"/>
        <v>9750.1833637221825</v>
      </c>
      <c r="BN29" s="211">
        <f t="shared" si="22"/>
        <v>10009.787238713681</v>
      </c>
      <c r="BO29" s="211">
        <f t="shared" si="22"/>
        <v>10269.391113705182</v>
      </c>
      <c r="BP29" s="211">
        <f t="shared" si="22"/>
        <v>10528.994988696682</v>
      </c>
      <c r="BQ29" s="211">
        <f t="shared" si="22"/>
        <v>10788.598863688181</v>
      </c>
      <c r="BR29" s="211">
        <f t="shared" si="22"/>
        <v>11048.202738679682</v>
      </c>
      <c r="BS29" s="211">
        <f t="shared" si="22"/>
        <v>11307.806613671182</v>
      </c>
      <c r="BT29" s="211">
        <f t="shared" si="22"/>
        <v>11567.410488662681</v>
      </c>
      <c r="BU29" s="211">
        <f t="shared" si="22"/>
        <v>11827.014363654182</v>
      </c>
      <c r="BV29" s="211">
        <f t="shared" si="22"/>
        <v>12086.618238645682</v>
      </c>
      <c r="BW29" s="211">
        <f t="shared" si="22"/>
        <v>12346.222113637181</v>
      </c>
      <c r="BX29" s="211">
        <f t="shared" si="23"/>
        <v>12605.825988628683</v>
      </c>
      <c r="BY29" s="211">
        <f t="shared" si="23"/>
        <v>12865.429863620182</v>
      </c>
      <c r="BZ29" s="211">
        <f t="shared" si="23"/>
        <v>13125.033738611681</v>
      </c>
      <c r="CA29" s="211">
        <f t="shared" si="23"/>
        <v>13384.637613603181</v>
      </c>
      <c r="CB29" s="211">
        <f t="shared" si="23"/>
        <v>13644.241488594682</v>
      </c>
      <c r="CC29" s="211">
        <f t="shared" si="23"/>
        <v>13903.845363586181</v>
      </c>
      <c r="CD29" s="211">
        <f t="shared" si="23"/>
        <v>14163.449238577683</v>
      </c>
      <c r="CE29" s="211">
        <f t="shared" si="23"/>
        <v>14423.053113569182</v>
      </c>
      <c r="CF29" s="211">
        <f t="shared" si="23"/>
        <v>14682.65698856068</v>
      </c>
      <c r="CG29" s="211">
        <f t="shared" si="23"/>
        <v>14942.260863552181</v>
      </c>
      <c r="CH29" s="211">
        <f t="shared" si="24"/>
        <v>15201.864738543682</v>
      </c>
      <c r="CI29" s="211">
        <f t="shared" si="24"/>
        <v>16144.223694194983</v>
      </c>
      <c r="CJ29" s="211">
        <f t="shared" si="24"/>
        <v>17086.582649846285</v>
      </c>
      <c r="CK29" s="211">
        <f t="shared" si="24"/>
        <v>18028.941605497585</v>
      </c>
      <c r="CL29" s="211">
        <f t="shared" si="24"/>
        <v>18971.300561148884</v>
      </c>
      <c r="CM29" s="211">
        <f t="shared" si="24"/>
        <v>19913.659516800188</v>
      </c>
      <c r="CN29" s="211">
        <f t="shared" si="24"/>
        <v>20856.018472451487</v>
      </c>
      <c r="CO29" s="211">
        <f t="shared" si="24"/>
        <v>21798.377428102787</v>
      </c>
      <c r="CP29" s="211">
        <f t="shared" si="24"/>
        <v>22740.736383754091</v>
      </c>
      <c r="CQ29" s="211">
        <f t="shared" si="24"/>
        <v>23683.09533940539</v>
      </c>
      <c r="CR29" s="211">
        <f t="shared" si="25"/>
        <v>24625.45429505669</v>
      </c>
      <c r="CS29" s="211">
        <f t="shared" si="25"/>
        <v>25567.813250707994</v>
      </c>
      <c r="CT29" s="211">
        <f t="shared" si="25"/>
        <v>26510.17220635929</v>
      </c>
      <c r="CU29" s="211">
        <f t="shared" si="25"/>
        <v>27452.531162010593</v>
      </c>
      <c r="CV29" s="211">
        <f t="shared" si="25"/>
        <v>28394.890117661897</v>
      </c>
      <c r="CW29" s="211">
        <f t="shared" si="25"/>
        <v>28866.069595487545</v>
      </c>
      <c r="CX29" s="211">
        <f t="shared" si="25"/>
        <v>28866.069595487545</v>
      </c>
      <c r="CY29" s="211">
        <f t="shared" si="25"/>
        <v>28866.069595487545</v>
      </c>
      <c r="CZ29" s="211">
        <f t="shared" si="25"/>
        <v>28866.069595487545</v>
      </c>
      <c r="DA29" s="211">
        <f t="shared" si="25"/>
        <v>28866.069595487545</v>
      </c>
    </row>
    <row r="30" spans="1:105">
      <c r="A30" s="202" t="str">
        <f>Income!A77</f>
        <v>Wild foods consumed and sold</v>
      </c>
      <c r="B30" s="204">
        <f>Income!B77</f>
        <v>108.67974121091794</v>
      </c>
      <c r="C30" s="204">
        <f>Income!C77</f>
        <v>365.17809838714737</v>
      </c>
      <c r="D30" s="204">
        <f>Income!D77</f>
        <v>0</v>
      </c>
      <c r="E30" s="204">
        <f>Income!E77</f>
        <v>0</v>
      </c>
      <c r="F30" s="211">
        <f t="shared" si="16"/>
        <v>108.67974121091794</v>
      </c>
      <c r="G30" s="211">
        <f t="shared" si="16"/>
        <v>108.67974121091794</v>
      </c>
      <c r="H30" s="211">
        <f t="shared" si="16"/>
        <v>108.67974121091794</v>
      </c>
      <c r="I30" s="211">
        <f t="shared" si="16"/>
        <v>108.67974121091794</v>
      </c>
      <c r="J30" s="211">
        <f t="shared" si="16"/>
        <v>108.67974121091794</v>
      </c>
      <c r="K30" s="211">
        <f t="shared" si="16"/>
        <v>108.67974121091794</v>
      </c>
      <c r="L30" s="211">
        <f t="shared" si="16"/>
        <v>108.67974121091794</v>
      </c>
      <c r="M30" s="211">
        <f t="shared" si="16"/>
        <v>108.67974121091794</v>
      </c>
      <c r="N30" s="211">
        <f t="shared" si="16"/>
        <v>108.67974121091794</v>
      </c>
      <c r="O30" s="211">
        <f t="shared" si="16"/>
        <v>108.67974121091794</v>
      </c>
      <c r="P30" s="211">
        <f t="shared" si="17"/>
        <v>108.67974121091794</v>
      </c>
      <c r="Q30" s="211">
        <f t="shared" si="17"/>
        <v>108.67974121091794</v>
      </c>
      <c r="R30" s="211">
        <f t="shared" si="17"/>
        <v>108.67974121091794</v>
      </c>
      <c r="S30" s="211">
        <f t="shared" si="17"/>
        <v>108.67974121091794</v>
      </c>
      <c r="T30" s="211">
        <f t="shared" si="17"/>
        <v>108.67974121091794</v>
      </c>
      <c r="U30" s="211">
        <f t="shared" si="17"/>
        <v>112.29239412889301</v>
      </c>
      <c r="V30" s="211">
        <f t="shared" si="17"/>
        <v>119.51769996484313</v>
      </c>
      <c r="W30" s="211">
        <f t="shared" si="17"/>
        <v>126.74300580079327</v>
      </c>
      <c r="X30" s="211">
        <f t="shared" si="17"/>
        <v>133.96831163674338</v>
      </c>
      <c r="Y30" s="211">
        <f t="shared" si="17"/>
        <v>141.19361747269352</v>
      </c>
      <c r="Z30" s="211">
        <f t="shared" si="18"/>
        <v>148.41892330864363</v>
      </c>
      <c r="AA30" s="211">
        <f t="shared" si="18"/>
        <v>155.64422914459377</v>
      </c>
      <c r="AB30" s="211">
        <f t="shared" si="18"/>
        <v>162.8695349805439</v>
      </c>
      <c r="AC30" s="211">
        <f t="shared" si="18"/>
        <v>170.09484081649401</v>
      </c>
      <c r="AD30" s="211">
        <f t="shared" si="18"/>
        <v>177.32014665244412</v>
      </c>
      <c r="AE30" s="211">
        <f t="shared" si="18"/>
        <v>184.54545248839426</v>
      </c>
      <c r="AF30" s="211">
        <f t="shared" si="18"/>
        <v>191.7707583243444</v>
      </c>
      <c r="AG30" s="211">
        <f t="shared" si="18"/>
        <v>198.99606416029451</v>
      </c>
      <c r="AH30" s="211">
        <f t="shared" si="18"/>
        <v>206.22136999624465</v>
      </c>
      <c r="AI30" s="211">
        <f t="shared" si="18"/>
        <v>213.44667583219476</v>
      </c>
      <c r="AJ30" s="211">
        <f t="shared" si="19"/>
        <v>220.67198166814489</v>
      </c>
      <c r="AK30" s="211">
        <f t="shared" si="19"/>
        <v>227.897287504095</v>
      </c>
      <c r="AL30" s="211">
        <f t="shared" si="19"/>
        <v>235.12259334004511</v>
      </c>
      <c r="AM30" s="211">
        <f t="shared" si="19"/>
        <v>242.34789917599525</v>
      </c>
      <c r="AN30" s="211">
        <f t="shared" si="19"/>
        <v>249.57320501194539</v>
      </c>
      <c r="AO30" s="211">
        <f t="shared" si="19"/>
        <v>256.7985108478955</v>
      </c>
      <c r="AP30" s="211">
        <f t="shared" si="19"/>
        <v>264.02381668384561</v>
      </c>
      <c r="AQ30" s="211">
        <f t="shared" si="19"/>
        <v>271.24912251979572</v>
      </c>
      <c r="AR30" s="211">
        <f t="shared" si="19"/>
        <v>278.47442835574589</v>
      </c>
      <c r="AS30" s="211">
        <f t="shared" si="19"/>
        <v>285.699734191696</v>
      </c>
      <c r="AT30" s="211">
        <f t="shared" si="20"/>
        <v>292.92504002764611</v>
      </c>
      <c r="AU30" s="211">
        <f t="shared" si="20"/>
        <v>300.15034586359627</v>
      </c>
      <c r="AV30" s="211">
        <f t="shared" si="20"/>
        <v>307.37565169954638</v>
      </c>
      <c r="AW30" s="211">
        <f t="shared" si="20"/>
        <v>314.60095753549649</v>
      </c>
      <c r="AX30" s="211">
        <f t="shared" si="20"/>
        <v>321.82626337144666</v>
      </c>
      <c r="AY30" s="211">
        <f t="shared" si="20"/>
        <v>329.05156920739671</v>
      </c>
      <c r="AZ30" s="211">
        <f t="shared" si="20"/>
        <v>336.27687504334688</v>
      </c>
      <c r="BA30" s="211">
        <f t="shared" si="20"/>
        <v>343.50218087929699</v>
      </c>
      <c r="BB30" s="211">
        <f t="shared" si="20"/>
        <v>350.7274867152471</v>
      </c>
      <c r="BC30" s="211">
        <f t="shared" si="20"/>
        <v>357.95279255119726</v>
      </c>
      <c r="BD30" s="211">
        <f t="shared" si="21"/>
        <v>365.17809838714737</v>
      </c>
      <c r="BE30" s="211">
        <f t="shared" si="21"/>
        <v>353.00549510757577</v>
      </c>
      <c r="BF30" s="211">
        <f t="shared" si="21"/>
        <v>340.83289182800422</v>
      </c>
      <c r="BG30" s="211">
        <f t="shared" si="21"/>
        <v>328.66028854843262</v>
      </c>
      <c r="BH30" s="211">
        <f t="shared" si="21"/>
        <v>316.48768526886107</v>
      </c>
      <c r="BI30" s="211">
        <f t="shared" si="21"/>
        <v>304.31508198928947</v>
      </c>
      <c r="BJ30" s="211">
        <f t="shared" si="21"/>
        <v>292.14247870971792</v>
      </c>
      <c r="BK30" s="211">
        <f t="shared" si="21"/>
        <v>279.96987543014632</v>
      </c>
      <c r="BL30" s="211">
        <f t="shared" si="21"/>
        <v>267.79727215057471</v>
      </c>
      <c r="BM30" s="211">
        <f t="shared" si="21"/>
        <v>255.62466887100317</v>
      </c>
      <c r="BN30" s="211">
        <f t="shared" si="22"/>
        <v>243.45206559143156</v>
      </c>
      <c r="BO30" s="211">
        <f t="shared" si="22"/>
        <v>231.27946231186002</v>
      </c>
      <c r="BP30" s="211">
        <f t="shared" si="22"/>
        <v>219.10685903228844</v>
      </c>
      <c r="BQ30" s="211">
        <f t="shared" si="22"/>
        <v>206.93425575271684</v>
      </c>
      <c r="BR30" s="211">
        <f t="shared" si="22"/>
        <v>194.76165247314526</v>
      </c>
      <c r="BS30" s="211">
        <f t="shared" si="22"/>
        <v>182.58904919357369</v>
      </c>
      <c r="BT30" s="211">
        <f t="shared" si="22"/>
        <v>170.41644591400211</v>
      </c>
      <c r="BU30" s="211">
        <f t="shared" si="22"/>
        <v>158.24384263443051</v>
      </c>
      <c r="BV30" s="211">
        <f t="shared" si="22"/>
        <v>146.07123935485896</v>
      </c>
      <c r="BW30" s="211">
        <f t="shared" si="22"/>
        <v>133.89863607528738</v>
      </c>
      <c r="BX30" s="211">
        <f t="shared" si="23"/>
        <v>121.72603279571578</v>
      </c>
      <c r="BY30" s="211">
        <f t="shared" si="23"/>
        <v>109.55342951614423</v>
      </c>
      <c r="BZ30" s="211">
        <f t="shared" si="23"/>
        <v>97.380826236572659</v>
      </c>
      <c r="CA30" s="211">
        <f t="shared" si="23"/>
        <v>85.208222957001055</v>
      </c>
      <c r="CB30" s="211">
        <f t="shared" si="23"/>
        <v>73.035619677429509</v>
      </c>
      <c r="CC30" s="211">
        <f t="shared" si="23"/>
        <v>60.863016397857848</v>
      </c>
      <c r="CD30" s="211">
        <f t="shared" si="23"/>
        <v>48.690413118286301</v>
      </c>
      <c r="CE30" s="211">
        <f t="shared" si="23"/>
        <v>36.517809838714754</v>
      </c>
      <c r="CF30" s="211">
        <f t="shared" si="23"/>
        <v>24.345206559143151</v>
      </c>
      <c r="CG30" s="211">
        <f t="shared" si="23"/>
        <v>12.172603279571604</v>
      </c>
      <c r="CH30" s="211">
        <f t="shared" si="24"/>
        <v>0</v>
      </c>
      <c r="CI30" s="211">
        <f t="shared" si="24"/>
        <v>0</v>
      </c>
      <c r="CJ30" s="211">
        <f t="shared" si="24"/>
        <v>0</v>
      </c>
      <c r="CK30" s="211">
        <f t="shared" si="24"/>
        <v>0</v>
      </c>
      <c r="CL30" s="211">
        <f t="shared" si="24"/>
        <v>0</v>
      </c>
      <c r="CM30" s="211">
        <f t="shared" si="24"/>
        <v>0</v>
      </c>
      <c r="CN30" s="211">
        <f t="shared" si="24"/>
        <v>0</v>
      </c>
      <c r="CO30" s="211">
        <f t="shared" si="24"/>
        <v>0</v>
      </c>
      <c r="CP30" s="211">
        <f t="shared" si="24"/>
        <v>0</v>
      </c>
      <c r="CQ30" s="211">
        <f t="shared" si="24"/>
        <v>0</v>
      </c>
      <c r="CR30" s="211">
        <f t="shared" si="25"/>
        <v>0</v>
      </c>
      <c r="CS30" s="211">
        <f t="shared" si="25"/>
        <v>0</v>
      </c>
      <c r="CT30" s="211">
        <f t="shared" si="25"/>
        <v>0</v>
      </c>
      <c r="CU30" s="211">
        <f t="shared" si="25"/>
        <v>0</v>
      </c>
      <c r="CV30" s="211">
        <f t="shared" si="25"/>
        <v>0</v>
      </c>
      <c r="CW30" s="211">
        <f t="shared" si="25"/>
        <v>0</v>
      </c>
      <c r="CX30" s="211">
        <f t="shared" si="25"/>
        <v>0</v>
      </c>
      <c r="CY30" s="211">
        <f t="shared" si="25"/>
        <v>0</v>
      </c>
      <c r="CZ30" s="211">
        <f t="shared" si="25"/>
        <v>0</v>
      </c>
      <c r="DA30" s="211">
        <f t="shared" si="25"/>
        <v>0</v>
      </c>
    </row>
    <row r="31" spans="1:105">
      <c r="A31" s="202" t="str">
        <f>Income!A78</f>
        <v>Labour - casual</v>
      </c>
      <c r="B31" s="204">
        <f>Income!B78</f>
        <v>7124.7820082082608</v>
      </c>
      <c r="C31" s="204">
        <f>Income!C78</f>
        <v>0</v>
      </c>
      <c r="D31" s="204">
        <f>Income!D78</f>
        <v>0</v>
      </c>
      <c r="E31" s="204">
        <f>Income!E78</f>
        <v>0</v>
      </c>
      <c r="F31" s="211">
        <f t="shared" si="16"/>
        <v>7124.7820082082608</v>
      </c>
      <c r="G31" s="211">
        <f t="shared" si="16"/>
        <v>7124.7820082082608</v>
      </c>
      <c r="H31" s="211">
        <f t="shared" si="16"/>
        <v>7124.7820082082608</v>
      </c>
      <c r="I31" s="211">
        <f t="shared" si="16"/>
        <v>7124.7820082082608</v>
      </c>
      <c r="J31" s="211">
        <f t="shared" si="16"/>
        <v>7124.7820082082608</v>
      </c>
      <c r="K31" s="211">
        <f t="shared" si="16"/>
        <v>7124.7820082082608</v>
      </c>
      <c r="L31" s="211">
        <f t="shared" si="16"/>
        <v>7124.7820082082608</v>
      </c>
      <c r="M31" s="211">
        <f t="shared" si="16"/>
        <v>7124.7820082082608</v>
      </c>
      <c r="N31" s="211">
        <f t="shared" si="16"/>
        <v>7124.7820082082608</v>
      </c>
      <c r="O31" s="211">
        <f t="shared" si="16"/>
        <v>7124.7820082082608</v>
      </c>
      <c r="P31" s="211">
        <f t="shared" si="17"/>
        <v>7124.7820082082608</v>
      </c>
      <c r="Q31" s="211">
        <f t="shared" si="17"/>
        <v>7124.7820082082608</v>
      </c>
      <c r="R31" s="211">
        <f t="shared" si="17"/>
        <v>7124.7820082082608</v>
      </c>
      <c r="S31" s="211">
        <f t="shared" si="17"/>
        <v>7124.7820082082608</v>
      </c>
      <c r="T31" s="211">
        <f t="shared" si="17"/>
        <v>7124.7820082082608</v>
      </c>
      <c r="U31" s="211">
        <f t="shared" si="17"/>
        <v>7024.4329658391298</v>
      </c>
      <c r="V31" s="211">
        <f t="shared" si="17"/>
        <v>6823.7348811008687</v>
      </c>
      <c r="W31" s="211">
        <f t="shared" si="17"/>
        <v>6623.0367963626086</v>
      </c>
      <c r="X31" s="211">
        <f t="shared" si="17"/>
        <v>6422.3387116243475</v>
      </c>
      <c r="Y31" s="211">
        <f t="shared" si="17"/>
        <v>6221.6406268860865</v>
      </c>
      <c r="Z31" s="211">
        <f t="shared" si="18"/>
        <v>6020.9425421478254</v>
      </c>
      <c r="AA31" s="211">
        <f t="shared" si="18"/>
        <v>5820.2444574095643</v>
      </c>
      <c r="AB31" s="211">
        <f t="shared" si="18"/>
        <v>5619.5463726713042</v>
      </c>
      <c r="AC31" s="211">
        <f t="shared" si="18"/>
        <v>5418.8482879330431</v>
      </c>
      <c r="AD31" s="211">
        <f t="shared" si="18"/>
        <v>5218.1502031947821</v>
      </c>
      <c r="AE31" s="211">
        <f t="shared" si="18"/>
        <v>5017.452118456521</v>
      </c>
      <c r="AF31" s="211">
        <f t="shared" si="18"/>
        <v>4816.75403371826</v>
      </c>
      <c r="AG31" s="211">
        <f t="shared" si="18"/>
        <v>4616.0559489799998</v>
      </c>
      <c r="AH31" s="211">
        <f t="shared" si="18"/>
        <v>4415.3578642417378</v>
      </c>
      <c r="AI31" s="211">
        <f t="shared" si="18"/>
        <v>4214.6597795034777</v>
      </c>
      <c r="AJ31" s="211">
        <f t="shared" si="19"/>
        <v>4013.9616947652171</v>
      </c>
      <c r="AK31" s="211">
        <f t="shared" si="19"/>
        <v>3813.2636100269565</v>
      </c>
      <c r="AL31" s="211">
        <f t="shared" si="19"/>
        <v>3612.5655252886959</v>
      </c>
      <c r="AM31" s="211">
        <f t="shared" si="19"/>
        <v>3411.8674405504348</v>
      </c>
      <c r="AN31" s="211">
        <f t="shared" si="19"/>
        <v>3211.1693558121738</v>
      </c>
      <c r="AO31" s="211">
        <f t="shared" si="19"/>
        <v>3010.4712710739132</v>
      </c>
      <c r="AP31" s="211">
        <f t="shared" si="19"/>
        <v>2809.7731863356521</v>
      </c>
      <c r="AQ31" s="211">
        <f t="shared" si="19"/>
        <v>2609.075101597391</v>
      </c>
      <c r="AR31" s="211">
        <f t="shared" si="19"/>
        <v>2408.37701685913</v>
      </c>
      <c r="AS31" s="211">
        <f t="shared" si="19"/>
        <v>2207.6789321208698</v>
      </c>
      <c r="AT31" s="211">
        <f t="shared" si="20"/>
        <v>2006.9808473826088</v>
      </c>
      <c r="AU31" s="211">
        <f t="shared" si="20"/>
        <v>1806.2827626443477</v>
      </c>
      <c r="AV31" s="211">
        <f t="shared" si="20"/>
        <v>1605.5846779060876</v>
      </c>
      <c r="AW31" s="211">
        <f t="shared" si="20"/>
        <v>1404.8865931678256</v>
      </c>
      <c r="AX31" s="211">
        <f t="shared" si="20"/>
        <v>1204.1885084295654</v>
      </c>
      <c r="AY31" s="211">
        <f t="shared" si="20"/>
        <v>1003.4904236913044</v>
      </c>
      <c r="AZ31" s="211">
        <f t="shared" si="20"/>
        <v>802.79233895304333</v>
      </c>
      <c r="BA31" s="211">
        <f t="shared" si="20"/>
        <v>602.09425421478227</v>
      </c>
      <c r="BB31" s="211">
        <f t="shared" si="20"/>
        <v>401.39616947652212</v>
      </c>
      <c r="BC31" s="211">
        <f t="shared" si="20"/>
        <v>200.69808473826015</v>
      </c>
      <c r="BD31" s="211">
        <f t="shared" si="21"/>
        <v>0</v>
      </c>
      <c r="BE31" s="211">
        <f t="shared" si="21"/>
        <v>0</v>
      </c>
      <c r="BF31" s="211">
        <f t="shared" si="21"/>
        <v>0</v>
      </c>
      <c r="BG31" s="211">
        <f t="shared" si="21"/>
        <v>0</v>
      </c>
      <c r="BH31" s="211">
        <f t="shared" si="21"/>
        <v>0</v>
      </c>
      <c r="BI31" s="211">
        <f t="shared" si="21"/>
        <v>0</v>
      </c>
      <c r="BJ31" s="211">
        <f t="shared" si="21"/>
        <v>0</v>
      </c>
      <c r="BK31" s="211">
        <f t="shared" si="21"/>
        <v>0</v>
      </c>
      <c r="BL31" s="211">
        <f t="shared" si="21"/>
        <v>0</v>
      </c>
      <c r="BM31" s="211">
        <f t="shared" si="21"/>
        <v>0</v>
      </c>
      <c r="BN31" s="211">
        <f t="shared" si="22"/>
        <v>0</v>
      </c>
      <c r="BO31" s="211">
        <f t="shared" si="22"/>
        <v>0</v>
      </c>
      <c r="BP31" s="211">
        <f t="shared" si="22"/>
        <v>0</v>
      </c>
      <c r="BQ31" s="211">
        <f t="shared" si="22"/>
        <v>0</v>
      </c>
      <c r="BR31" s="211">
        <f t="shared" si="22"/>
        <v>0</v>
      </c>
      <c r="BS31" s="211">
        <f t="shared" si="22"/>
        <v>0</v>
      </c>
      <c r="BT31" s="211">
        <f t="shared" si="22"/>
        <v>0</v>
      </c>
      <c r="BU31" s="211">
        <f t="shared" si="22"/>
        <v>0</v>
      </c>
      <c r="BV31" s="211">
        <f t="shared" si="22"/>
        <v>0</v>
      </c>
      <c r="BW31" s="211">
        <f t="shared" si="22"/>
        <v>0</v>
      </c>
      <c r="BX31" s="211">
        <f t="shared" si="23"/>
        <v>0</v>
      </c>
      <c r="BY31" s="211">
        <f t="shared" si="23"/>
        <v>0</v>
      </c>
      <c r="BZ31" s="211">
        <f t="shared" si="23"/>
        <v>0</v>
      </c>
      <c r="CA31" s="211">
        <f t="shared" si="23"/>
        <v>0</v>
      </c>
      <c r="CB31" s="211">
        <f t="shared" si="23"/>
        <v>0</v>
      </c>
      <c r="CC31" s="211">
        <f t="shared" si="23"/>
        <v>0</v>
      </c>
      <c r="CD31" s="211">
        <f t="shared" si="23"/>
        <v>0</v>
      </c>
      <c r="CE31" s="211">
        <f t="shared" si="23"/>
        <v>0</v>
      </c>
      <c r="CF31" s="211">
        <f t="shared" si="23"/>
        <v>0</v>
      </c>
      <c r="CG31" s="211">
        <f t="shared" si="23"/>
        <v>0</v>
      </c>
      <c r="CH31" s="211">
        <f t="shared" si="24"/>
        <v>0</v>
      </c>
      <c r="CI31" s="211">
        <f t="shared" si="24"/>
        <v>0</v>
      </c>
      <c r="CJ31" s="211">
        <f t="shared" si="24"/>
        <v>0</v>
      </c>
      <c r="CK31" s="211">
        <f t="shared" si="24"/>
        <v>0</v>
      </c>
      <c r="CL31" s="211">
        <f t="shared" si="24"/>
        <v>0</v>
      </c>
      <c r="CM31" s="211">
        <f t="shared" si="24"/>
        <v>0</v>
      </c>
      <c r="CN31" s="211">
        <f t="shared" si="24"/>
        <v>0</v>
      </c>
      <c r="CO31" s="211">
        <f t="shared" si="24"/>
        <v>0</v>
      </c>
      <c r="CP31" s="211">
        <f t="shared" si="24"/>
        <v>0</v>
      </c>
      <c r="CQ31" s="211">
        <f t="shared" si="24"/>
        <v>0</v>
      </c>
      <c r="CR31" s="211">
        <f t="shared" si="25"/>
        <v>0</v>
      </c>
      <c r="CS31" s="211">
        <f t="shared" si="25"/>
        <v>0</v>
      </c>
      <c r="CT31" s="211">
        <f t="shared" si="25"/>
        <v>0</v>
      </c>
      <c r="CU31" s="211">
        <f t="shared" si="25"/>
        <v>0</v>
      </c>
      <c r="CV31" s="211">
        <f t="shared" si="25"/>
        <v>0</v>
      </c>
      <c r="CW31" s="211">
        <f t="shared" si="25"/>
        <v>0</v>
      </c>
      <c r="CX31" s="211">
        <f t="shared" si="25"/>
        <v>0</v>
      </c>
      <c r="CY31" s="211">
        <f t="shared" si="25"/>
        <v>0</v>
      </c>
      <c r="CZ31" s="211">
        <f t="shared" si="25"/>
        <v>0</v>
      </c>
      <c r="DA31" s="211">
        <f t="shared" si="25"/>
        <v>0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0</v>
      </c>
      <c r="D32" s="204">
        <f>Income!D79</f>
        <v>188712.80365088707</v>
      </c>
      <c r="E32" s="204">
        <f>Income!E79</f>
        <v>352263.90014832257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0</v>
      </c>
      <c r="AB32" s="211">
        <f t="shared" si="18"/>
        <v>0</v>
      </c>
      <c r="AC32" s="211">
        <f t="shared" si="18"/>
        <v>0</v>
      </c>
      <c r="AD32" s="211">
        <f t="shared" si="18"/>
        <v>0</v>
      </c>
      <c r="AE32" s="211">
        <f t="shared" si="18"/>
        <v>0</v>
      </c>
      <c r="AF32" s="211">
        <f t="shared" si="18"/>
        <v>0</v>
      </c>
      <c r="AG32" s="211">
        <f t="shared" si="18"/>
        <v>0</v>
      </c>
      <c r="AH32" s="211">
        <f t="shared" si="18"/>
        <v>0</v>
      </c>
      <c r="AI32" s="211">
        <f t="shared" si="18"/>
        <v>0</v>
      </c>
      <c r="AJ32" s="211">
        <f t="shared" si="19"/>
        <v>0</v>
      </c>
      <c r="AK32" s="211">
        <f t="shared" si="19"/>
        <v>0</v>
      </c>
      <c r="AL32" s="211">
        <f t="shared" si="19"/>
        <v>0</v>
      </c>
      <c r="AM32" s="211">
        <f t="shared" si="19"/>
        <v>0</v>
      </c>
      <c r="AN32" s="211">
        <f t="shared" si="19"/>
        <v>0</v>
      </c>
      <c r="AO32" s="211">
        <f t="shared" si="19"/>
        <v>0</v>
      </c>
      <c r="AP32" s="211">
        <f t="shared" si="19"/>
        <v>0</v>
      </c>
      <c r="AQ32" s="211">
        <f t="shared" si="19"/>
        <v>0</v>
      </c>
      <c r="AR32" s="211">
        <f t="shared" si="19"/>
        <v>0</v>
      </c>
      <c r="AS32" s="211">
        <f t="shared" si="19"/>
        <v>0</v>
      </c>
      <c r="AT32" s="211">
        <f t="shared" si="20"/>
        <v>0</v>
      </c>
      <c r="AU32" s="211">
        <f t="shared" si="20"/>
        <v>0</v>
      </c>
      <c r="AV32" s="211">
        <f t="shared" si="20"/>
        <v>0</v>
      </c>
      <c r="AW32" s="211">
        <f t="shared" si="20"/>
        <v>0</v>
      </c>
      <c r="AX32" s="211">
        <f t="shared" si="20"/>
        <v>0</v>
      </c>
      <c r="AY32" s="211">
        <f t="shared" si="20"/>
        <v>0</v>
      </c>
      <c r="AZ32" s="211">
        <f t="shared" si="20"/>
        <v>0</v>
      </c>
      <c r="BA32" s="211">
        <f t="shared" si="20"/>
        <v>0</v>
      </c>
      <c r="BB32" s="211">
        <f t="shared" si="20"/>
        <v>0</v>
      </c>
      <c r="BC32" s="211">
        <f t="shared" si="20"/>
        <v>0</v>
      </c>
      <c r="BD32" s="211">
        <f t="shared" si="21"/>
        <v>0</v>
      </c>
      <c r="BE32" s="211">
        <f t="shared" si="21"/>
        <v>6290.4267883629027</v>
      </c>
      <c r="BF32" s="211">
        <f t="shared" si="21"/>
        <v>12580.853576725805</v>
      </c>
      <c r="BG32" s="211">
        <f t="shared" si="21"/>
        <v>18871.280365088707</v>
      </c>
      <c r="BH32" s="211">
        <f t="shared" si="21"/>
        <v>25161.707153451611</v>
      </c>
      <c r="BI32" s="211">
        <f t="shared" si="21"/>
        <v>31452.133941814514</v>
      </c>
      <c r="BJ32" s="211">
        <f t="shared" si="21"/>
        <v>37742.560730177414</v>
      </c>
      <c r="BK32" s="211">
        <f t="shared" si="21"/>
        <v>44032.987518540322</v>
      </c>
      <c r="BL32" s="211">
        <f t="shared" si="21"/>
        <v>50323.414306903222</v>
      </c>
      <c r="BM32" s="211">
        <f t="shared" si="21"/>
        <v>56613.841095266122</v>
      </c>
      <c r="BN32" s="211">
        <f t="shared" si="22"/>
        <v>62904.267883629029</v>
      </c>
      <c r="BO32" s="211">
        <f t="shared" si="22"/>
        <v>69194.694671991921</v>
      </c>
      <c r="BP32" s="211">
        <f t="shared" si="22"/>
        <v>75485.121460354829</v>
      </c>
      <c r="BQ32" s="211">
        <f t="shared" si="22"/>
        <v>81775.548248717736</v>
      </c>
      <c r="BR32" s="211">
        <f t="shared" si="22"/>
        <v>88065.975037080643</v>
      </c>
      <c r="BS32" s="211">
        <f t="shared" si="22"/>
        <v>94356.401825443536</v>
      </c>
      <c r="BT32" s="211">
        <f t="shared" si="22"/>
        <v>100646.82861380644</v>
      </c>
      <c r="BU32" s="211">
        <f t="shared" si="22"/>
        <v>106937.25540216935</v>
      </c>
      <c r="BV32" s="211">
        <f t="shared" si="22"/>
        <v>113227.68219053224</v>
      </c>
      <c r="BW32" s="211">
        <f t="shared" si="22"/>
        <v>119518.10897889515</v>
      </c>
      <c r="BX32" s="211">
        <f t="shared" si="23"/>
        <v>125808.53576725806</v>
      </c>
      <c r="BY32" s="211">
        <f t="shared" si="23"/>
        <v>132098.96255562094</v>
      </c>
      <c r="BZ32" s="211">
        <f t="shared" si="23"/>
        <v>138389.38934398384</v>
      </c>
      <c r="CA32" s="211">
        <f t="shared" si="23"/>
        <v>144679.81613234675</v>
      </c>
      <c r="CB32" s="211">
        <f t="shared" si="23"/>
        <v>150970.24292070966</v>
      </c>
      <c r="CC32" s="211">
        <f t="shared" si="23"/>
        <v>157260.66970907256</v>
      </c>
      <c r="CD32" s="211">
        <f t="shared" si="23"/>
        <v>163551.09649743547</v>
      </c>
      <c r="CE32" s="211">
        <f t="shared" si="23"/>
        <v>169841.52328579835</v>
      </c>
      <c r="CF32" s="211">
        <f t="shared" si="23"/>
        <v>176131.95007416129</v>
      </c>
      <c r="CG32" s="211">
        <f t="shared" si="23"/>
        <v>182422.37686252416</v>
      </c>
      <c r="CH32" s="211">
        <f t="shared" si="24"/>
        <v>188712.80365088707</v>
      </c>
      <c r="CI32" s="211">
        <f t="shared" si="24"/>
        <v>199992.18961622746</v>
      </c>
      <c r="CJ32" s="211">
        <f t="shared" si="24"/>
        <v>211271.57558156783</v>
      </c>
      <c r="CK32" s="211">
        <f t="shared" si="24"/>
        <v>222550.96154690822</v>
      </c>
      <c r="CL32" s="211">
        <f t="shared" si="24"/>
        <v>233830.34751224858</v>
      </c>
      <c r="CM32" s="211">
        <f t="shared" si="24"/>
        <v>245109.73347758898</v>
      </c>
      <c r="CN32" s="211">
        <f t="shared" si="24"/>
        <v>256389.11944292934</v>
      </c>
      <c r="CO32" s="211">
        <f t="shared" si="24"/>
        <v>267668.5054082697</v>
      </c>
      <c r="CP32" s="211">
        <f t="shared" si="24"/>
        <v>278947.89137361012</v>
      </c>
      <c r="CQ32" s="211">
        <f t="shared" si="24"/>
        <v>290227.27733895049</v>
      </c>
      <c r="CR32" s="211">
        <f t="shared" si="25"/>
        <v>301506.66330429085</v>
      </c>
      <c r="CS32" s="211">
        <f t="shared" si="25"/>
        <v>312786.04926963127</v>
      </c>
      <c r="CT32" s="211">
        <f t="shared" si="25"/>
        <v>324065.43523497164</v>
      </c>
      <c r="CU32" s="211">
        <f t="shared" si="25"/>
        <v>335344.821200312</v>
      </c>
      <c r="CV32" s="211">
        <f t="shared" si="25"/>
        <v>346624.20716565236</v>
      </c>
      <c r="CW32" s="211">
        <f t="shared" si="25"/>
        <v>352263.90014832257</v>
      </c>
      <c r="CX32" s="211">
        <f t="shared" si="25"/>
        <v>352263.90014832257</v>
      </c>
      <c r="CY32" s="211">
        <f t="shared" si="25"/>
        <v>352263.90014832257</v>
      </c>
      <c r="CZ32" s="211">
        <f t="shared" si="25"/>
        <v>352263.90014832257</v>
      </c>
      <c r="DA32" s="211">
        <f t="shared" si="25"/>
        <v>352263.90014832257</v>
      </c>
    </row>
    <row r="33" spans="1:105">
      <c r="A33" s="202" t="str">
        <f>Income!A81</f>
        <v>Self - employment</v>
      </c>
      <c r="B33" s="204">
        <f>Income!B81</f>
        <v>0</v>
      </c>
      <c r="C33" s="204">
        <f>Income!C81</f>
        <v>0</v>
      </c>
      <c r="D33" s="204">
        <f>Income!D81</f>
        <v>0</v>
      </c>
      <c r="E33" s="204">
        <f>Income!E81</f>
        <v>0</v>
      </c>
      <c r="F33" s="211">
        <f t="shared" si="16"/>
        <v>0</v>
      </c>
      <c r="G33" s="211">
        <f t="shared" si="16"/>
        <v>0</v>
      </c>
      <c r="H33" s="211">
        <f t="shared" si="16"/>
        <v>0</v>
      </c>
      <c r="I33" s="211">
        <f t="shared" si="16"/>
        <v>0</v>
      </c>
      <c r="J33" s="211">
        <f t="shared" si="16"/>
        <v>0</v>
      </c>
      <c r="K33" s="211">
        <f t="shared" si="16"/>
        <v>0</v>
      </c>
      <c r="L33" s="211">
        <f t="shared" si="16"/>
        <v>0</v>
      </c>
      <c r="M33" s="211">
        <f t="shared" si="16"/>
        <v>0</v>
      </c>
      <c r="N33" s="211">
        <f t="shared" si="16"/>
        <v>0</v>
      </c>
      <c r="O33" s="211">
        <f t="shared" si="16"/>
        <v>0</v>
      </c>
      <c r="P33" s="211">
        <f t="shared" si="17"/>
        <v>0</v>
      </c>
      <c r="Q33" s="211">
        <f t="shared" si="17"/>
        <v>0</v>
      </c>
      <c r="R33" s="211">
        <f t="shared" si="17"/>
        <v>0</v>
      </c>
      <c r="S33" s="211">
        <f t="shared" si="17"/>
        <v>0</v>
      </c>
      <c r="T33" s="211">
        <f t="shared" si="17"/>
        <v>0</v>
      </c>
      <c r="U33" s="211">
        <f t="shared" si="17"/>
        <v>0</v>
      </c>
      <c r="V33" s="211">
        <f t="shared" si="17"/>
        <v>0</v>
      </c>
      <c r="W33" s="211">
        <f t="shared" si="17"/>
        <v>0</v>
      </c>
      <c r="X33" s="211">
        <f t="shared" si="17"/>
        <v>0</v>
      </c>
      <c r="Y33" s="211">
        <f t="shared" si="17"/>
        <v>0</v>
      </c>
      <c r="Z33" s="211">
        <f t="shared" si="18"/>
        <v>0</v>
      </c>
      <c r="AA33" s="211">
        <f t="shared" si="18"/>
        <v>0</v>
      </c>
      <c r="AB33" s="211">
        <f t="shared" si="18"/>
        <v>0</v>
      </c>
      <c r="AC33" s="211">
        <f t="shared" si="18"/>
        <v>0</v>
      </c>
      <c r="AD33" s="211">
        <f t="shared" si="18"/>
        <v>0</v>
      </c>
      <c r="AE33" s="211">
        <f t="shared" si="18"/>
        <v>0</v>
      </c>
      <c r="AF33" s="211">
        <f t="shared" si="18"/>
        <v>0</v>
      </c>
      <c r="AG33" s="211">
        <f t="shared" si="18"/>
        <v>0</v>
      </c>
      <c r="AH33" s="211">
        <f t="shared" si="18"/>
        <v>0</v>
      </c>
      <c r="AI33" s="211">
        <f t="shared" si="18"/>
        <v>0</v>
      </c>
      <c r="AJ33" s="211">
        <f t="shared" si="19"/>
        <v>0</v>
      </c>
      <c r="AK33" s="211">
        <f t="shared" si="19"/>
        <v>0</v>
      </c>
      <c r="AL33" s="211">
        <f t="shared" si="19"/>
        <v>0</v>
      </c>
      <c r="AM33" s="211">
        <f t="shared" si="19"/>
        <v>0</v>
      </c>
      <c r="AN33" s="211">
        <f t="shared" si="19"/>
        <v>0</v>
      </c>
      <c r="AO33" s="211">
        <f t="shared" si="19"/>
        <v>0</v>
      </c>
      <c r="AP33" s="211">
        <f t="shared" si="19"/>
        <v>0</v>
      </c>
      <c r="AQ33" s="211">
        <f t="shared" si="19"/>
        <v>0</v>
      </c>
      <c r="AR33" s="211">
        <f t="shared" si="19"/>
        <v>0</v>
      </c>
      <c r="AS33" s="211">
        <f t="shared" si="19"/>
        <v>0</v>
      </c>
      <c r="AT33" s="211">
        <f t="shared" si="20"/>
        <v>0</v>
      </c>
      <c r="AU33" s="211">
        <f t="shared" si="20"/>
        <v>0</v>
      </c>
      <c r="AV33" s="211">
        <f t="shared" si="20"/>
        <v>0</v>
      </c>
      <c r="AW33" s="211">
        <f t="shared" si="20"/>
        <v>0</v>
      </c>
      <c r="AX33" s="211">
        <f t="shared" si="20"/>
        <v>0</v>
      </c>
      <c r="AY33" s="211">
        <f t="shared" si="20"/>
        <v>0</v>
      </c>
      <c r="AZ33" s="211">
        <f t="shared" si="20"/>
        <v>0</v>
      </c>
      <c r="BA33" s="211">
        <f t="shared" si="20"/>
        <v>0</v>
      </c>
      <c r="BB33" s="211">
        <f t="shared" si="20"/>
        <v>0</v>
      </c>
      <c r="BC33" s="211">
        <f t="shared" si="20"/>
        <v>0</v>
      </c>
      <c r="BD33" s="211">
        <f t="shared" si="21"/>
        <v>0</v>
      </c>
      <c r="BE33" s="211">
        <f t="shared" si="21"/>
        <v>0</v>
      </c>
      <c r="BF33" s="211">
        <f t="shared" si="21"/>
        <v>0</v>
      </c>
      <c r="BG33" s="211">
        <f t="shared" si="21"/>
        <v>0</v>
      </c>
      <c r="BH33" s="211">
        <f t="shared" si="21"/>
        <v>0</v>
      </c>
      <c r="BI33" s="211">
        <f t="shared" si="21"/>
        <v>0</v>
      </c>
      <c r="BJ33" s="211">
        <f t="shared" si="21"/>
        <v>0</v>
      </c>
      <c r="BK33" s="211">
        <f t="shared" si="21"/>
        <v>0</v>
      </c>
      <c r="BL33" s="211">
        <f t="shared" si="21"/>
        <v>0</v>
      </c>
      <c r="BM33" s="211">
        <f t="shared" si="21"/>
        <v>0</v>
      </c>
      <c r="BN33" s="211">
        <f t="shared" si="22"/>
        <v>0</v>
      </c>
      <c r="BO33" s="211">
        <f t="shared" si="22"/>
        <v>0</v>
      </c>
      <c r="BP33" s="211">
        <f t="shared" si="22"/>
        <v>0</v>
      </c>
      <c r="BQ33" s="211">
        <f t="shared" si="22"/>
        <v>0</v>
      </c>
      <c r="BR33" s="211">
        <f t="shared" si="22"/>
        <v>0</v>
      </c>
      <c r="BS33" s="211">
        <f t="shared" si="22"/>
        <v>0</v>
      </c>
      <c r="BT33" s="211">
        <f t="shared" si="22"/>
        <v>0</v>
      </c>
      <c r="BU33" s="211">
        <f t="shared" si="22"/>
        <v>0</v>
      </c>
      <c r="BV33" s="211">
        <f t="shared" si="22"/>
        <v>0</v>
      </c>
      <c r="BW33" s="211">
        <f t="shared" si="22"/>
        <v>0</v>
      </c>
      <c r="BX33" s="211">
        <f t="shared" si="23"/>
        <v>0</v>
      </c>
      <c r="BY33" s="211">
        <f t="shared" si="23"/>
        <v>0</v>
      </c>
      <c r="BZ33" s="211">
        <f t="shared" si="23"/>
        <v>0</v>
      </c>
      <c r="CA33" s="211">
        <f t="shared" si="23"/>
        <v>0</v>
      </c>
      <c r="CB33" s="211">
        <f t="shared" si="23"/>
        <v>0</v>
      </c>
      <c r="CC33" s="211">
        <f t="shared" si="23"/>
        <v>0</v>
      </c>
      <c r="CD33" s="211">
        <f t="shared" si="23"/>
        <v>0</v>
      </c>
      <c r="CE33" s="211">
        <f t="shared" si="23"/>
        <v>0</v>
      </c>
      <c r="CF33" s="211">
        <f t="shared" si="23"/>
        <v>0</v>
      </c>
      <c r="CG33" s="211">
        <f t="shared" si="23"/>
        <v>0</v>
      </c>
      <c r="CH33" s="211">
        <f t="shared" si="24"/>
        <v>0</v>
      </c>
      <c r="CI33" s="211">
        <f t="shared" si="24"/>
        <v>0</v>
      </c>
      <c r="CJ33" s="211">
        <f t="shared" si="24"/>
        <v>0</v>
      </c>
      <c r="CK33" s="211">
        <f t="shared" si="24"/>
        <v>0</v>
      </c>
      <c r="CL33" s="211">
        <f t="shared" si="24"/>
        <v>0</v>
      </c>
      <c r="CM33" s="211">
        <f t="shared" si="24"/>
        <v>0</v>
      </c>
      <c r="CN33" s="211">
        <f t="shared" si="24"/>
        <v>0</v>
      </c>
      <c r="CO33" s="211">
        <f t="shared" si="24"/>
        <v>0</v>
      </c>
      <c r="CP33" s="211">
        <f t="shared" si="24"/>
        <v>0</v>
      </c>
      <c r="CQ33" s="211">
        <f t="shared" si="24"/>
        <v>0</v>
      </c>
      <c r="CR33" s="211">
        <f t="shared" si="25"/>
        <v>0</v>
      </c>
      <c r="CS33" s="211">
        <f t="shared" si="25"/>
        <v>0</v>
      </c>
      <c r="CT33" s="211">
        <f t="shared" si="25"/>
        <v>0</v>
      </c>
      <c r="CU33" s="211">
        <f t="shared" si="25"/>
        <v>0</v>
      </c>
      <c r="CV33" s="211">
        <f t="shared" si="25"/>
        <v>0</v>
      </c>
      <c r="CW33" s="211">
        <f t="shared" si="25"/>
        <v>0</v>
      </c>
      <c r="CX33" s="211">
        <f t="shared" si="25"/>
        <v>0</v>
      </c>
      <c r="CY33" s="211">
        <f t="shared" si="25"/>
        <v>0</v>
      </c>
      <c r="CZ33" s="211">
        <f t="shared" si="25"/>
        <v>0</v>
      </c>
      <c r="DA33" s="211">
        <f t="shared" si="25"/>
        <v>0</v>
      </c>
    </row>
    <row r="34" spans="1:105">
      <c r="A34" s="202" t="str">
        <f>Income!A82</f>
        <v>Small business/petty trading</v>
      </c>
      <c r="B34" s="204">
        <f>Income!B82</f>
        <v>5871.0650024720435</v>
      </c>
      <c r="C34" s="204">
        <f>Income!C82</f>
        <v>0</v>
      </c>
      <c r="D34" s="204">
        <f>Income!D82</f>
        <v>0</v>
      </c>
      <c r="E34" s="204">
        <f>Income!E82</f>
        <v>58710.650024720424</v>
      </c>
      <c r="F34" s="211">
        <f t="shared" si="16"/>
        <v>5871.0650024720435</v>
      </c>
      <c r="G34" s="211">
        <f t="shared" si="16"/>
        <v>5871.0650024720435</v>
      </c>
      <c r="H34" s="211">
        <f t="shared" si="16"/>
        <v>5871.0650024720435</v>
      </c>
      <c r="I34" s="211">
        <f t="shared" si="16"/>
        <v>5871.0650024720435</v>
      </c>
      <c r="J34" s="211">
        <f t="shared" si="16"/>
        <v>5871.0650024720435</v>
      </c>
      <c r="K34" s="211">
        <f t="shared" si="16"/>
        <v>5871.0650024720435</v>
      </c>
      <c r="L34" s="211">
        <f t="shared" si="16"/>
        <v>5871.0650024720435</v>
      </c>
      <c r="M34" s="211">
        <f t="shared" si="16"/>
        <v>5871.0650024720435</v>
      </c>
      <c r="N34" s="211">
        <f t="shared" si="16"/>
        <v>5871.0650024720435</v>
      </c>
      <c r="O34" s="211">
        <f t="shared" si="16"/>
        <v>5871.0650024720435</v>
      </c>
      <c r="P34" s="211">
        <f t="shared" si="17"/>
        <v>5871.0650024720435</v>
      </c>
      <c r="Q34" s="211">
        <f t="shared" si="17"/>
        <v>5871.0650024720435</v>
      </c>
      <c r="R34" s="211">
        <f t="shared" si="17"/>
        <v>5871.0650024720435</v>
      </c>
      <c r="S34" s="211">
        <f t="shared" si="17"/>
        <v>5871.0650024720435</v>
      </c>
      <c r="T34" s="211">
        <f t="shared" si="17"/>
        <v>5871.0650024720435</v>
      </c>
      <c r="U34" s="211">
        <f t="shared" si="17"/>
        <v>5788.3739460991974</v>
      </c>
      <c r="V34" s="211">
        <f t="shared" si="17"/>
        <v>5622.9918333535061</v>
      </c>
      <c r="W34" s="211">
        <f t="shared" si="17"/>
        <v>5457.6097206078148</v>
      </c>
      <c r="X34" s="211">
        <f t="shared" si="17"/>
        <v>5292.2276078621235</v>
      </c>
      <c r="Y34" s="211">
        <f t="shared" si="17"/>
        <v>5126.8454951164322</v>
      </c>
      <c r="Z34" s="211">
        <f t="shared" si="18"/>
        <v>4961.4633823707409</v>
      </c>
      <c r="AA34" s="211">
        <f t="shared" si="18"/>
        <v>4796.0812696250496</v>
      </c>
      <c r="AB34" s="211">
        <f t="shared" si="18"/>
        <v>4630.6991568793583</v>
      </c>
      <c r="AC34" s="211">
        <f t="shared" si="18"/>
        <v>4465.3170441336661</v>
      </c>
      <c r="AD34" s="211">
        <f t="shared" si="18"/>
        <v>4299.9349313879757</v>
      </c>
      <c r="AE34" s="211">
        <f t="shared" si="18"/>
        <v>4134.5528186422835</v>
      </c>
      <c r="AF34" s="211">
        <f t="shared" si="18"/>
        <v>3969.1707058965922</v>
      </c>
      <c r="AG34" s="211">
        <f t="shared" si="18"/>
        <v>3803.7885931509013</v>
      </c>
      <c r="AH34" s="211">
        <f t="shared" si="18"/>
        <v>3638.40648040521</v>
      </c>
      <c r="AI34" s="211">
        <f t="shared" si="18"/>
        <v>3473.0243676595182</v>
      </c>
      <c r="AJ34" s="211">
        <f t="shared" si="19"/>
        <v>3307.6422549138269</v>
      </c>
      <c r="AK34" s="211">
        <f t="shared" si="19"/>
        <v>3142.2601421681356</v>
      </c>
      <c r="AL34" s="211">
        <f t="shared" si="19"/>
        <v>2976.8780294224448</v>
      </c>
      <c r="AM34" s="211">
        <f t="shared" si="19"/>
        <v>2811.4959166767535</v>
      </c>
      <c r="AN34" s="211">
        <f t="shared" si="19"/>
        <v>2646.1138039310617</v>
      </c>
      <c r="AO34" s="211">
        <f t="shared" si="19"/>
        <v>2480.7316911853704</v>
      </c>
      <c r="AP34" s="211">
        <f t="shared" si="19"/>
        <v>2315.3495784396791</v>
      </c>
      <c r="AQ34" s="211">
        <f t="shared" si="19"/>
        <v>2149.9674656939883</v>
      </c>
      <c r="AR34" s="211">
        <f t="shared" si="19"/>
        <v>1984.5853529482965</v>
      </c>
      <c r="AS34" s="211">
        <f t="shared" si="19"/>
        <v>1819.2032402026048</v>
      </c>
      <c r="AT34" s="211">
        <f t="shared" si="20"/>
        <v>1653.821127456913</v>
      </c>
      <c r="AU34" s="211">
        <f t="shared" si="20"/>
        <v>1488.4390147112226</v>
      </c>
      <c r="AV34" s="211">
        <f t="shared" si="20"/>
        <v>1323.0569019655304</v>
      </c>
      <c r="AW34" s="211">
        <f t="shared" si="20"/>
        <v>1157.6747892198391</v>
      </c>
      <c r="AX34" s="211">
        <f t="shared" si="20"/>
        <v>992.29267647414872</v>
      </c>
      <c r="AY34" s="211">
        <f t="shared" si="20"/>
        <v>826.91056372845651</v>
      </c>
      <c r="AZ34" s="211">
        <f t="shared" si="20"/>
        <v>661.52845098276521</v>
      </c>
      <c r="BA34" s="211">
        <f t="shared" si="20"/>
        <v>496.14633823707481</v>
      </c>
      <c r="BB34" s="211">
        <f t="shared" si="20"/>
        <v>330.7642254913826</v>
      </c>
      <c r="BC34" s="211">
        <f t="shared" si="20"/>
        <v>165.3821127456913</v>
      </c>
      <c r="BD34" s="211">
        <f t="shared" si="21"/>
        <v>0</v>
      </c>
      <c r="BE34" s="211">
        <f t="shared" si="21"/>
        <v>0</v>
      </c>
      <c r="BF34" s="211">
        <f t="shared" si="21"/>
        <v>0</v>
      </c>
      <c r="BG34" s="211">
        <f t="shared" si="21"/>
        <v>0</v>
      </c>
      <c r="BH34" s="211">
        <f t="shared" si="21"/>
        <v>0</v>
      </c>
      <c r="BI34" s="211">
        <f t="shared" si="21"/>
        <v>0</v>
      </c>
      <c r="BJ34" s="211">
        <f t="shared" si="21"/>
        <v>0</v>
      </c>
      <c r="BK34" s="211">
        <f t="shared" si="21"/>
        <v>0</v>
      </c>
      <c r="BL34" s="211">
        <f t="shared" si="21"/>
        <v>0</v>
      </c>
      <c r="BM34" s="211">
        <f t="shared" si="21"/>
        <v>0</v>
      </c>
      <c r="BN34" s="211">
        <f t="shared" si="22"/>
        <v>0</v>
      </c>
      <c r="BO34" s="211">
        <f t="shared" si="22"/>
        <v>0</v>
      </c>
      <c r="BP34" s="211">
        <f t="shared" si="22"/>
        <v>0</v>
      </c>
      <c r="BQ34" s="211">
        <f t="shared" si="22"/>
        <v>0</v>
      </c>
      <c r="BR34" s="211">
        <f t="shared" si="22"/>
        <v>0</v>
      </c>
      <c r="BS34" s="211">
        <f t="shared" si="22"/>
        <v>0</v>
      </c>
      <c r="BT34" s="211">
        <f t="shared" si="22"/>
        <v>0</v>
      </c>
      <c r="BU34" s="211">
        <f t="shared" si="22"/>
        <v>0</v>
      </c>
      <c r="BV34" s="211">
        <f t="shared" si="22"/>
        <v>0</v>
      </c>
      <c r="BW34" s="211">
        <f t="shared" si="22"/>
        <v>0</v>
      </c>
      <c r="BX34" s="211">
        <f t="shared" si="23"/>
        <v>0</v>
      </c>
      <c r="BY34" s="211">
        <f t="shared" si="23"/>
        <v>0</v>
      </c>
      <c r="BZ34" s="211">
        <f t="shared" si="23"/>
        <v>0</v>
      </c>
      <c r="CA34" s="211">
        <f t="shared" si="23"/>
        <v>0</v>
      </c>
      <c r="CB34" s="211">
        <f t="shared" si="23"/>
        <v>0</v>
      </c>
      <c r="CC34" s="211">
        <f t="shared" si="23"/>
        <v>0</v>
      </c>
      <c r="CD34" s="211">
        <f t="shared" si="23"/>
        <v>0</v>
      </c>
      <c r="CE34" s="211">
        <f t="shared" si="23"/>
        <v>0</v>
      </c>
      <c r="CF34" s="211">
        <f t="shared" si="23"/>
        <v>0</v>
      </c>
      <c r="CG34" s="211">
        <f t="shared" si="23"/>
        <v>0</v>
      </c>
      <c r="CH34" s="211">
        <f t="shared" si="24"/>
        <v>0</v>
      </c>
      <c r="CI34" s="211">
        <f t="shared" si="24"/>
        <v>4049.0103465324432</v>
      </c>
      <c r="CJ34" s="211">
        <f t="shared" si="24"/>
        <v>8098.0206930648865</v>
      </c>
      <c r="CK34" s="211">
        <f t="shared" si="24"/>
        <v>12147.03103959733</v>
      </c>
      <c r="CL34" s="211">
        <f t="shared" si="24"/>
        <v>16196.041386129773</v>
      </c>
      <c r="CM34" s="211">
        <f t="shared" si="24"/>
        <v>20245.051732662214</v>
      </c>
      <c r="CN34" s="211">
        <f t="shared" si="24"/>
        <v>24294.06207919466</v>
      </c>
      <c r="CO34" s="211">
        <f t="shared" si="24"/>
        <v>28343.072425727103</v>
      </c>
      <c r="CP34" s="211">
        <f t="shared" si="24"/>
        <v>32392.082772259546</v>
      </c>
      <c r="CQ34" s="211">
        <f t="shared" si="24"/>
        <v>36441.093118791992</v>
      </c>
      <c r="CR34" s="211">
        <f t="shared" si="25"/>
        <v>40490.103465324428</v>
      </c>
      <c r="CS34" s="211">
        <f t="shared" si="25"/>
        <v>44539.113811856878</v>
      </c>
      <c r="CT34" s="211">
        <f t="shared" si="25"/>
        <v>48588.124158389321</v>
      </c>
      <c r="CU34" s="211">
        <f t="shared" si="25"/>
        <v>52637.134504921756</v>
      </c>
      <c r="CV34" s="211">
        <f t="shared" si="25"/>
        <v>56686.144851454206</v>
      </c>
      <c r="CW34" s="211">
        <f t="shared" si="25"/>
        <v>58710.650024720424</v>
      </c>
      <c r="CX34" s="211">
        <f t="shared" si="25"/>
        <v>58710.650024720424</v>
      </c>
      <c r="CY34" s="211">
        <f t="shared" si="25"/>
        <v>58710.650024720424</v>
      </c>
      <c r="CZ34" s="211">
        <f t="shared" si="25"/>
        <v>58710.650024720424</v>
      </c>
      <c r="DA34" s="211">
        <f t="shared" si="25"/>
        <v>58710.650024720424</v>
      </c>
    </row>
    <row r="35" spans="1:105">
      <c r="A35" s="202" t="str">
        <f>Income!A83</f>
        <v>Food transfer - official</v>
      </c>
      <c r="B35" s="204">
        <f>Income!B83</f>
        <v>5743.6065157120338</v>
      </c>
      <c r="C35" s="204">
        <f>Income!C83</f>
        <v>6022.8523753089175</v>
      </c>
      <c r="D35" s="204">
        <f>Income!D83</f>
        <v>4832.0335671375506</v>
      </c>
      <c r="E35" s="204">
        <f>Income!E83</f>
        <v>1504.8728208852517</v>
      </c>
      <c r="F35" s="211">
        <f t="shared" si="16"/>
        <v>5743.6065157120338</v>
      </c>
      <c r="G35" s="211">
        <f t="shared" si="16"/>
        <v>5743.6065157120338</v>
      </c>
      <c r="H35" s="211">
        <f t="shared" si="16"/>
        <v>5743.6065157120338</v>
      </c>
      <c r="I35" s="211">
        <f t="shared" si="16"/>
        <v>5743.6065157120338</v>
      </c>
      <c r="J35" s="211">
        <f t="shared" si="16"/>
        <v>5743.6065157120338</v>
      </c>
      <c r="K35" s="211">
        <f t="shared" si="16"/>
        <v>5743.6065157120338</v>
      </c>
      <c r="L35" s="211">
        <f t="shared" si="16"/>
        <v>5743.6065157120338</v>
      </c>
      <c r="M35" s="211">
        <f t="shared" si="16"/>
        <v>5743.6065157120338</v>
      </c>
      <c r="N35" s="211">
        <f t="shared" si="16"/>
        <v>5743.6065157120338</v>
      </c>
      <c r="O35" s="211">
        <f t="shared" si="16"/>
        <v>5743.6065157120338</v>
      </c>
      <c r="P35" s="211">
        <f t="shared" si="17"/>
        <v>5743.6065157120338</v>
      </c>
      <c r="Q35" s="211">
        <f t="shared" si="17"/>
        <v>5743.6065157120338</v>
      </c>
      <c r="R35" s="211">
        <f t="shared" si="17"/>
        <v>5743.6065157120338</v>
      </c>
      <c r="S35" s="211">
        <f t="shared" si="17"/>
        <v>5743.6065157120338</v>
      </c>
      <c r="T35" s="211">
        <f t="shared" si="17"/>
        <v>5743.6065157120338</v>
      </c>
      <c r="U35" s="211">
        <f t="shared" si="17"/>
        <v>5747.5395559880462</v>
      </c>
      <c r="V35" s="211">
        <f t="shared" si="17"/>
        <v>5755.4056365400711</v>
      </c>
      <c r="W35" s="211">
        <f t="shared" si="17"/>
        <v>5763.271717092096</v>
      </c>
      <c r="X35" s="211">
        <f t="shared" si="17"/>
        <v>5771.1377976441208</v>
      </c>
      <c r="Y35" s="211">
        <f t="shared" si="17"/>
        <v>5779.0038781961457</v>
      </c>
      <c r="Z35" s="211">
        <f t="shared" si="18"/>
        <v>5786.8699587481706</v>
      </c>
      <c r="AA35" s="211">
        <f t="shared" si="18"/>
        <v>5794.7360393001954</v>
      </c>
      <c r="AB35" s="211">
        <f t="shared" si="18"/>
        <v>5802.6021198522203</v>
      </c>
      <c r="AC35" s="211">
        <f t="shared" si="18"/>
        <v>5810.4682004042452</v>
      </c>
      <c r="AD35" s="211">
        <f t="shared" si="18"/>
        <v>5818.33428095627</v>
      </c>
      <c r="AE35" s="211">
        <f t="shared" si="18"/>
        <v>5826.2003615082949</v>
      </c>
      <c r="AF35" s="211">
        <f t="shared" si="18"/>
        <v>5834.0664420603198</v>
      </c>
      <c r="AG35" s="211">
        <f t="shared" si="18"/>
        <v>5841.9325226123447</v>
      </c>
      <c r="AH35" s="211">
        <f t="shared" si="18"/>
        <v>5849.7986031643695</v>
      </c>
      <c r="AI35" s="211">
        <f t="shared" si="18"/>
        <v>5857.6646837163944</v>
      </c>
      <c r="AJ35" s="211">
        <f t="shared" si="19"/>
        <v>5865.5307642684193</v>
      </c>
      <c r="AK35" s="211">
        <f t="shared" si="19"/>
        <v>5873.3968448204441</v>
      </c>
      <c r="AL35" s="211">
        <f t="shared" si="19"/>
        <v>5881.2629253724699</v>
      </c>
      <c r="AM35" s="211">
        <f t="shared" si="19"/>
        <v>5889.1290059244948</v>
      </c>
      <c r="AN35" s="211">
        <f t="shared" si="19"/>
        <v>5896.9950864765196</v>
      </c>
      <c r="AO35" s="211">
        <f t="shared" si="19"/>
        <v>5904.8611670285445</v>
      </c>
      <c r="AP35" s="211">
        <f t="shared" si="19"/>
        <v>5912.7272475805694</v>
      </c>
      <c r="AQ35" s="211">
        <f t="shared" si="19"/>
        <v>5920.5933281325943</v>
      </c>
      <c r="AR35" s="211">
        <f t="shared" si="19"/>
        <v>5928.4594086846191</v>
      </c>
      <c r="AS35" s="211">
        <f t="shared" si="19"/>
        <v>5936.325489236644</v>
      </c>
      <c r="AT35" s="211">
        <f t="shared" si="20"/>
        <v>5944.1915697886689</v>
      </c>
      <c r="AU35" s="211">
        <f t="shared" si="20"/>
        <v>5952.0576503406937</v>
      </c>
      <c r="AV35" s="211">
        <f t="shared" si="20"/>
        <v>5959.9237308927186</v>
      </c>
      <c r="AW35" s="211">
        <f t="shared" si="20"/>
        <v>5967.7898114447435</v>
      </c>
      <c r="AX35" s="211">
        <f t="shared" si="20"/>
        <v>5975.6558919967683</v>
      </c>
      <c r="AY35" s="211">
        <f t="shared" si="20"/>
        <v>5983.5219725487932</v>
      </c>
      <c r="AZ35" s="211">
        <f t="shared" si="20"/>
        <v>5991.3880531008181</v>
      </c>
      <c r="BA35" s="211">
        <f t="shared" si="20"/>
        <v>5999.2541336528429</v>
      </c>
      <c r="BB35" s="211">
        <f t="shared" si="20"/>
        <v>6007.1202142048678</v>
      </c>
      <c r="BC35" s="211">
        <f t="shared" si="20"/>
        <v>6014.9862947568927</v>
      </c>
      <c r="BD35" s="211">
        <f t="shared" si="21"/>
        <v>6022.8523753089175</v>
      </c>
      <c r="BE35" s="211">
        <f t="shared" si="21"/>
        <v>5983.1584150365388</v>
      </c>
      <c r="BF35" s="211">
        <f t="shared" si="21"/>
        <v>5943.4644547641601</v>
      </c>
      <c r="BG35" s="211">
        <f t="shared" si="21"/>
        <v>5903.7704944917805</v>
      </c>
      <c r="BH35" s="211">
        <f t="shared" si="21"/>
        <v>5864.0765342194018</v>
      </c>
      <c r="BI35" s="211">
        <f t="shared" si="21"/>
        <v>5824.382573947023</v>
      </c>
      <c r="BJ35" s="211">
        <f t="shared" si="21"/>
        <v>5784.6886136746443</v>
      </c>
      <c r="BK35" s="211">
        <f t="shared" si="21"/>
        <v>5744.9946534022656</v>
      </c>
      <c r="BL35" s="211">
        <f t="shared" si="21"/>
        <v>5705.300693129886</v>
      </c>
      <c r="BM35" s="211">
        <f t="shared" si="21"/>
        <v>5665.6067328575073</v>
      </c>
      <c r="BN35" s="211">
        <f t="shared" si="22"/>
        <v>5625.9127725851286</v>
      </c>
      <c r="BO35" s="211">
        <f t="shared" si="22"/>
        <v>5586.2188123127498</v>
      </c>
      <c r="BP35" s="211">
        <f t="shared" si="22"/>
        <v>5546.5248520403711</v>
      </c>
      <c r="BQ35" s="211">
        <f t="shared" si="22"/>
        <v>5506.8308917679915</v>
      </c>
      <c r="BR35" s="211">
        <f t="shared" si="22"/>
        <v>5467.1369314956128</v>
      </c>
      <c r="BS35" s="211">
        <f t="shared" si="22"/>
        <v>5427.4429712232341</v>
      </c>
      <c r="BT35" s="211">
        <f t="shared" si="22"/>
        <v>5387.7490109508553</v>
      </c>
      <c r="BU35" s="211">
        <f t="shared" si="22"/>
        <v>5348.0550506784766</v>
      </c>
      <c r="BV35" s="211">
        <f t="shared" si="22"/>
        <v>5308.361090406097</v>
      </c>
      <c r="BW35" s="211">
        <f t="shared" si="22"/>
        <v>5268.6671301337183</v>
      </c>
      <c r="BX35" s="211">
        <f t="shared" si="23"/>
        <v>5228.9731698613396</v>
      </c>
      <c r="BY35" s="211">
        <f t="shared" si="23"/>
        <v>5189.2792095889608</v>
      </c>
      <c r="BZ35" s="211">
        <f t="shared" si="23"/>
        <v>5149.5852493165821</v>
      </c>
      <c r="CA35" s="211">
        <f t="shared" si="23"/>
        <v>5109.8912890442025</v>
      </c>
      <c r="CB35" s="211">
        <f t="shared" si="23"/>
        <v>5070.1973287718238</v>
      </c>
      <c r="CC35" s="211">
        <f t="shared" si="23"/>
        <v>5030.5033684994451</v>
      </c>
      <c r="CD35" s="211">
        <f t="shared" si="23"/>
        <v>4990.8094082270663</v>
      </c>
      <c r="CE35" s="211">
        <f t="shared" si="23"/>
        <v>4951.1154479546876</v>
      </c>
      <c r="CF35" s="211">
        <f t="shared" si="23"/>
        <v>4911.421487682308</v>
      </c>
      <c r="CG35" s="211">
        <f t="shared" si="23"/>
        <v>4871.7275274099293</v>
      </c>
      <c r="CH35" s="211">
        <f t="shared" si="24"/>
        <v>4832.0335671375506</v>
      </c>
      <c r="CI35" s="211">
        <f t="shared" si="24"/>
        <v>4602.5742053270469</v>
      </c>
      <c r="CJ35" s="211">
        <f t="shared" si="24"/>
        <v>4373.1148435165442</v>
      </c>
      <c r="CK35" s="211">
        <f t="shared" si="24"/>
        <v>4143.6554817060405</v>
      </c>
      <c r="CL35" s="211">
        <f t="shared" si="24"/>
        <v>3914.1961198955369</v>
      </c>
      <c r="CM35" s="211">
        <f t="shared" si="24"/>
        <v>3684.7367580850337</v>
      </c>
      <c r="CN35" s="211">
        <f t="shared" si="24"/>
        <v>3455.2773962745305</v>
      </c>
      <c r="CO35" s="211">
        <f t="shared" si="24"/>
        <v>3225.8180344640268</v>
      </c>
      <c r="CP35" s="211">
        <f t="shared" si="24"/>
        <v>2996.3586726535236</v>
      </c>
      <c r="CQ35" s="211">
        <f t="shared" si="24"/>
        <v>2766.8993108430204</v>
      </c>
      <c r="CR35" s="211">
        <f t="shared" si="25"/>
        <v>2537.4399490325168</v>
      </c>
      <c r="CS35" s="211">
        <f t="shared" si="25"/>
        <v>2307.9805872220131</v>
      </c>
      <c r="CT35" s="211">
        <f t="shared" si="25"/>
        <v>2078.5212254115099</v>
      </c>
      <c r="CU35" s="211">
        <f t="shared" si="25"/>
        <v>1849.0618636010072</v>
      </c>
      <c r="CV35" s="211">
        <f t="shared" si="25"/>
        <v>1619.6025017905035</v>
      </c>
      <c r="CW35" s="211">
        <f t="shared" si="25"/>
        <v>1504.8728208852517</v>
      </c>
      <c r="CX35" s="211">
        <f t="shared" si="25"/>
        <v>1504.8728208852517</v>
      </c>
      <c r="CY35" s="211">
        <f t="shared" si="25"/>
        <v>1504.8728208852517</v>
      </c>
      <c r="CZ35" s="211">
        <f t="shared" si="25"/>
        <v>1504.8728208852517</v>
      </c>
      <c r="DA35" s="211">
        <f t="shared" si="25"/>
        <v>1504.8728208852517</v>
      </c>
    </row>
    <row r="36" spans="1:105">
      <c r="A36" s="202" t="str">
        <f>Income!A85</f>
        <v>Cash transfer - official</v>
      </c>
      <c r="B36" s="204">
        <f>Income!B85</f>
        <v>24218.143135197181</v>
      </c>
      <c r="C36" s="204">
        <f>Income!C85</f>
        <v>49904.052521012367</v>
      </c>
      <c r="D36" s="204">
        <f>Income!D85</f>
        <v>14677.662506180106</v>
      </c>
      <c r="E36" s="204">
        <f>Income!E85</f>
        <v>20548.727508652148</v>
      </c>
      <c r="F36" s="211">
        <f t="shared" si="16"/>
        <v>24218.143135197181</v>
      </c>
      <c r="G36" s="211">
        <f t="shared" si="16"/>
        <v>24218.143135197181</v>
      </c>
      <c r="H36" s="211">
        <f t="shared" si="16"/>
        <v>24218.143135197181</v>
      </c>
      <c r="I36" s="211">
        <f t="shared" si="16"/>
        <v>24218.143135197181</v>
      </c>
      <c r="J36" s="211">
        <f t="shared" si="16"/>
        <v>24218.143135197181</v>
      </c>
      <c r="K36" s="211">
        <f t="shared" si="16"/>
        <v>24218.143135197181</v>
      </c>
      <c r="L36" s="211">
        <f t="shared" si="16"/>
        <v>24218.143135197181</v>
      </c>
      <c r="M36" s="211">
        <f t="shared" si="16"/>
        <v>24218.143135197181</v>
      </c>
      <c r="N36" s="211">
        <f t="shared" si="16"/>
        <v>24218.143135197181</v>
      </c>
      <c r="O36" s="211">
        <f t="shared" si="16"/>
        <v>24218.143135197181</v>
      </c>
      <c r="P36" s="211">
        <f t="shared" si="16"/>
        <v>24218.143135197181</v>
      </c>
      <c r="Q36" s="211">
        <f t="shared" si="16"/>
        <v>24218.143135197181</v>
      </c>
      <c r="R36" s="211">
        <f t="shared" si="16"/>
        <v>24218.143135197181</v>
      </c>
      <c r="S36" s="211">
        <f t="shared" si="16"/>
        <v>24218.143135197181</v>
      </c>
      <c r="T36" s="211">
        <f t="shared" si="16"/>
        <v>24218.143135197181</v>
      </c>
      <c r="U36" s="211">
        <f t="shared" si="16"/>
        <v>24579.91650682838</v>
      </c>
      <c r="V36" s="211">
        <f t="shared" si="17"/>
        <v>25303.463250090783</v>
      </c>
      <c r="W36" s="211">
        <f t="shared" si="17"/>
        <v>26027.009993353182</v>
      </c>
      <c r="X36" s="211">
        <f t="shared" si="17"/>
        <v>26750.556736615581</v>
      </c>
      <c r="Y36" s="211">
        <f t="shared" si="17"/>
        <v>27474.10347987798</v>
      </c>
      <c r="Z36" s="211">
        <f t="shared" si="17"/>
        <v>28197.650223140379</v>
      </c>
      <c r="AA36" s="211">
        <f t="shared" si="17"/>
        <v>28921.196966402778</v>
      </c>
      <c r="AB36" s="211">
        <f t="shared" si="17"/>
        <v>29644.743709665177</v>
      </c>
      <c r="AC36" s="211">
        <f t="shared" si="17"/>
        <v>30368.290452927577</v>
      </c>
      <c r="AD36" s="211">
        <f t="shared" si="17"/>
        <v>31091.837196189979</v>
      </c>
      <c r="AE36" s="211">
        <f t="shared" si="17"/>
        <v>31815.383939452378</v>
      </c>
      <c r="AF36" s="211">
        <f t="shared" si="18"/>
        <v>32538.930682714778</v>
      </c>
      <c r="AG36" s="211">
        <f t="shared" si="18"/>
        <v>33262.47742597718</v>
      </c>
      <c r="AH36" s="211">
        <f t="shared" si="18"/>
        <v>33986.024169239579</v>
      </c>
      <c r="AI36" s="211">
        <f t="shared" si="18"/>
        <v>34709.570912501978</v>
      </c>
      <c r="AJ36" s="211">
        <f t="shared" si="18"/>
        <v>35433.117655764378</v>
      </c>
      <c r="AK36" s="211">
        <f t="shared" si="18"/>
        <v>36156.664399026777</v>
      </c>
      <c r="AL36" s="211">
        <f t="shared" si="18"/>
        <v>36880.211142289176</v>
      </c>
      <c r="AM36" s="211">
        <f t="shared" si="18"/>
        <v>37603.757885551575</v>
      </c>
      <c r="AN36" s="211">
        <f t="shared" si="18"/>
        <v>38327.304628813974</v>
      </c>
      <c r="AO36" s="211">
        <f t="shared" si="18"/>
        <v>39050.851372076373</v>
      </c>
      <c r="AP36" s="211">
        <f t="shared" si="19"/>
        <v>39774.398115338772</v>
      </c>
      <c r="AQ36" s="211">
        <f t="shared" si="19"/>
        <v>40497.944858601171</v>
      </c>
      <c r="AR36" s="211">
        <f t="shared" si="19"/>
        <v>41221.49160186357</v>
      </c>
      <c r="AS36" s="211">
        <f t="shared" si="19"/>
        <v>41945.038345125969</v>
      </c>
      <c r="AT36" s="211">
        <f t="shared" si="19"/>
        <v>42668.585088388369</v>
      </c>
      <c r="AU36" s="211">
        <f t="shared" si="19"/>
        <v>43392.131831650768</v>
      </c>
      <c r="AV36" s="211">
        <f t="shared" si="19"/>
        <v>44115.678574913167</v>
      </c>
      <c r="AW36" s="211">
        <f t="shared" si="19"/>
        <v>44839.225318175566</v>
      </c>
      <c r="AX36" s="211">
        <f t="shared" si="19"/>
        <v>45562.772061437965</v>
      </c>
      <c r="AY36" s="211">
        <f t="shared" si="19"/>
        <v>46286.318804700364</v>
      </c>
      <c r="AZ36" s="211">
        <f t="shared" si="20"/>
        <v>47009.865547962763</v>
      </c>
      <c r="BA36" s="211">
        <f t="shared" si="20"/>
        <v>47733.41229122517</v>
      </c>
      <c r="BB36" s="211">
        <f t="shared" si="20"/>
        <v>48456.959034487569</v>
      </c>
      <c r="BC36" s="211">
        <f t="shared" si="20"/>
        <v>49180.505777749968</v>
      </c>
      <c r="BD36" s="211">
        <f t="shared" si="20"/>
        <v>49904.052521012367</v>
      </c>
      <c r="BE36" s="211">
        <f t="shared" si="20"/>
        <v>48729.839520517955</v>
      </c>
      <c r="BF36" s="211">
        <f t="shared" si="20"/>
        <v>47555.62652002355</v>
      </c>
      <c r="BG36" s="211">
        <f t="shared" si="20"/>
        <v>46381.413519529138</v>
      </c>
      <c r="BH36" s="211">
        <f t="shared" si="20"/>
        <v>45207.200519034734</v>
      </c>
      <c r="BI36" s="211">
        <f t="shared" si="20"/>
        <v>44032.987518540322</v>
      </c>
      <c r="BJ36" s="211">
        <f t="shared" si="21"/>
        <v>42858.774518045917</v>
      </c>
      <c r="BK36" s="211">
        <f t="shared" si="21"/>
        <v>41684.561517551505</v>
      </c>
      <c r="BL36" s="211">
        <f t="shared" si="21"/>
        <v>40510.3485170571</v>
      </c>
      <c r="BM36" s="211">
        <f t="shared" si="21"/>
        <v>39336.135516562688</v>
      </c>
      <c r="BN36" s="211">
        <f t="shared" si="21"/>
        <v>38161.922516068284</v>
      </c>
      <c r="BO36" s="211">
        <f t="shared" si="21"/>
        <v>36987.709515573872</v>
      </c>
      <c r="BP36" s="211">
        <f t="shared" si="21"/>
        <v>35813.49651507946</v>
      </c>
      <c r="BQ36" s="211">
        <f t="shared" si="21"/>
        <v>34639.283514585055</v>
      </c>
      <c r="BR36" s="211">
        <f t="shared" si="21"/>
        <v>33465.07051409065</v>
      </c>
      <c r="BS36" s="211">
        <f t="shared" si="21"/>
        <v>32290.857513596238</v>
      </c>
      <c r="BT36" s="211">
        <f t="shared" si="22"/>
        <v>31116.64451310183</v>
      </c>
      <c r="BU36" s="211">
        <f t="shared" si="22"/>
        <v>29942.431512607422</v>
      </c>
      <c r="BV36" s="211">
        <f t="shared" si="22"/>
        <v>28768.218512113013</v>
      </c>
      <c r="BW36" s="211">
        <f t="shared" si="22"/>
        <v>27594.005511618605</v>
      </c>
      <c r="BX36" s="211">
        <f t="shared" si="22"/>
        <v>26419.792511124197</v>
      </c>
      <c r="BY36" s="211">
        <f t="shared" si="22"/>
        <v>25245.579510629788</v>
      </c>
      <c r="BZ36" s="211">
        <f t="shared" si="22"/>
        <v>24071.36651013538</v>
      </c>
      <c r="CA36" s="211">
        <f t="shared" si="22"/>
        <v>22897.153509640968</v>
      </c>
      <c r="CB36" s="211">
        <f t="shared" si="22"/>
        <v>21722.94050914656</v>
      </c>
      <c r="CC36" s="211">
        <f t="shared" si="22"/>
        <v>20548.727508652151</v>
      </c>
      <c r="CD36" s="211">
        <f t="shared" si="23"/>
        <v>19374.514508157743</v>
      </c>
      <c r="CE36" s="211">
        <f t="shared" si="23"/>
        <v>18200.301507663335</v>
      </c>
      <c r="CF36" s="211">
        <f t="shared" si="23"/>
        <v>17026.088507168926</v>
      </c>
      <c r="CG36" s="211">
        <f t="shared" si="23"/>
        <v>15851.875506674522</v>
      </c>
      <c r="CH36" s="211">
        <f t="shared" si="23"/>
        <v>14677.66250618011</v>
      </c>
      <c r="CI36" s="211">
        <f t="shared" si="23"/>
        <v>15082.563540833351</v>
      </c>
      <c r="CJ36" s="211">
        <f t="shared" si="23"/>
        <v>15487.464575486594</v>
      </c>
      <c r="CK36" s="211">
        <f t="shared" si="23"/>
        <v>15892.365610139839</v>
      </c>
      <c r="CL36" s="211">
        <f t="shared" si="23"/>
        <v>16297.266644793082</v>
      </c>
      <c r="CM36" s="211">
        <f t="shared" si="23"/>
        <v>16702.167679446327</v>
      </c>
      <c r="CN36" s="211">
        <f t="shared" si="24"/>
        <v>17107.068714099572</v>
      </c>
      <c r="CO36" s="211">
        <f t="shared" si="24"/>
        <v>17511.969748752817</v>
      </c>
      <c r="CP36" s="211">
        <f t="shared" si="24"/>
        <v>17916.870783406059</v>
      </c>
      <c r="CQ36" s="211">
        <f t="shared" si="24"/>
        <v>18321.771818059304</v>
      </c>
      <c r="CR36" s="211">
        <f t="shared" si="24"/>
        <v>18726.672852712549</v>
      </c>
      <c r="CS36" s="211">
        <f t="shared" si="24"/>
        <v>19131.573887365794</v>
      </c>
      <c r="CT36" s="211">
        <f t="shared" si="24"/>
        <v>19536.474922019035</v>
      </c>
      <c r="CU36" s="211">
        <f t="shared" si="24"/>
        <v>19941.37595667228</v>
      </c>
      <c r="CV36" s="211">
        <f t="shared" si="24"/>
        <v>20346.276991325525</v>
      </c>
      <c r="CW36" s="211">
        <f t="shared" si="24"/>
        <v>20548.727508652148</v>
      </c>
      <c r="CX36" s="211">
        <f t="shared" si="25"/>
        <v>20548.727508652148</v>
      </c>
      <c r="CY36" s="211">
        <f t="shared" si="25"/>
        <v>20548.727508652148</v>
      </c>
      <c r="CZ36" s="211">
        <f t="shared" si="25"/>
        <v>20548.727508652148</v>
      </c>
      <c r="DA36" s="211">
        <f t="shared" si="25"/>
        <v>20548.727508652148</v>
      </c>
    </row>
    <row r="37" spans="1:105">
      <c r="A37" s="202" t="str">
        <f>Income!A86</f>
        <v>Cash transfer - gifts</v>
      </c>
      <c r="B37" s="204">
        <f>Income!B86</f>
        <v>0</v>
      </c>
      <c r="C37" s="204">
        <f>Income!C86</f>
        <v>1299.5847010680307</v>
      </c>
      <c r="D37" s="204">
        <f>Income!D86</f>
        <v>2358.9100456360889</v>
      </c>
      <c r="E37" s="204">
        <f>Income!E86</f>
        <v>16145.428756798117</v>
      </c>
      <c r="F37" s="211">
        <f t="shared" si="16"/>
        <v>0</v>
      </c>
      <c r="G37" s="211">
        <f t="shared" si="16"/>
        <v>0</v>
      </c>
      <c r="H37" s="211">
        <f t="shared" si="16"/>
        <v>0</v>
      </c>
      <c r="I37" s="211">
        <f t="shared" si="16"/>
        <v>0</v>
      </c>
      <c r="J37" s="211">
        <f t="shared" si="16"/>
        <v>0</v>
      </c>
      <c r="K37" s="211">
        <f t="shared" si="16"/>
        <v>0</v>
      </c>
      <c r="L37" s="211">
        <f t="shared" si="16"/>
        <v>0</v>
      </c>
      <c r="M37" s="211">
        <f t="shared" si="16"/>
        <v>0</v>
      </c>
      <c r="N37" s="211">
        <f t="shared" si="16"/>
        <v>0</v>
      </c>
      <c r="O37" s="211">
        <f t="shared" si="16"/>
        <v>0</v>
      </c>
      <c r="P37" s="211">
        <f t="shared" si="17"/>
        <v>0</v>
      </c>
      <c r="Q37" s="211">
        <f t="shared" si="17"/>
        <v>0</v>
      </c>
      <c r="R37" s="211">
        <f t="shared" si="17"/>
        <v>0</v>
      </c>
      <c r="S37" s="211">
        <f t="shared" si="17"/>
        <v>0</v>
      </c>
      <c r="T37" s="211">
        <f t="shared" si="17"/>
        <v>0</v>
      </c>
      <c r="U37" s="211">
        <f t="shared" si="17"/>
        <v>18.304009874197678</v>
      </c>
      <c r="V37" s="211">
        <f t="shared" si="17"/>
        <v>54.912029622592911</v>
      </c>
      <c r="W37" s="211">
        <f t="shared" si="17"/>
        <v>91.520049370988147</v>
      </c>
      <c r="X37" s="211">
        <f t="shared" si="17"/>
        <v>128.12806911938335</v>
      </c>
      <c r="Y37" s="211">
        <f t="shared" si="17"/>
        <v>164.73608886777859</v>
      </c>
      <c r="Z37" s="211">
        <f t="shared" si="18"/>
        <v>201.34410861617383</v>
      </c>
      <c r="AA37" s="211">
        <f t="shared" si="18"/>
        <v>237.95212836456906</v>
      </c>
      <c r="AB37" s="211">
        <f t="shared" si="18"/>
        <v>274.56014811296427</v>
      </c>
      <c r="AC37" s="211">
        <f t="shared" si="18"/>
        <v>311.16816786135951</v>
      </c>
      <c r="AD37" s="211">
        <f t="shared" si="18"/>
        <v>347.77618760975474</v>
      </c>
      <c r="AE37" s="211">
        <f t="shared" si="18"/>
        <v>384.38420735814998</v>
      </c>
      <c r="AF37" s="211">
        <f t="shared" si="18"/>
        <v>420.99222710654522</v>
      </c>
      <c r="AG37" s="211">
        <f t="shared" si="18"/>
        <v>457.60024685494045</v>
      </c>
      <c r="AH37" s="211">
        <f t="shared" si="18"/>
        <v>494.20826660333563</v>
      </c>
      <c r="AI37" s="211">
        <f t="shared" si="18"/>
        <v>530.81628635173081</v>
      </c>
      <c r="AJ37" s="211">
        <f t="shared" si="19"/>
        <v>567.42430610012616</v>
      </c>
      <c r="AK37" s="211">
        <f t="shared" si="19"/>
        <v>604.03232584852128</v>
      </c>
      <c r="AL37" s="211">
        <f t="shared" si="19"/>
        <v>640.64034559691652</v>
      </c>
      <c r="AM37" s="211">
        <f t="shared" si="19"/>
        <v>677.24836534531175</v>
      </c>
      <c r="AN37" s="211">
        <f t="shared" si="19"/>
        <v>713.85638509370699</v>
      </c>
      <c r="AO37" s="211">
        <f t="shared" si="19"/>
        <v>750.46440484210223</v>
      </c>
      <c r="AP37" s="211">
        <f t="shared" si="19"/>
        <v>787.07242459049746</v>
      </c>
      <c r="AQ37" s="211">
        <f t="shared" si="19"/>
        <v>823.6804443388927</v>
      </c>
      <c r="AR37" s="211">
        <f t="shared" si="19"/>
        <v>860.28846408728782</v>
      </c>
      <c r="AS37" s="211">
        <f t="shared" si="19"/>
        <v>896.89648383568317</v>
      </c>
      <c r="AT37" s="211">
        <f t="shared" si="20"/>
        <v>933.50450358407829</v>
      </c>
      <c r="AU37" s="211">
        <f t="shared" si="20"/>
        <v>970.11252333247353</v>
      </c>
      <c r="AV37" s="211">
        <f t="shared" si="20"/>
        <v>1006.7205430808689</v>
      </c>
      <c r="AW37" s="211">
        <f t="shared" si="20"/>
        <v>1043.328562829264</v>
      </c>
      <c r="AX37" s="211">
        <f t="shared" si="20"/>
        <v>1079.9365825776592</v>
      </c>
      <c r="AY37" s="211">
        <f t="shared" si="20"/>
        <v>1116.5446023260545</v>
      </c>
      <c r="AZ37" s="211">
        <f t="shared" si="20"/>
        <v>1153.1526220744497</v>
      </c>
      <c r="BA37" s="211">
        <f t="shared" si="20"/>
        <v>1189.7606418228449</v>
      </c>
      <c r="BB37" s="211">
        <f t="shared" si="20"/>
        <v>1226.3686615712402</v>
      </c>
      <c r="BC37" s="211">
        <f t="shared" si="20"/>
        <v>1262.9766813196354</v>
      </c>
      <c r="BD37" s="211">
        <f t="shared" si="21"/>
        <v>1299.5847010680307</v>
      </c>
      <c r="BE37" s="211">
        <f t="shared" si="21"/>
        <v>1334.8955458869659</v>
      </c>
      <c r="BF37" s="211">
        <f t="shared" si="21"/>
        <v>1370.2063907059012</v>
      </c>
      <c r="BG37" s="211">
        <f t="shared" si="21"/>
        <v>1405.5172355248365</v>
      </c>
      <c r="BH37" s="211">
        <f t="shared" si="21"/>
        <v>1440.8280803437717</v>
      </c>
      <c r="BI37" s="211">
        <f t="shared" si="21"/>
        <v>1476.138925162707</v>
      </c>
      <c r="BJ37" s="211">
        <f t="shared" si="21"/>
        <v>1511.4497699816422</v>
      </c>
      <c r="BK37" s="211">
        <f t="shared" si="21"/>
        <v>1546.7606148005775</v>
      </c>
      <c r="BL37" s="211">
        <f t="shared" si="21"/>
        <v>1582.0714596195128</v>
      </c>
      <c r="BM37" s="211">
        <f t="shared" si="21"/>
        <v>1617.382304438448</v>
      </c>
      <c r="BN37" s="211">
        <f t="shared" si="22"/>
        <v>1652.6931492573835</v>
      </c>
      <c r="BO37" s="211">
        <f t="shared" si="22"/>
        <v>1688.0039940763186</v>
      </c>
      <c r="BP37" s="211">
        <f t="shared" si="22"/>
        <v>1723.3148388952538</v>
      </c>
      <c r="BQ37" s="211">
        <f t="shared" si="22"/>
        <v>1758.6256837141891</v>
      </c>
      <c r="BR37" s="211">
        <f t="shared" si="22"/>
        <v>1793.9365285331246</v>
      </c>
      <c r="BS37" s="211">
        <f t="shared" si="22"/>
        <v>1829.2473733520596</v>
      </c>
      <c r="BT37" s="211">
        <f t="shared" si="22"/>
        <v>1864.5582181709951</v>
      </c>
      <c r="BU37" s="211">
        <f t="shared" si="22"/>
        <v>1899.8690629899302</v>
      </c>
      <c r="BV37" s="211">
        <f t="shared" si="22"/>
        <v>1935.1799078088657</v>
      </c>
      <c r="BW37" s="211">
        <f t="shared" si="22"/>
        <v>1970.4907526278007</v>
      </c>
      <c r="BX37" s="211">
        <f t="shared" si="23"/>
        <v>2005.8015974467362</v>
      </c>
      <c r="BY37" s="211">
        <f t="shared" si="23"/>
        <v>2041.1124422656712</v>
      </c>
      <c r="BZ37" s="211">
        <f t="shared" si="23"/>
        <v>2076.4232870846067</v>
      </c>
      <c r="CA37" s="211">
        <f t="shared" si="23"/>
        <v>2111.7341319035418</v>
      </c>
      <c r="CB37" s="211">
        <f t="shared" si="23"/>
        <v>2147.0449767224773</v>
      </c>
      <c r="CC37" s="211">
        <f t="shared" si="23"/>
        <v>2182.3558215414123</v>
      </c>
      <c r="CD37" s="211">
        <f t="shared" si="23"/>
        <v>2217.6666663603478</v>
      </c>
      <c r="CE37" s="211">
        <f t="shared" si="23"/>
        <v>2252.9775111792833</v>
      </c>
      <c r="CF37" s="211">
        <f t="shared" si="23"/>
        <v>2288.2883559982183</v>
      </c>
      <c r="CG37" s="211">
        <f t="shared" si="23"/>
        <v>2323.5992008171534</v>
      </c>
      <c r="CH37" s="211">
        <f t="shared" si="24"/>
        <v>2358.9100456360889</v>
      </c>
      <c r="CI37" s="211">
        <f t="shared" si="24"/>
        <v>3309.7044395093321</v>
      </c>
      <c r="CJ37" s="211">
        <f t="shared" si="24"/>
        <v>4260.4988333825759</v>
      </c>
      <c r="CK37" s="211">
        <f t="shared" si="24"/>
        <v>5211.2932272558191</v>
      </c>
      <c r="CL37" s="211">
        <f t="shared" si="24"/>
        <v>6162.0876211290624</v>
      </c>
      <c r="CM37" s="211">
        <f t="shared" si="24"/>
        <v>7112.8820150023057</v>
      </c>
      <c r="CN37" s="211">
        <f t="shared" si="24"/>
        <v>8063.6764088755481</v>
      </c>
      <c r="CO37" s="211">
        <f t="shared" si="24"/>
        <v>9014.4708027487923</v>
      </c>
      <c r="CP37" s="211">
        <f t="shared" si="24"/>
        <v>9965.2651966220365</v>
      </c>
      <c r="CQ37" s="211">
        <f t="shared" si="24"/>
        <v>10916.059590495279</v>
      </c>
      <c r="CR37" s="211">
        <f t="shared" si="25"/>
        <v>11866.853984368523</v>
      </c>
      <c r="CS37" s="211">
        <f t="shared" si="25"/>
        <v>12817.648378241765</v>
      </c>
      <c r="CT37" s="211">
        <f t="shared" si="25"/>
        <v>13768.442772115008</v>
      </c>
      <c r="CU37" s="211">
        <f t="shared" si="25"/>
        <v>14719.237165988252</v>
      </c>
      <c r="CV37" s="211">
        <f t="shared" si="25"/>
        <v>15670.031559861494</v>
      </c>
      <c r="CW37" s="211">
        <f t="shared" si="25"/>
        <v>16145.428756798117</v>
      </c>
      <c r="CX37" s="211">
        <f t="shared" si="25"/>
        <v>16145.428756798117</v>
      </c>
      <c r="CY37" s="211">
        <f t="shared" si="25"/>
        <v>16145.428756798117</v>
      </c>
      <c r="CZ37" s="211">
        <f t="shared" si="25"/>
        <v>16145.428756798117</v>
      </c>
      <c r="DA37" s="211">
        <f t="shared" si="25"/>
        <v>16145.428756798117</v>
      </c>
    </row>
    <row r="38" spans="1:105">
      <c r="A38" s="202" t="str">
        <f>Income!A88</f>
        <v>TOTAL</v>
      </c>
      <c r="B38" s="204">
        <f>Income!B88</f>
        <v>56141.66388001827</v>
      </c>
      <c r="C38" s="204">
        <f>Income!C88</f>
        <v>75518.552868695362</v>
      </c>
      <c r="D38" s="204">
        <f>Income!D88</f>
        <v>234929.80515275639</v>
      </c>
      <c r="E38" s="204">
        <f>Income!E88</f>
        <v>535267.73009438207</v>
      </c>
      <c r="F38" s="205">
        <f t="shared" ref="F38:AK38" si="26">SUM(F25:F37)</f>
        <v>45133.417000383197</v>
      </c>
      <c r="G38" s="205">
        <f t="shared" si="26"/>
        <v>45133.417000383197</v>
      </c>
      <c r="H38" s="205">
        <f t="shared" si="26"/>
        <v>45133.417000383197</v>
      </c>
      <c r="I38" s="205">
        <f t="shared" si="26"/>
        <v>45133.417000383197</v>
      </c>
      <c r="J38" s="205">
        <f t="shared" si="26"/>
        <v>45133.417000383197</v>
      </c>
      <c r="K38" s="205">
        <f t="shared" si="26"/>
        <v>45133.417000383197</v>
      </c>
      <c r="L38" s="205">
        <f t="shared" si="26"/>
        <v>45133.417000383197</v>
      </c>
      <c r="M38" s="205">
        <f t="shared" si="26"/>
        <v>45133.417000383197</v>
      </c>
      <c r="N38" s="205">
        <f t="shared" si="26"/>
        <v>45133.417000383197</v>
      </c>
      <c r="O38" s="205">
        <f t="shared" si="26"/>
        <v>45133.417000383197</v>
      </c>
      <c r="P38" s="205">
        <f t="shared" si="26"/>
        <v>45133.417000383197</v>
      </c>
      <c r="Q38" s="205">
        <f t="shared" si="26"/>
        <v>45133.417000383197</v>
      </c>
      <c r="R38" s="205">
        <f t="shared" si="26"/>
        <v>45133.417000383197</v>
      </c>
      <c r="S38" s="205">
        <f t="shared" si="26"/>
        <v>45133.417000383197</v>
      </c>
      <c r="T38" s="205">
        <f t="shared" si="26"/>
        <v>45133.417000383197</v>
      </c>
      <c r="U38" s="205">
        <f t="shared" si="26"/>
        <v>45511.826629064344</v>
      </c>
      <c r="V38" s="205">
        <f t="shared" si="26"/>
        <v>46268.645886426668</v>
      </c>
      <c r="W38" s="205">
        <f t="shared" si="26"/>
        <v>47025.465143788977</v>
      </c>
      <c r="X38" s="205">
        <f t="shared" si="26"/>
        <v>47782.284401151293</v>
      </c>
      <c r="Y38" s="205">
        <f t="shared" si="26"/>
        <v>48539.103658513603</v>
      </c>
      <c r="Z38" s="205">
        <f t="shared" si="26"/>
        <v>49295.922915875926</v>
      </c>
      <c r="AA38" s="205">
        <f t="shared" si="26"/>
        <v>50052.742173238228</v>
      </c>
      <c r="AB38" s="205">
        <f t="shared" si="26"/>
        <v>50809.561430600545</v>
      </c>
      <c r="AC38" s="205">
        <f t="shared" si="26"/>
        <v>51566.380687962861</v>
      </c>
      <c r="AD38" s="205">
        <f t="shared" si="26"/>
        <v>52323.199945325177</v>
      </c>
      <c r="AE38" s="205">
        <f t="shared" si="26"/>
        <v>53080.019202687487</v>
      </c>
      <c r="AF38" s="205">
        <f t="shared" si="26"/>
        <v>53836.838460049796</v>
      </c>
      <c r="AG38" s="205">
        <f t="shared" si="26"/>
        <v>54593.657717412119</v>
      </c>
      <c r="AH38" s="205">
        <f t="shared" si="26"/>
        <v>55350.476974774429</v>
      </c>
      <c r="AI38" s="205">
        <f t="shared" si="26"/>
        <v>56107.296232136745</v>
      </c>
      <c r="AJ38" s="205">
        <f t="shared" si="26"/>
        <v>56864.115489499054</v>
      </c>
      <c r="AK38" s="205">
        <f t="shared" si="26"/>
        <v>57620.934746861363</v>
      </c>
      <c r="AL38" s="205">
        <f t="shared" ref="AL38:BQ38" si="27">SUM(AL25:AL37)</f>
        <v>58377.754004223687</v>
      </c>
      <c r="AM38" s="205">
        <f t="shared" si="27"/>
        <v>59134.573261585989</v>
      </c>
      <c r="AN38" s="205">
        <f t="shared" si="27"/>
        <v>59891.392518948305</v>
      </c>
      <c r="AO38" s="205">
        <f t="shared" si="27"/>
        <v>60648.211776310622</v>
      </c>
      <c r="AP38" s="205">
        <f t="shared" si="27"/>
        <v>61405.031033672938</v>
      </c>
      <c r="AQ38" s="205">
        <f t="shared" si="27"/>
        <v>62161.850291035247</v>
      </c>
      <c r="AR38" s="205">
        <f t="shared" si="27"/>
        <v>62918.669548397556</v>
      </c>
      <c r="AS38" s="205">
        <f t="shared" si="27"/>
        <v>63675.488805759873</v>
      </c>
      <c r="AT38" s="205">
        <f t="shared" si="27"/>
        <v>64432.308063122189</v>
      </c>
      <c r="AU38" s="205">
        <f t="shared" si="27"/>
        <v>65189.127320484491</v>
      </c>
      <c r="AV38" s="205">
        <f t="shared" si="27"/>
        <v>65945.946577846815</v>
      </c>
      <c r="AW38" s="205">
        <f t="shared" si="27"/>
        <v>66702.765835209124</v>
      </c>
      <c r="AX38" s="205">
        <f t="shared" si="27"/>
        <v>67459.585092571433</v>
      </c>
      <c r="AY38" s="205">
        <f t="shared" si="27"/>
        <v>68216.404349933757</v>
      </c>
      <c r="AZ38" s="205">
        <f t="shared" si="27"/>
        <v>68973.223607296066</v>
      </c>
      <c r="BA38" s="205">
        <f t="shared" si="27"/>
        <v>69730.042864658375</v>
      </c>
      <c r="BB38" s="205">
        <f t="shared" si="27"/>
        <v>70486.862122020684</v>
      </c>
      <c r="BC38" s="205">
        <f t="shared" si="27"/>
        <v>71243.681379383008</v>
      </c>
      <c r="BD38" s="205">
        <f t="shared" si="27"/>
        <v>72000.500636745317</v>
      </c>
      <c r="BE38" s="205">
        <f t="shared" si="27"/>
        <v>77285.865722733579</v>
      </c>
      <c r="BF38" s="205">
        <f t="shared" si="27"/>
        <v>82571.230808721855</v>
      </c>
      <c r="BG38" s="205">
        <f t="shared" si="27"/>
        <v>87856.595894710103</v>
      </c>
      <c r="BH38" s="205">
        <f t="shared" si="27"/>
        <v>93141.960980698379</v>
      </c>
      <c r="BI38" s="205">
        <f t="shared" si="27"/>
        <v>98427.326066686655</v>
      </c>
      <c r="BJ38" s="205">
        <f t="shared" si="27"/>
        <v>103712.69115267492</v>
      </c>
      <c r="BK38" s="205">
        <f t="shared" si="27"/>
        <v>108998.05623866316</v>
      </c>
      <c r="BL38" s="205">
        <f t="shared" si="27"/>
        <v>114283.42132465144</v>
      </c>
      <c r="BM38" s="205">
        <f t="shared" si="27"/>
        <v>119568.7864106397</v>
      </c>
      <c r="BN38" s="205">
        <f t="shared" si="27"/>
        <v>124854.15149662796</v>
      </c>
      <c r="BO38" s="205">
        <f t="shared" si="27"/>
        <v>130139.51658261624</v>
      </c>
      <c r="BP38" s="205">
        <f t="shared" si="27"/>
        <v>135424.8816686045</v>
      </c>
      <c r="BQ38" s="205">
        <f t="shared" si="27"/>
        <v>140710.24675459278</v>
      </c>
      <c r="BR38" s="205">
        <f t="shared" ref="BR38:CW38" si="28">SUM(BR25:BR37)</f>
        <v>145995.61184058106</v>
      </c>
      <c r="BS38" s="205">
        <f t="shared" si="28"/>
        <v>151280.9769265693</v>
      </c>
      <c r="BT38" s="205">
        <f t="shared" si="28"/>
        <v>156566.34201255758</v>
      </c>
      <c r="BU38" s="205">
        <f t="shared" si="28"/>
        <v>161851.70709854583</v>
      </c>
      <c r="BV38" s="205">
        <f t="shared" si="28"/>
        <v>167137.0721845341</v>
      </c>
      <c r="BW38" s="205">
        <f t="shared" si="28"/>
        <v>172422.43727052235</v>
      </c>
      <c r="BX38" s="205">
        <f t="shared" si="28"/>
        <v>177707.80235651063</v>
      </c>
      <c r="BY38" s="205">
        <f t="shared" si="28"/>
        <v>182993.1674424989</v>
      </c>
      <c r="BZ38" s="205">
        <f t="shared" si="28"/>
        <v>188278.53252848715</v>
      </c>
      <c r="CA38" s="205">
        <f t="shared" si="28"/>
        <v>193563.8976144754</v>
      </c>
      <c r="CB38" s="205">
        <f t="shared" si="28"/>
        <v>198849.26270046367</v>
      </c>
      <c r="CC38" s="205">
        <f t="shared" si="28"/>
        <v>204134.62778645195</v>
      </c>
      <c r="CD38" s="205">
        <f t="shared" si="28"/>
        <v>209419.9928724402</v>
      </c>
      <c r="CE38" s="205">
        <f t="shared" si="28"/>
        <v>214705.35795842845</v>
      </c>
      <c r="CF38" s="205">
        <f t="shared" si="28"/>
        <v>219990.72304441675</v>
      </c>
      <c r="CG38" s="205">
        <f t="shared" si="28"/>
        <v>225276.088130405</v>
      </c>
      <c r="CH38" s="205">
        <f t="shared" si="28"/>
        <v>230561.45321639327</v>
      </c>
      <c r="CI38" s="205">
        <f t="shared" si="28"/>
        <v>251575.67920797874</v>
      </c>
      <c r="CJ38" s="205">
        <f t="shared" si="28"/>
        <v>272589.90519956412</v>
      </c>
      <c r="CK38" s="205">
        <f t="shared" si="28"/>
        <v>293604.13119114959</v>
      </c>
      <c r="CL38" s="205">
        <f t="shared" si="28"/>
        <v>314618.35718273505</v>
      </c>
      <c r="CM38" s="205">
        <f t="shared" si="28"/>
        <v>335632.58317432046</v>
      </c>
      <c r="CN38" s="205">
        <f t="shared" si="28"/>
        <v>356646.80916590593</v>
      </c>
      <c r="CO38" s="205">
        <f t="shared" si="28"/>
        <v>377661.03515749134</v>
      </c>
      <c r="CP38" s="205">
        <f t="shared" si="28"/>
        <v>398675.2611490768</v>
      </c>
      <c r="CQ38" s="205">
        <f t="shared" si="28"/>
        <v>419689.48714066227</v>
      </c>
      <c r="CR38" s="205">
        <f t="shared" si="28"/>
        <v>440703.71313224762</v>
      </c>
      <c r="CS38" s="205">
        <f t="shared" si="28"/>
        <v>461717.93912383314</v>
      </c>
      <c r="CT38" s="205">
        <f t="shared" si="28"/>
        <v>482732.16511541855</v>
      </c>
      <c r="CU38" s="205">
        <f t="shared" si="28"/>
        <v>503746.39110700396</v>
      </c>
      <c r="CV38" s="205">
        <f t="shared" si="28"/>
        <v>524760.61709858931</v>
      </c>
      <c r="CW38" s="205">
        <f t="shared" si="28"/>
        <v>535267.73009438207</v>
      </c>
      <c r="CX38" s="205">
        <f>SUM(CX25:CX37)</f>
        <v>535267.73009438207</v>
      </c>
      <c r="CY38" s="205">
        <f>SUM(CY25:CY37)</f>
        <v>535267.73009438207</v>
      </c>
      <c r="CZ38" s="205">
        <f>SUM(CZ25:CZ37)</f>
        <v>535267.73009438207</v>
      </c>
      <c r="DA38" s="205">
        <f>SUM(DA25:DA37)</f>
        <v>535267.73009438207</v>
      </c>
    </row>
    <row r="39" spans="1:105">
      <c r="A39" s="202" t="str">
        <f>Income!A89</f>
        <v>Food Poverty line</v>
      </c>
      <c r="B39" s="204">
        <f>Income!B89</f>
        <v>47494.887852133979</v>
      </c>
      <c r="C39" s="204">
        <f>Income!C89</f>
        <v>47494.887852133979</v>
      </c>
      <c r="D39" s="204">
        <f>Income!D89</f>
        <v>47494.887852133972</v>
      </c>
      <c r="E39" s="204">
        <f>Income!E89</f>
        <v>47494.887852133972</v>
      </c>
      <c r="F39" s="205">
        <f t="shared" ref="F39:U39" si="29">IF(F$2&lt;=($B$2+$C$2+$D$2),IF(F$2&lt;=($B$2+$C$2),IF(F$2&lt;=$B$2,$B39,$C39),$D39),$E39)</f>
        <v>47494.887852133979</v>
      </c>
      <c r="G39" s="205">
        <f t="shared" si="29"/>
        <v>47494.887852133979</v>
      </c>
      <c r="H39" s="205">
        <f t="shared" si="29"/>
        <v>47494.887852133979</v>
      </c>
      <c r="I39" s="205">
        <f t="shared" si="29"/>
        <v>47494.887852133979</v>
      </c>
      <c r="J39" s="205">
        <f t="shared" si="29"/>
        <v>47494.887852133979</v>
      </c>
      <c r="K39" s="205">
        <f t="shared" si="29"/>
        <v>47494.887852133979</v>
      </c>
      <c r="L39" s="205">
        <f t="shared" si="29"/>
        <v>47494.887852133979</v>
      </c>
      <c r="M39" s="205">
        <f t="shared" si="29"/>
        <v>47494.887852133979</v>
      </c>
      <c r="N39" s="205">
        <f t="shared" si="29"/>
        <v>47494.887852133979</v>
      </c>
      <c r="O39" s="205">
        <f t="shared" si="29"/>
        <v>47494.887852133979</v>
      </c>
      <c r="P39" s="205">
        <f t="shared" si="29"/>
        <v>47494.887852133979</v>
      </c>
      <c r="Q39" s="205">
        <f t="shared" si="29"/>
        <v>47494.887852133979</v>
      </c>
      <c r="R39" s="205">
        <f t="shared" si="29"/>
        <v>47494.887852133979</v>
      </c>
      <c r="S39" s="205">
        <f t="shared" si="29"/>
        <v>47494.887852133979</v>
      </c>
      <c r="T39" s="205">
        <f t="shared" si="29"/>
        <v>47494.887852133979</v>
      </c>
      <c r="U39" s="205">
        <f t="shared" si="29"/>
        <v>47494.887852133979</v>
      </c>
      <c r="V39" s="205">
        <f t="shared" ref="V39:AK40" si="30">IF(V$2&lt;=($B$2+$C$2+$D$2),IF(V$2&lt;=($B$2+$C$2),IF(V$2&lt;=$B$2,$B39,$C39),$D39),$E39)</f>
        <v>47494.887852133979</v>
      </c>
      <c r="W39" s="205">
        <f t="shared" si="30"/>
        <v>47494.887852133979</v>
      </c>
      <c r="X39" s="205">
        <f t="shared" si="30"/>
        <v>47494.887852133979</v>
      </c>
      <c r="Y39" s="205">
        <f t="shared" si="30"/>
        <v>47494.887852133979</v>
      </c>
      <c r="Z39" s="205">
        <f t="shared" si="30"/>
        <v>47494.887852133979</v>
      </c>
      <c r="AA39" s="205">
        <f t="shared" si="30"/>
        <v>47494.887852133979</v>
      </c>
      <c r="AB39" s="205">
        <f t="shared" si="30"/>
        <v>47494.887852133979</v>
      </c>
      <c r="AC39" s="205">
        <f t="shared" si="30"/>
        <v>47494.887852133979</v>
      </c>
      <c r="AD39" s="205">
        <f t="shared" si="30"/>
        <v>47494.887852133979</v>
      </c>
      <c r="AE39" s="205">
        <f t="shared" si="30"/>
        <v>47494.887852133979</v>
      </c>
      <c r="AF39" s="205">
        <f t="shared" si="30"/>
        <v>47494.887852133979</v>
      </c>
      <c r="AG39" s="205">
        <f t="shared" si="30"/>
        <v>47494.887852133979</v>
      </c>
      <c r="AH39" s="205">
        <f t="shared" si="30"/>
        <v>47494.887852133979</v>
      </c>
      <c r="AI39" s="205">
        <f t="shared" si="30"/>
        <v>47494.887852133979</v>
      </c>
      <c r="AJ39" s="205">
        <f t="shared" si="30"/>
        <v>47494.887852133979</v>
      </c>
      <c r="AK39" s="205">
        <f t="shared" si="30"/>
        <v>47494.887852133979</v>
      </c>
      <c r="AL39" s="205">
        <f t="shared" ref="AL39:BA40" si="31">IF(AL$2&lt;=($B$2+$C$2+$D$2),IF(AL$2&lt;=($B$2+$C$2),IF(AL$2&lt;=$B$2,$B39,$C39),$D39),$E39)</f>
        <v>47494.887852133979</v>
      </c>
      <c r="AM39" s="205">
        <f t="shared" si="31"/>
        <v>47494.887852133979</v>
      </c>
      <c r="AN39" s="205">
        <f t="shared" si="31"/>
        <v>47494.887852133979</v>
      </c>
      <c r="AO39" s="205">
        <f t="shared" si="31"/>
        <v>47494.887852133979</v>
      </c>
      <c r="AP39" s="205">
        <f t="shared" si="31"/>
        <v>47494.887852133979</v>
      </c>
      <c r="AQ39" s="205">
        <f t="shared" si="31"/>
        <v>47494.887852133979</v>
      </c>
      <c r="AR39" s="205">
        <f t="shared" si="31"/>
        <v>47494.887852133979</v>
      </c>
      <c r="AS39" s="205">
        <f t="shared" si="31"/>
        <v>47494.887852133979</v>
      </c>
      <c r="AT39" s="205">
        <f t="shared" si="31"/>
        <v>47494.887852133979</v>
      </c>
      <c r="AU39" s="205">
        <f t="shared" si="31"/>
        <v>47494.887852133979</v>
      </c>
      <c r="AV39" s="205">
        <f t="shared" si="31"/>
        <v>47494.887852133979</v>
      </c>
      <c r="AW39" s="205">
        <f t="shared" si="31"/>
        <v>47494.887852133979</v>
      </c>
      <c r="AX39" s="205">
        <f t="shared" si="31"/>
        <v>47494.887852133979</v>
      </c>
      <c r="AY39" s="205">
        <f t="shared" si="31"/>
        <v>47494.887852133979</v>
      </c>
      <c r="AZ39" s="205">
        <f t="shared" si="31"/>
        <v>47494.887852133979</v>
      </c>
      <c r="BA39" s="205">
        <f t="shared" si="31"/>
        <v>47494.887852133979</v>
      </c>
      <c r="BB39" s="205">
        <f t="shared" ref="BB39:CD40" si="32">IF(BB$2&lt;=($B$2+$C$2+$D$2),IF(BB$2&lt;=($B$2+$C$2),IF(BB$2&lt;=$B$2,$B39,$C39),$D39),$E39)</f>
        <v>47494.887852133979</v>
      </c>
      <c r="BC39" s="205">
        <f t="shared" si="32"/>
        <v>47494.887852133979</v>
      </c>
      <c r="BD39" s="205">
        <f t="shared" si="32"/>
        <v>47494.887852133979</v>
      </c>
      <c r="BE39" s="205">
        <f t="shared" si="32"/>
        <v>47494.887852133979</v>
      </c>
      <c r="BF39" s="205">
        <f t="shared" si="32"/>
        <v>47494.887852133979</v>
      </c>
      <c r="BG39" s="205">
        <f t="shared" si="32"/>
        <v>47494.887852133979</v>
      </c>
      <c r="BH39" s="205">
        <f t="shared" si="32"/>
        <v>47494.887852133979</v>
      </c>
      <c r="BI39" s="205">
        <f t="shared" si="32"/>
        <v>47494.887852133979</v>
      </c>
      <c r="BJ39" s="205">
        <f t="shared" si="32"/>
        <v>47494.887852133979</v>
      </c>
      <c r="BK39" s="205">
        <f t="shared" si="32"/>
        <v>47494.887852133979</v>
      </c>
      <c r="BL39" s="205">
        <f t="shared" si="32"/>
        <v>47494.887852133979</v>
      </c>
      <c r="BM39" s="205">
        <f t="shared" si="32"/>
        <v>47494.887852133979</v>
      </c>
      <c r="BN39" s="205">
        <f t="shared" si="32"/>
        <v>47494.887852133979</v>
      </c>
      <c r="BO39" s="205">
        <f t="shared" si="32"/>
        <v>47494.887852133979</v>
      </c>
      <c r="BP39" s="205">
        <f t="shared" si="32"/>
        <v>47494.887852133979</v>
      </c>
      <c r="BQ39" s="205">
        <f t="shared" si="32"/>
        <v>47494.887852133979</v>
      </c>
      <c r="BR39" s="205">
        <f t="shared" si="32"/>
        <v>47494.887852133979</v>
      </c>
      <c r="BS39" s="205">
        <f t="shared" si="32"/>
        <v>47494.887852133979</v>
      </c>
      <c r="BT39" s="205">
        <f t="shared" si="32"/>
        <v>47494.887852133979</v>
      </c>
      <c r="BU39" s="205">
        <f t="shared" si="32"/>
        <v>47494.887852133979</v>
      </c>
      <c r="BV39" s="205">
        <f t="shared" si="32"/>
        <v>47494.887852133979</v>
      </c>
      <c r="BW39" s="205">
        <f t="shared" si="32"/>
        <v>47494.887852133979</v>
      </c>
      <c r="BX39" s="205">
        <f t="shared" si="32"/>
        <v>47494.887852133979</v>
      </c>
      <c r="BY39" s="205">
        <f t="shared" si="32"/>
        <v>47494.887852133972</v>
      </c>
      <c r="BZ39" s="205">
        <f t="shared" si="32"/>
        <v>47494.887852133972</v>
      </c>
      <c r="CA39" s="205">
        <f t="shared" si="32"/>
        <v>47494.887852133972</v>
      </c>
      <c r="CB39" s="205">
        <f t="shared" si="32"/>
        <v>47494.887852133972</v>
      </c>
      <c r="CC39" s="205">
        <f t="shared" si="32"/>
        <v>47494.887852133972</v>
      </c>
      <c r="CD39" s="205">
        <f t="shared" si="32"/>
        <v>47494.887852133972</v>
      </c>
      <c r="CE39" s="205">
        <f t="shared" ref="CE39:CR40" si="33">IF(CE$2&lt;=($B$2+$C$2+$D$2),IF(CE$2&lt;=($B$2+$C$2),IF(CE$2&lt;=$B$2,$B39,$C39),$D39),$E39)</f>
        <v>47494.887852133972</v>
      </c>
      <c r="CF39" s="205">
        <f t="shared" si="33"/>
        <v>47494.887852133972</v>
      </c>
      <c r="CG39" s="205">
        <f t="shared" si="33"/>
        <v>47494.887852133972</v>
      </c>
      <c r="CH39" s="205">
        <f t="shared" si="33"/>
        <v>47494.887852133972</v>
      </c>
      <c r="CI39" s="205">
        <f t="shared" si="33"/>
        <v>47494.887852133972</v>
      </c>
      <c r="CJ39" s="205">
        <f t="shared" si="33"/>
        <v>47494.887852133972</v>
      </c>
      <c r="CK39" s="205">
        <f t="shared" si="33"/>
        <v>47494.887852133972</v>
      </c>
      <c r="CL39" s="205">
        <f t="shared" si="33"/>
        <v>47494.887852133972</v>
      </c>
      <c r="CM39" s="205">
        <f t="shared" si="33"/>
        <v>47494.887852133972</v>
      </c>
      <c r="CN39" s="205">
        <f t="shared" si="33"/>
        <v>47494.887852133972</v>
      </c>
      <c r="CO39" s="205">
        <f t="shared" si="33"/>
        <v>47494.887852133972</v>
      </c>
      <c r="CP39" s="205">
        <f t="shared" si="33"/>
        <v>47494.887852133972</v>
      </c>
      <c r="CQ39" s="205">
        <f t="shared" si="33"/>
        <v>47494.887852133972</v>
      </c>
      <c r="CR39" s="205">
        <f t="shared" si="33"/>
        <v>47494.887852133972</v>
      </c>
      <c r="CS39" s="205">
        <f t="shared" ref="CS39:DA40" si="34">IF(CS$2&lt;=($B$2+$C$2+$D$2),IF(CS$2&lt;=($B$2+$C$2),IF(CS$2&lt;=$B$2,$B39,$C39),$D39),$E39)</f>
        <v>47494.887852133972</v>
      </c>
      <c r="CT39" s="205">
        <f t="shared" si="34"/>
        <v>47494.887852133972</v>
      </c>
      <c r="CU39" s="205">
        <f t="shared" si="34"/>
        <v>47494.887852133972</v>
      </c>
      <c r="CV39" s="205">
        <f t="shared" si="34"/>
        <v>47494.887852133972</v>
      </c>
      <c r="CW39" s="205">
        <f t="shared" si="34"/>
        <v>47494.887852133972</v>
      </c>
      <c r="CX39" s="205">
        <f t="shared" si="34"/>
        <v>47494.887852133972</v>
      </c>
      <c r="CY39" s="205">
        <f t="shared" si="34"/>
        <v>47494.887852133972</v>
      </c>
      <c r="CZ39" s="205">
        <f t="shared" si="34"/>
        <v>47494.887852133972</v>
      </c>
      <c r="DA39" s="205">
        <f t="shared" si="34"/>
        <v>47494.887852133972</v>
      </c>
    </row>
    <row r="40" spans="1:105">
      <c r="A40" s="202" t="str">
        <f>Income!A90</f>
        <v>Lower Bound Poverty line</v>
      </c>
      <c r="B40" s="204">
        <f>Income!B90</f>
        <v>63918.914518800651</v>
      </c>
      <c r="C40" s="204">
        <f>Income!C90</f>
        <v>63918.914518800651</v>
      </c>
      <c r="D40" s="204">
        <f>Income!D90</f>
        <v>63918.914518800637</v>
      </c>
      <c r="E40" s="204">
        <f>Income!E90</f>
        <v>63918.914518800644</v>
      </c>
      <c r="F40" s="205">
        <f t="shared" ref="F40:U40" si="35">IF(F$2&lt;=($B$2+$C$2+$D$2),IF(F$2&lt;=($B$2+$C$2),IF(F$2&lt;=$B$2,$B40,$C40),$D40),$E40)</f>
        <v>63918.914518800651</v>
      </c>
      <c r="G40" s="205">
        <f t="shared" si="35"/>
        <v>63918.914518800651</v>
      </c>
      <c r="H40" s="205">
        <f t="shared" si="35"/>
        <v>63918.914518800651</v>
      </c>
      <c r="I40" s="205">
        <f t="shared" si="35"/>
        <v>63918.914518800651</v>
      </c>
      <c r="J40" s="205">
        <f t="shared" si="35"/>
        <v>63918.914518800651</v>
      </c>
      <c r="K40" s="205">
        <f t="shared" si="35"/>
        <v>63918.914518800651</v>
      </c>
      <c r="L40" s="205">
        <f t="shared" si="35"/>
        <v>63918.914518800651</v>
      </c>
      <c r="M40" s="205">
        <f t="shared" si="35"/>
        <v>63918.914518800651</v>
      </c>
      <c r="N40" s="205">
        <f t="shared" si="35"/>
        <v>63918.914518800651</v>
      </c>
      <c r="O40" s="205">
        <f t="shared" si="35"/>
        <v>63918.914518800651</v>
      </c>
      <c r="P40" s="205">
        <f t="shared" si="35"/>
        <v>63918.914518800651</v>
      </c>
      <c r="Q40" s="205">
        <f t="shared" si="35"/>
        <v>63918.914518800651</v>
      </c>
      <c r="R40" s="205">
        <f t="shared" si="35"/>
        <v>63918.914518800651</v>
      </c>
      <c r="S40" s="205">
        <f t="shared" si="35"/>
        <v>63918.914518800651</v>
      </c>
      <c r="T40" s="205">
        <f t="shared" si="35"/>
        <v>63918.914518800651</v>
      </c>
      <c r="U40" s="205">
        <f t="shared" si="35"/>
        <v>63918.914518800651</v>
      </c>
      <c r="V40" s="205">
        <f t="shared" si="30"/>
        <v>63918.914518800651</v>
      </c>
      <c r="W40" s="205">
        <f t="shared" si="30"/>
        <v>63918.914518800651</v>
      </c>
      <c r="X40" s="205">
        <f t="shared" si="30"/>
        <v>63918.914518800651</v>
      </c>
      <c r="Y40" s="205">
        <f t="shared" si="30"/>
        <v>63918.914518800651</v>
      </c>
      <c r="Z40" s="205">
        <f t="shared" si="30"/>
        <v>63918.914518800651</v>
      </c>
      <c r="AA40" s="205">
        <f t="shared" si="30"/>
        <v>63918.914518800651</v>
      </c>
      <c r="AB40" s="205">
        <f t="shared" si="30"/>
        <v>63918.914518800651</v>
      </c>
      <c r="AC40" s="205">
        <f t="shared" si="30"/>
        <v>63918.914518800651</v>
      </c>
      <c r="AD40" s="205">
        <f t="shared" si="30"/>
        <v>63918.914518800651</v>
      </c>
      <c r="AE40" s="205">
        <f t="shared" si="30"/>
        <v>63918.914518800651</v>
      </c>
      <c r="AF40" s="205">
        <f t="shared" si="30"/>
        <v>63918.914518800651</v>
      </c>
      <c r="AG40" s="205">
        <f t="shared" si="30"/>
        <v>63918.914518800651</v>
      </c>
      <c r="AH40" s="205">
        <f t="shared" si="30"/>
        <v>63918.914518800651</v>
      </c>
      <c r="AI40" s="205">
        <f t="shared" si="30"/>
        <v>63918.914518800651</v>
      </c>
      <c r="AJ40" s="205">
        <f t="shared" si="30"/>
        <v>63918.914518800651</v>
      </c>
      <c r="AK40" s="205">
        <f t="shared" si="30"/>
        <v>63918.914518800651</v>
      </c>
      <c r="AL40" s="205">
        <f t="shared" si="31"/>
        <v>63918.914518800651</v>
      </c>
      <c r="AM40" s="205">
        <f t="shared" si="31"/>
        <v>63918.914518800651</v>
      </c>
      <c r="AN40" s="205">
        <f t="shared" si="31"/>
        <v>63918.914518800651</v>
      </c>
      <c r="AO40" s="205">
        <f t="shared" si="31"/>
        <v>63918.914518800651</v>
      </c>
      <c r="AP40" s="205">
        <f t="shared" si="31"/>
        <v>63918.914518800651</v>
      </c>
      <c r="AQ40" s="205">
        <f t="shared" si="31"/>
        <v>63918.914518800651</v>
      </c>
      <c r="AR40" s="205">
        <f t="shared" si="31"/>
        <v>63918.914518800651</v>
      </c>
      <c r="AS40" s="205">
        <f t="shared" si="31"/>
        <v>63918.914518800651</v>
      </c>
      <c r="AT40" s="205">
        <f t="shared" si="31"/>
        <v>63918.914518800651</v>
      </c>
      <c r="AU40" s="205">
        <f t="shared" si="31"/>
        <v>63918.914518800651</v>
      </c>
      <c r="AV40" s="205">
        <f t="shared" si="31"/>
        <v>63918.914518800651</v>
      </c>
      <c r="AW40" s="205">
        <f t="shared" si="31"/>
        <v>63918.914518800651</v>
      </c>
      <c r="AX40" s="205">
        <f t="shared" si="31"/>
        <v>63918.914518800651</v>
      </c>
      <c r="AY40" s="205">
        <f t="shared" si="31"/>
        <v>63918.914518800651</v>
      </c>
      <c r="AZ40" s="205">
        <f t="shared" si="31"/>
        <v>63918.914518800651</v>
      </c>
      <c r="BA40" s="205">
        <f t="shared" si="31"/>
        <v>63918.914518800651</v>
      </c>
      <c r="BB40" s="205">
        <f t="shared" si="32"/>
        <v>63918.914518800651</v>
      </c>
      <c r="BC40" s="205">
        <f t="shared" si="32"/>
        <v>63918.914518800651</v>
      </c>
      <c r="BD40" s="205">
        <f t="shared" si="32"/>
        <v>63918.914518800651</v>
      </c>
      <c r="BE40" s="205">
        <f t="shared" si="32"/>
        <v>63918.914518800651</v>
      </c>
      <c r="BF40" s="205">
        <f t="shared" si="32"/>
        <v>63918.914518800651</v>
      </c>
      <c r="BG40" s="205">
        <f t="shared" si="32"/>
        <v>63918.914518800651</v>
      </c>
      <c r="BH40" s="205">
        <f t="shared" si="32"/>
        <v>63918.914518800651</v>
      </c>
      <c r="BI40" s="205">
        <f t="shared" si="32"/>
        <v>63918.914518800651</v>
      </c>
      <c r="BJ40" s="205">
        <f t="shared" si="32"/>
        <v>63918.914518800651</v>
      </c>
      <c r="BK40" s="205">
        <f t="shared" si="32"/>
        <v>63918.914518800651</v>
      </c>
      <c r="BL40" s="205">
        <f t="shared" si="32"/>
        <v>63918.914518800651</v>
      </c>
      <c r="BM40" s="205">
        <f t="shared" si="32"/>
        <v>63918.914518800651</v>
      </c>
      <c r="BN40" s="205">
        <f t="shared" si="32"/>
        <v>63918.914518800651</v>
      </c>
      <c r="BO40" s="205">
        <f t="shared" si="32"/>
        <v>63918.914518800651</v>
      </c>
      <c r="BP40" s="205">
        <f t="shared" si="32"/>
        <v>63918.914518800651</v>
      </c>
      <c r="BQ40" s="205">
        <f t="shared" si="32"/>
        <v>63918.914518800651</v>
      </c>
      <c r="BR40" s="205">
        <f t="shared" si="32"/>
        <v>63918.914518800651</v>
      </c>
      <c r="BS40" s="205">
        <f t="shared" si="32"/>
        <v>63918.914518800651</v>
      </c>
      <c r="BT40" s="205">
        <f t="shared" si="32"/>
        <v>63918.914518800651</v>
      </c>
      <c r="BU40" s="205">
        <f t="shared" si="32"/>
        <v>63918.914518800651</v>
      </c>
      <c r="BV40" s="205">
        <f t="shared" si="32"/>
        <v>63918.914518800651</v>
      </c>
      <c r="BW40" s="205">
        <f t="shared" si="32"/>
        <v>63918.914518800651</v>
      </c>
      <c r="BX40" s="205">
        <f t="shared" si="32"/>
        <v>63918.914518800651</v>
      </c>
      <c r="BY40" s="205">
        <f t="shared" si="32"/>
        <v>63918.914518800637</v>
      </c>
      <c r="BZ40" s="205">
        <f t="shared" si="32"/>
        <v>63918.914518800637</v>
      </c>
      <c r="CA40" s="205">
        <f t="shared" si="32"/>
        <v>63918.914518800637</v>
      </c>
      <c r="CB40" s="205">
        <f t="shared" si="32"/>
        <v>63918.914518800637</v>
      </c>
      <c r="CC40" s="205">
        <f t="shared" si="32"/>
        <v>63918.914518800637</v>
      </c>
      <c r="CD40" s="205">
        <f t="shared" si="32"/>
        <v>63918.914518800637</v>
      </c>
      <c r="CE40" s="205">
        <f t="shared" si="33"/>
        <v>63918.914518800637</v>
      </c>
      <c r="CF40" s="205">
        <f t="shared" si="33"/>
        <v>63918.914518800637</v>
      </c>
      <c r="CG40" s="205">
        <f t="shared" si="33"/>
        <v>63918.914518800637</v>
      </c>
      <c r="CH40" s="205">
        <f t="shared" si="33"/>
        <v>63918.914518800637</v>
      </c>
      <c r="CI40" s="205">
        <f t="shared" si="33"/>
        <v>63918.914518800637</v>
      </c>
      <c r="CJ40" s="205">
        <f t="shared" si="33"/>
        <v>63918.914518800637</v>
      </c>
      <c r="CK40" s="205">
        <f t="shared" si="33"/>
        <v>63918.914518800637</v>
      </c>
      <c r="CL40" s="205">
        <f t="shared" si="33"/>
        <v>63918.914518800637</v>
      </c>
      <c r="CM40" s="205">
        <f t="shared" si="33"/>
        <v>63918.914518800637</v>
      </c>
      <c r="CN40" s="205">
        <f t="shared" si="33"/>
        <v>63918.914518800637</v>
      </c>
      <c r="CO40" s="205">
        <f t="shared" si="33"/>
        <v>63918.914518800637</v>
      </c>
      <c r="CP40" s="205">
        <f t="shared" si="33"/>
        <v>63918.914518800637</v>
      </c>
      <c r="CQ40" s="205">
        <f t="shared" si="33"/>
        <v>63918.914518800644</v>
      </c>
      <c r="CR40" s="205">
        <f t="shared" si="33"/>
        <v>63918.914518800644</v>
      </c>
      <c r="CS40" s="205">
        <f t="shared" si="34"/>
        <v>63918.914518800644</v>
      </c>
      <c r="CT40" s="205">
        <f t="shared" si="34"/>
        <v>63918.914518800644</v>
      </c>
      <c r="CU40" s="205">
        <f t="shared" si="34"/>
        <v>63918.914518800644</v>
      </c>
      <c r="CV40" s="205">
        <f t="shared" si="34"/>
        <v>63918.914518800644</v>
      </c>
      <c r="CW40" s="205">
        <f t="shared" si="34"/>
        <v>63918.914518800644</v>
      </c>
      <c r="CX40" s="205">
        <f t="shared" si="34"/>
        <v>63918.914518800644</v>
      </c>
      <c r="CY40" s="205">
        <f t="shared" si="34"/>
        <v>63918.914518800644</v>
      </c>
      <c r="CZ40" s="205">
        <f t="shared" si="34"/>
        <v>63918.914518800644</v>
      </c>
      <c r="DA40" s="205">
        <f t="shared" si="34"/>
        <v>63918.914518800644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40.969670943527198</v>
      </c>
      <c r="V42" s="211">
        <f t="shared" si="36"/>
        <v>40.969670943527198</v>
      </c>
      <c r="W42" s="211">
        <f t="shared" si="36"/>
        <v>40.969670943527198</v>
      </c>
      <c r="X42" s="211">
        <f t="shared" si="36"/>
        <v>40.969670943527198</v>
      </c>
      <c r="Y42" s="211">
        <f t="shared" si="36"/>
        <v>40.969670943527198</v>
      </c>
      <c r="Z42" s="211">
        <f t="shared" si="36"/>
        <v>40.969670943527198</v>
      </c>
      <c r="AA42" s="211">
        <f t="shared" si="36"/>
        <v>40.969670943527198</v>
      </c>
      <c r="AB42" s="211">
        <f t="shared" si="36"/>
        <v>40.969670943527198</v>
      </c>
      <c r="AC42" s="211">
        <f t="shared" si="36"/>
        <v>40.969670943527198</v>
      </c>
      <c r="AD42" s="211">
        <f t="shared" si="36"/>
        <v>40.969670943527198</v>
      </c>
      <c r="AE42" s="211">
        <f t="shared" si="36"/>
        <v>40.969670943527198</v>
      </c>
      <c r="AF42" s="211">
        <f t="shared" si="36"/>
        <v>40.969670943527198</v>
      </c>
      <c r="AG42" s="211">
        <f t="shared" si="36"/>
        <v>40.969670943527198</v>
      </c>
      <c r="AH42" s="211">
        <f t="shared" si="36"/>
        <v>40.969670943527198</v>
      </c>
      <c r="AI42" s="211">
        <f t="shared" si="36"/>
        <v>40.969670943527198</v>
      </c>
      <c r="AJ42" s="211">
        <f t="shared" si="36"/>
        <v>40.969670943527198</v>
      </c>
      <c r="AK42" s="211">
        <f t="shared" si="36"/>
        <v>40.969670943527198</v>
      </c>
      <c r="AL42" s="211">
        <f t="shared" ref="AL42:BQ42" si="37">IF(AL$22&lt;=$E$24,IF(AL$22&lt;=$D$24,IF(AL$22&lt;=$C$24,IF(AL$22&lt;=$B$24,$B108,($C25-$B25)/($C$24-$B$24)),($D25-$C25)/($D$24-$C$24)),($E25-$D25)/($E$24-$D$24)),$F108)</f>
        <v>40.969670943527198</v>
      </c>
      <c r="AM42" s="211">
        <f t="shared" si="37"/>
        <v>40.969670943527198</v>
      </c>
      <c r="AN42" s="211">
        <f t="shared" si="37"/>
        <v>40.969670943527198</v>
      </c>
      <c r="AO42" s="211">
        <f t="shared" si="37"/>
        <v>40.969670943527198</v>
      </c>
      <c r="AP42" s="211">
        <f t="shared" si="37"/>
        <v>40.969670943527198</v>
      </c>
      <c r="AQ42" s="211">
        <f t="shared" si="37"/>
        <v>40.969670943527198</v>
      </c>
      <c r="AR42" s="211">
        <f t="shared" si="37"/>
        <v>40.969670943527198</v>
      </c>
      <c r="AS42" s="211">
        <f t="shared" si="37"/>
        <v>40.969670943527198</v>
      </c>
      <c r="AT42" s="211">
        <f t="shared" si="37"/>
        <v>40.969670943527198</v>
      </c>
      <c r="AU42" s="211">
        <f t="shared" si="37"/>
        <v>40.969670943527198</v>
      </c>
      <c r="AV42" s="211">
        <f t="shared" si="37"/>
        <v>40.969670943527198</v>
      </c>
      <c r="AW42" s="211">
        <f t="shared" si="37"/>
        <v>40.969670943527198</v>
      </c>
      <c r="AX42" s="211">
        <f t="shared" si="37"/>
        <v>40.969670943527198</v>
      </c>
      <c r="AY42" s="211">
        <f t="shared" si="37"/>
        <v>40.969670943527198</v>
      </c>
      <c r="AZ42" s="211">
        <f t="shared" si="37"/>
        <v>40.969670943527198</v>
      </c>
      <c r="BA42" s="211">
        <f t="shared" si="37"/>
        <v>40.969670943527198</v>
      </c>
      <c r="BB42" s="211">
        <f t="shared" si="37"/>
        <v>40.969670943527198</v>
      </c>
      <c r="BC42" s="211">
        <f t="shared" si="37"/>
        <v>40.969670943527198</v>
      </c>
      <c r="BD42" s="211">
        <f t="shared" si="37"/>
        <v>40.969670943527198</v>
      </c>
      <c r="BE42" s="211">
        <f t="shared" si="37"/>
        <v>-31.901516172839152</v>
      </c>
      <c r="BF42" s="211">
        <f t="shared" si="37"/>
        <v>-31.901516172839152</v>
      </c>
      <c r="BG42" s="211">
        <f t="shared" si="37"/>
        <v>-31.901516172839152</v>
      </c>
      <c r="BH42" s="211">
        <f t="shared" si="37"/>
        <v>-31.901516172839152</v>
      </c>
      <c r="BI42" s="211">
        <f t="shared" si="37"/>
        <v>-31.901516172839152</v>
      </c>
      <c r="BJ42" s="211">
        <f t="shared" si="37"/>
        <v>-31.901516172839152</v>
      </c>
      <c r="BK42" s="211">
        <f t="shared" si="37"/>
        <v>-31.901516172839152</v>
      </c>
      <c r="BL42" s="211">
        <f t="shared" si="37"/>
        <v>-31.901516172839152</v>
      </c>
      <c r="BM42" s="211">
        <f t="shared" si="37"/>
        <v>-31.901516172839152</v>
      </c>
      <c r="BN42" s="211">
        <f t="shared" si="37"/>
        <v>-31.901516172839152</v>
      </c>
      <c r="BO42" s="211">
        <f t="shared" si="37"/>
        <v>-31.901516172839152</v>
      </c>
      <c r="BP42" s="211">
        <f t="shared" si="37"/>
        <v>-31.901516172839152</v>
      </c>
      <c r="BQ42" s="211">
        <f t="shared" si="37"/>
        <v>-31.901516172839152</v>
      </c>
      <c r="BR42" s="211">
        <f t="shared" ref="BR42:DA42" si="38">IF(BR$22&lt;=$E$24,IF(BR$22&lt;=$D$24,IF(BR$22&lt;=$C$24,IF(BR$22&lt;=$B$24,$B108,($C25-$B25)/($C$24-$B$24)),($D25-$C25)/($D$24-$C$24)),($E25-$D25)/($E$24-$D$24)),$F108)</f>
        <v>-31.901516172839152</v>
      </c>
      <c r="BS42" s="211">
        <f t="shared" si="38"/>
        <v>-31.901516172839152</v>
      </c>
      <c r="BT42" s="211">
        <f t="shared" si="38"/>
        <v>-31.901516172839152</v>
      </c>
      <c r="BU42" s="211">
        <f t="shared" si="38"/>
        <v>-31.901516172839152</v>
      </c>
      <c r="BV42" s="211">
        <f t="shared" si="38"/>
        <v>-31.901516172839152</v>
      </c>
      <c r="BW42" s="211">
        <f t="shared" si="38"/>
        <v>-31.901516172839152</v>
      </c>
      <c r="BX42" s="211">
        <f t="shared" si="38"/>
        <v>-31.901516172839152</v>
      </c>
      <c r="BY42" s="211">
        <f t="shared" si="38"/>
        <v>-31.901516172839152</v>
      </c>
      <c r="BZ42" s="211">
        <f t="shared" si="38"/>
        <v>-31.901516172839152</v>
      </c>
      <c r="CA42" s="211">
        <f t="shared" si="38"/>
        <v>-31.901516172839152</v>
      </c>
      <c r="CB42" s="211">
        <f t="shared" si="38"/>
        <v>-31.901516172839152</v>
      </c>
      <c r="CC42" s="211">
        <f t="shared" si="38"/>
        <v>-31.901516172839152</v>
      </c>
      <c r="CD42" s="211">
        <f t="shared" si="38"/>
        <v>-31.901516172839152</v>
      </c>
      <c r="CE42" s="211">
        <f t="shared" si="38"/>
        <v>-31.901516172839152</v>
      </c>
      <c r="CF42" s="211">
        <f t="shared" si="38"/>
        <v>-31.901516172839152</v>
      </c>
      <c r="CG42" s="211">
        <f t="shared" si="38"/>
        <v>-31.901516172839152</v>
      </c>
      <c r="CH42" s="211">
        <f t="shared" si="38"/>
        <v>-31.901516172839152</v>
      </c>
      <c r="CI42" s="211">
        <f t="shared" si="38"/>
        <v>-26.084521673103595</v>
      </c>
      <c r="CJ42" s="211">
        <f t="shared" si="38"/>
        <v>-26.084521673103595</v>
      </c>
      <c r="CK42" s="211">
        <f t="shared" si="38"/>
        <v>-26.084521673103595</v>
      </c>
      <c r="CL42" s="211">
        <f t="shared" si="38"/>
        <v>-26.084521673103595</v>
      </c>
      <c r="CM42" s="211">
        <f t="shared" si="38"/>
        <v>-26.084521673103595</v>
      </c>
      <c r="CN42" s="211">
        <f t="shared" si="38"/>
        <v>-26.084521673103595</v>
      </c>
      <c r="CO42" s="211">
        <f t="shared" si="38"/>
        <v>-26.084521673103595</v>
      </c>
      <c r="CP42" s="211">
        <f t="shared" si="38"/>
        <v>-26.084521673103595</v>
      </c>
      <c r="CQ42" s="211">
        <f t="shared" si="38"/>
        <v>-26.084521673103595</v>
      </c>
      <c r="CR42" s="211">
        <f t="shared" si="38"/>
        <v>-26.084521673103595</v>
      </c>
      <c r="CS42" s="211">
        <f t="shared" si="38"/>
        <v>-26.084521673103595</v>
      </c>
      <c r="CT42" s="211">
        <f t="shared" si="38"/>
        <v>-26.084521673103595</v>
      </c>
      <c r="CU42" s="211">
        <f t="shared" si="38"/>
        <v>-26.084521673103595</v>
      </c>
      <c r="CV42" s="211">
        <f t="shared" si="38"/>
        <v>-26.084521673103595</v>
      </c>
      <c r="CW42" s="211">
        <f t="shared" si="38"/>
        <v>106.36000000000007</v>
      </c>
      <c r="CX42" s="211">
        <f t="shared" si="38"/>
        <v>106.36000000000007</v>
      </c>
      <c r="CY42" s="211">
        <f t="shared" si="38"/>
        <v>106.36000000000007</v>
      </c>
      <c r="CZ42" s="211">
        <f t="shared" si="38"/>
        <v>106.36000000000007</v>
      </c>
      <c r="DA42" s="211">
        <f t="shared" si="38"/>
        <v>106.36000000000007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79.805483051501582</v>
      </c>
      <c r="V43" s="211">
        <f t="shared" si="39"/>
        <v>79.805483051501582</v>
      </c>
      <c r="W43" s="211">
        <f t="shared" si="39"/>
        <v>79.805483051501582</v>
      </c>
      <c r="X43" s="211">
        <f t="shared" si="39"/>
        <v>79.805483051501582</v>
      </c>
      <c r="Y43" s="211">
        <f t="shared" si="39"/>
        <v>79.805483051501582</v>
      </c>
      <c r="Z43" s="211">
        <f t="shared" si="39"/>
        <v>79.805483051501582</v>
      </c>
      <c r="AA43" s="211">
        <f t="shared" si="39"/>
        <v>79.805483051501582</v>
      </c>
      <c r="AB43" s="211">
        <f t="shared" si="39"/>
        <v>79.805483051501582</v>
      </c>
      <c r="AC43" s="211">
        <f t="shared" si="39"/>
        <v>79.805483051501582</v>
      </c>
      <c r="AD43" s="211">
        <f t="shared" si="39"/>
        <v>79.805483051501582</v>
      </c>
      <c r="AE43" s="211">
        <f t="shared" si="39"/>
        <v>79.805483051501582</v>
      </c>
      <c r="AF43" s="211">
        <f t="shared" si="39"/>
        <v>79.805483051501582</v>
      </c>
      <c r="AG43" s="211">
        <f t="shared" si="39"/>
        <v>79.805483051501582</v>
      </c>
      <c r="AH43" s="211">
        <f t="shared" si="39"/>
        <v>79.805483051501582</v>
      </c>
      <c r="AI43" s="211">
        <f t="shared" si="39"/>
        <v>79.805483051501582</v>
      </c>
      <c r="AJ43" s="211">
        <f t="shared" si="39"/>
        <v>79.805483051501582</v>
      </c>
      <c r="AK43" s="211">
        <f t="shared" si="39"/>
        <v>79.805483051501582</v>
      </c>
      <c r="AL43" s="211">
        <f t="shared" ref="AL43:BQ43" si="40">IF(AL$22&lt;=$E$24,IF(AL$22&lt;=$D$24,IF(AL$22&lt;=$C$24,IF(AL$22&lt;=$B$24,$B109,($C26-$B26)/($C$24-$B$24)),($D26-$C26)/($D$24-$C$24)),($E26-$D26)/($E$24-$D$24)),$F109)</f>
        <v>79.805483051501582</v>
      </c>
      <c r="AM43" s="211">
        <f t="shared" si="40"/>
        <v>79.805483051501582</v>
      </c>
      <c r="AN43" s="211">
        <f t="shared" si="40"/>
        <v>79.805483051501582</v>
      </c>
      <c r="AO43" s="211">
        <f t="shared" si="40"/>
        <v>79.805483051501582</v>
      </c>
      <c r="AP43" s="211">
        <f t="shared" si="40"/>
        <v>79.805483051501582</v>
      </c>
      <c r="AQ43" s="211">
        <f t="shared" si="40"/>
        <v>79.805483051501582</v>
      </c>
      <c r="AR43" s="211">
        <f t="shared" si="40"/>
        <v>79.805483051501582</v>
      </c>
      <c r="AS43" s="211">
        <f t="shared" si="40"/>
        <v>79.805483051501582</v>
      </c>
      <c r="AT43" s="211">
        <f t="shared" si="40"/>
        <v>79.805483051501582</v>
      </c>
      <c r="AU43" s="211">
        <f t="shared" si="40"/>
        <v>79.805483051501582</v>
      </c>
      <c r="AV43" s="211">
        <f t="shared" si="40"/>
        <v>79.805483051501582</v>
      </c>
      <c r="AW43" s="211">
        <f t="shared" si="40"/>
        <v>79.805483051501582</v>
      </c>
      <c r="AX43" s="211">
        <f t="shared" si="40"/>
        <v>79.805483051501582</v>
      </c>
      <c r="AY43" s="211">
        <f t="shared" si="40"/>
        <v>79.805483051501582</v>
      </c>
      <c r="AZ43" s="211">
        <f t="shared" si="40"/>
        <v>79.805483051501582</v>
      </c>
      <c r="BA43" s="211">
        <f t="shared" si="40"/>
        <v>79.805483051501582</v>
      </c>
      <c r="BB43" s="211">
        <f t="shared" si="40"/>
        <v>79.805483051501582</v>
      </c>
      <c r="BC43" s="211">
        <f t="shared" si="40"/>
        <v>79.805483051501582</v>
      </c>
      <c r="BD43" s="211">
        <f t="shared" si="40"/>
        <v>79.805483051501582</v>
      </c>
      <c r="BE43" s="211">
        <f t="shared" si="40"/>
        <v>-45.044989050464451</v>
      </c>
      <c r="BF43" s="211">
        <f t="shared" si="40"/>
        <v>-45.044989050464451</v>
      </c>
      <c r="BG43" s="211">
        <f t="shared" si="40"/>
        <v>-45.044989050464451</v>
      </c>
      <c r="BH43" s="211">
        <f t="shared" si="40"/>
        <v>-45.044989050464451</v>
      </c>
      <c r="BI43" s="211">
        <f t="shared" si="40"/>
        <v>-45.044989050464451</v>
      </c>
      <c r="BJ43" s="211">
        <f t="shared" si="40"/>
        <v>-45.044989050464451</v>
      </c>
      <c r="BK43" s="211">
        <f t="shared" si="40"/>
        <v>-45.044989050464451</v>
      </c>
      <c r="BL43" s="211">
        <f t="shared" si="40"/>
        <v>-45.044989050464451</v>
      </c>
      <c r="BM43" s="211">
        <f t="shared" si="40"/>
        <v>-45.044989050464451</v>
      </c>
      <c r="BN43" s="211">
        <f t="shared" si="40"/>
        <v>-45.044989050464451</v>
      </c>
      <c r="BO43" s="211">
        <f t="shared" si="40"/>
        <v>-45.044989050464451</v>
      </c>
      <c r="BP43" s="211">
        <f t="shared" si="40"/>
        <v>-45.044989050464451</v>
      </c>
      <c r="BQ43" s="211">
        <f t="shared" si="40"/>
        <v>-45.044989050464451</v>
      </c>
      <c r="BR43" s="211">
        <f t="shared" ref="BR43:DA43" si="41">IF(BR$22&lt;=$E$24,IF(BR$22&lt;=$D$24,IF(BR$22&lt;=$C$24,IF(BR$22&lt;=$B$24,$B109,($C26-$B26)/($C$24-$B$24)),($D26-$C26)/($D$24-$C$24)),($E26-$D26)/($E$24-$D$24)),$F109)</f>
        <v>-45.044989050464451</v>
      </c>
      <c r="BS43" s="211">
        <f t="shared" si="41"/>
        <v>-45.044989050464451</v>
      </c>
      <c r="BT43" s="211">
        <f t="shared" si="41"/>
        <v>-45.044989050464451</v>
      </c>
      <c r="BU43" s="211">
        <f t="shared" si="41"/>
        <v>-45.044989050464451</v>
      </c>
      <c r="BV43" s="211">
        <f t="shared" si="41"/>
        <v>-45.044989050464451</v>
      </c>
      <c r="BW43" s="211">
        <f t="shared" si="41"/>
        <v>-45.044989050464451</v>
      </c>
      <c r="BX43" s="211">
        <f t="shared" si="41"/>
        <v>-45.044989050464451</v>
      </c>
      <c r="BY43" s="211">
        <f t="shared" si="41"/>
        <v>-45.044989050464451</v>
      </c>
      <c r="BZ43" s="211">
        <f t="shared" si="41"/>
        <v>-45.044989050464451</v>
      </c>
      <c r="CA43" s="211">
        <f t="shared" si="41"/>
        <v>-45.044989050464451</v>
      </c>
      <c r="CB43" s="211">
        <f t="shared" si="41"/>
        <v>-45.044989050464451</v>
      </c>
      <c r="CC43" s="211">
        <f t="shared" si="41"/>
        <v>-45.044989050464451</v>
      </c>
      <c r="CD43" s="211">
        <f t="shared" si="41"/>
        <v>-45.044989050464451</v>
      </c>
      <c r="CE43" s="211">
        <f t="shared" si="41"/>
        <v>-45.044989050464451</v>
      </c>
      <c r="CF43" s="211">
        <f t="shared" si="41"/>
        <v>-45.044989050464451</v>
      </c>
      <c r="CG43" s="211">
        <f t="shared" si="41"/>
        <v>-45.044989050464451</v>
      </c>
      <c r="CH43" s="211">
        <f t="shared" si="41"/>
        <v>-45.044989050464451</v>
      </c>
      <c r="CI43" s="211">
        <f t="shared" si="41"/>
        <v>3506.828580130099</v>
      </c>
      <c r="CJ43" s="211">
        <f t="shared" si="41"/>
        <v>3506.828580130099</v>
      </c>
      <c r="CK43" s="211">
        <f t="shared" si="41"/>
        <v>3506.828580130099</v>
      </c>
      <c r="CL43" s="211">
        <f t="shared" si="41"/>
        <v>3506.828580130099</v>
      </c>
      <c r="CM43" s="211">
        <f t="shared" si="41"/>
        <v>3506.828580130099</v>
      </c>
      <c r="CN43" s="211">
        <f t="shared" si="41"/>
        <v>3506.828580130099</v>
      </c>
      <c r="CO43" s="211">
        <f t="shared" si="41"/>
        <v>3506.828580130099</v>
      </c>
      <c r="CP43" s="211">
        <f t="shared" si="41"/>
        <v>3506.828580130099</v>
      </c>
      <c r="CQ43" s="211">
        <f t="shared" si="41"/>
        <v>3506.828580130099</v>
      </c>
      <c r="CR43" s="211">
        <f t="shared" si="41"/>
        <v>3506.828580130099</v>
      </c>
      <c r="CS43" s="211">
        <f t="shared" si="41"/>
        <v>3506.828580130099</v>
      </c>
      <c r="CT43" s="211">
        <f t="shared" si="41"/>
        <v>3506.828580130099</v>
      </c>
      <c r="CU43" s="211">
        <f t="shared" si="41"/>
        <v>3506.828580130099</v>
      </c>
      <c r="CV43" s="211">
        <f t="shared" si="41"/>
        <v>3506.828580130099</v>
      </c>
      <c r="CW43" s="211">
        <f t="shared" si="41"/>
        <v>724.86000000000013</v>
      </c>
      <c r="CX43" s="211">
        <f t="shared" si="41"/>
        <v>724.86000000000013</v>
      </c>
      <c r="CY43" s="211">
        <f t="shared" si="41"/>
        <v>724.86000000000013</v>
      </c>
      <c r="CZ43" s="211">
        <f t="shared" si="41"/>
        <v>724.86000000000013</v>
      </c>
      <c r="DA43" s="211">
        <f t="shared" si="41"/>
        <v>724.86000000000013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18.040165852504199</v>
      </c>
      <c r="V44" s="211">
        <f t="shared" si="42"/>
        <v>18.040165852504199</v>
      </c>
      <c r="W44" s="211">
        <f t="shared" si="42"/>
        <v>18.040165852504199</v>
      </c>
      <c r="X44" s="211">
        <f t="shared" si="42"/>
        <v>18.040165852504199</v>
      </c>
      <c r="Y44" s="211">
        <f t="shared" si="42"/>
        <v>18.040165852504199</v>
      </c>
      <c r="Z44" s="211">
        <f t="shared" si="42"/>
        <v>18.040165852504199</v>
      </c>
      <c r="AA44" s="211">
        <f t="shared" si="42"/>
        <v>18.040165852504199</v>
      </c>
      <c r="AB44" s="211">
        <f t="shared" si="42"/>
        <v>18.040165852504199</v>
      </c>
      <c r="AC44" s="211">
        <f t="shared" si="42"/>
        <v>18.040165852504199</v>
      </c>
      <c r="AD44" s="211">
        <f t="shared" si="42"/>
        <v>18.040165852504199</v>
      </c>
      <c r="AE44" s="211">
        <f t="shared" si="42"/>
        <v>18.040165852504199</v>
      </c>
      <c r="AF44" s="211">
        <f t="shared" si="42"/>
        <v>18.040165852504199</v>
      </c>
      <c r="AG44" s="211">
        <f t="shared" si="42"/>
        <v>18.040165852504199</v>
      </c>
      <c r="AH44" s="211">
        <f t="shared" si="42"/>
        <v>18.040165852504199</v>
      </c>
      <c r="AI44" s="211">
        <f t="shared" si="42"/>
        <v>18.040165852504199</v>
      </c>
      <c r="AJ44" s="211">
        <f t="shared" si="42"/>
        <v>18.040165852504199</v>
      </c>
      <c r="AK44" s="211">
        <f t="shared" si="42"/>
        <v>18.040165852504199</v>
      </c>
      <c r="AL44" s="211">
        <f t="shared" ref="AL44:BQ44" si="43">IF(AL$22&lt;=$E$24,IF(AL$22&lt;=$D$24,IF(AL$22&lt;=$C$24,IF(AL$22&lt;=$B$24,$B110,($C27-$B27)/($C$24-$B$24)),($D27-$C27)/($D$24-$C$24)),($E27-$D27)/($E$24-$D$24)),$F110)</f>
        <v>18.040165852504199</v>
      </c>
      <c r="AM44" s="211">
        <f t="shared" si="43"/>
        <v>18.040165852504199</v>
      </c>
      <c r="AN44" s="211">
        <f t="shared" si="43"/>
        <v>18.040165852504199</v>
      </c>
      <c r="AO44" s="211">
        <f t="shared" si="43"/>
        <v>18.040165852504199</v>
      </c>
      <c r="AP44" s="211">
        <f t="shared" si="43"/>
        <v>18.040165852504199</v>
      </c>
      <c r="AQ44" s="211">
        <f t="shared" si="43"/>
        <v>18.040165852504199</v>
      </c>
      <c r="AR44" s="211">
        <f t="shared" si="43"/>
        <v>18.040165852504199</v>
      </c>
      <c r="AS44" s="211">
        <f t="shared" si="43"/>
        <v>18.040165852504199</v>
      </c>
      <c r="AT44" s="211">
        <f t="shared" si="43"/>
        <v>18.040165852504199</v>
      </c>
      <c r="AU44" s="211">
        <f t="shared" si="43"/>
        <v>18.040165852504199</v>
      </c>
      <c r="AV44" s="211">
        <f t="shared" si="43"/>
        <v>18.040165852504199</v>
      </c>
      <c r="AW44" s="211">
        <f t="shared" si="43"/>
        <v>18.040165852504199</v>
      </c>
      <c r="AX44" s="211">
        <f t="shared" si="43"/>
        <v>18.040165852504199</v>
      </c>
      <c r="AY44" s="211">
        <f t="shared" si="43"/>
        <v>18.040165852504199</v>
      </c>
      <c r="AZ44" s="211">
        <f t="shared" si="43"/>
        <v>18.040165852504199</v>
      </c>
      <c r="BA44" s="211">
        <f t="shared" si="43"/>
        <v>18.040165852504199</v>
      </c>
      <c r="BB44" s="211">
        <f t="shared" si="43"/>
        <v>18.040165852504199</v>
      </c>
      <c r="BC44" s="211">
        <f t="shared" si="43"/>
        <v>18.040165852504199</v>
      </c>
      <c r="BD44" s="211">
        <f t="shared" si="43"/>
        <v>18.040165852504199</v>
      </c>
      <c r="BE44" s="211">
        <f t="shared" si="43"/>
        <v>3.0496470845899921</v>
      </c>
      <c r="BF44" s="211">
        <f t="shared" si="43"/>
        <v>3.0496470845899921</v>
      </c>
      <c r="BG44" s="211">
        <f t="shared" si="43"/>
        <v>3.0496470845899921</v>
      </c>
      <c r="BH44" s="211">
        <f t="shared" si="43"/>
        <v>3.0496470845899921</v>
      </c>
      <c r="BI44" s="211">
        <f t="shared" si="43"/>
        <v>3.0496470845899921</v>
      </c>
      <c r="BJ44" s="211">
        <f t="shared" si="43"/>
        <v>3.0496470845899921</v>
      </c>
      <c r="BK44" s="211">
        <f t="shared" si="43"/>
        <v>3.0496470845899921</v>
      </c>
      <c r="BL44" s="211">
        <f t="shared" si="43"/>
        <v>3.0496470845899921</v>
      </c>
      <c r="BM44" s="211">
        <f t="shared" si="43"/>
        <v>3.0496470845899921</v>
      </c>
      <c r="BN44" s="211">
        <f t="shared" si="43"/>
        <v>3.0496470845899921</v>
      </c>
      <c r="BO44" s="211">
        <f t="shared" si="43"/>
        <v>3.0496470845899921</v>
      </c>
      <c r="BP44" s="211">
        <f t="shared" si="43"/>
        <v>3.0496470845899921</v>
      </c>
      <c r="BQ44" s="211">
        <f t="shared" si="43"/>
        <v>3.0496470845899921</v>
      </c>
      <c r="BR44" s="211">
        <f t="shared" ref="BR44:DA44" si="44">IF(BR$22&lt;=$E$24,IF(BR$22&lt;=$D$24,IF(BR$22&lt;=$C$24,IF(BR$22&lt;=$B$24,$B110,($C27-$B27)/($C$24-$B$24)),($D27-$C27)/($D$24-$C$24)),($E27-$D27)/($E$24-$D$24)),$F110)</f>
        <v>3.0496470845899921</v>
      </c>
      <c r="BS44" s="211">
        <f t="shared" si="44"/>
        <v>3.0496470845899921</v>
      </c>
      <c r="BT44" s="211">
        <f t="shared" si="44"/>
        <v>3.0496470845899921</v>
      </c>
      <c r="BU44" s="211">
        <f t="shared" si="44"/>
        <v>3.0496470845899921</v>
      </c>
      <c r="BV44" s="211">
        <f t="shared" si="44"/>
        <v>3.0496470845899921</v>
      </c>
      <c r="BW44" s="211">
        <f t="shared" si="44"/>
        <v>3.0496470845899921</v>
      </c>
      <c r="BX44" s="211">
        <f t="shared" si="44"/>
        <v>3.0496470845899921</v>
      </c>
      <c r="BY44" s="211">
        <f t="shared" si="44"/>
        <v>3.0496470845899921</v>
      </c>
      <c r="BZ44" s="211">
        <f t="shared" si="44"/>
        <v>3.0496470845899921</v>
      </c>
      <c r="CA44" s="211">
        <f t="shared" si="44"/>
        <v>3.0496470845899921</v>
      </c>
      <c r="CB44" s="211">
        <f t="shared" si="44"/>
        <v>3.0496470845899921</v>
      </c>
      <c r="CC44" s="211">
        <f t="shared" si="44"/>
        <v>3.0496470845899921</v>
      </c>
      <c r="CD44" s="211">
        <f t="shared" si="44"/>
        <v>3.0496470845899921</v>
      </c>
      <c r="CE44" s="211">
        <f t="shared" si="44"/>
        <v>3.0496470845899921</v>
      </c>
      <c r="CF44" s="211">
        <f t="shared" si="44"/>
        <v>3.0496470845899921</v>
      </c>
      <c r="CG44" s="211">
        <f t="shared" si="44"/>
        <v>3.0496470845899921</v>
      </c>
      <c r="CH44" s="211">
        <f t="shared" si="44"/>
        <v>3.0496470845899921</v>
      </c>
      <c r="CI44" s="211">
        <f t="shared" si="44"/>
        <v>136.49059888833486</v>
      </c>
      <c r="CJ44" s="211">
        <f t="shared" si="44"/>
        <v>136.49059888833486</v>
      </c>
      <c r="CK44" s="211">
        <f t="shared" si="44"/>
        <v>136.49059888833486</v>
      </c>
      <c r="CL44" s="211">
        <f t="shared" si="44"/>
        <v>136.49059888833486</v>
      </c>
      <c r="CM44" s="211">
        <f t="shared" si="44"/>
        <v>136.49059888833486</v>
      </c>
      <c r="CN44" s="211">
        <f t="shared" si="44"/>
        <v>136.49059888833486</v>
      </c>
      <c r="CO44" s="211">
        <f t="shared" si="44"/>
        <v>136.49059888833486</v>
      </c>
      <c r="CP44" s="211">
        <f t="shared" si="44"/>
        <v>136.49059888833486</v>
      </c>
      <c r="CQ44" s="211">
        <f t="shared" si="44"/>
        <v>136.49059888833486</v>
      </c>
      <c r="CR44" s="211">
        <f t="shared" si="44"/>
        <v>136.49059888833486</v>
      </c>
      <c r="CS44" s="211">
        <f t="shared" si="44"/>
        <v>136.49059888833486</v>
      </c>
      <c r="CT44" s="211">
        <f t="shared" si="44"/>
        <v>136.49059888833486</v>
      </c>
      <c r="CU44" s="211">
        <f t="shared" si="44"/>
        <v>136.49059888833486</v>
      </c>
      <c r="CV44" s="211">
        <f t="shared" si="44"/>
        <v>136.49059888833486</v>
      </c>
      <c r="CW44" s="211">
        <f t="shared" si="44"/>
        <v>8.4310000000000009</v>
      </c>
      <c r="CX44" s="211">
        <f t="shared" si="44"/>
        <v>8.4310000000000009</v>
      </c>
      <c r="CY44" s="211">
        <f t="shared" si="44"/>
        <v>8.4310000000000009</v>
      </c>
      <c r="CZ44" s="211">
        <f t="shared" si="44"/>
        <v>8.4310000000000009</v>
      </c>
      <c r="DA44" s="211">
        <f t="shared" si="44"/>
        <v>8.4310000000000009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208.83798559996288</v>
      </c>
      <c r="V46" s="211">
        <f t="shared" si="48"/>
        <v>208.83798559996288</v>
      </c>
      <c r="W46" s="211">
        <f t="shared" si="48"/>
        <v>208.83798559996288</v>
      </c>
      <c r="X46" s="211">
        <f t="shared" si="48"/>
        <v>208.83798559996288</v>
      </c>
      <c r="Y46" s="211">
        <f t="shared" si="48"/>
        <v>208.83798559996288</v>
      </c>
      <c r="Z46" s="211">
        <f t="shared" si="48"/>
        <v>208.83798559996288</v>
      </c>
      <c r="AA46" s="211">
        <f t="shared" si="48"/>
        <v>208.83798559996288</v>
      </c>
      <c r="AB46" s="211">
        <f t="shared" si="48"/>
        <v>208.83798559996288</v>
      </c>
      <c r="AC46" s="211">
        <f t="shared" si="48"/>
        <v>208.83798559996288</v>
      </c>
      <c r="AD46" s="211">
        <f t="shared" si="48"/>
        <v>208.83798559996288</v>
      </c>
      <c r="AE46" s="211">
        <f t="shared" si="48"/>
        <v>208.83798559996288</v>
      </c>
      <c r="AF46" s="211">
        <f t="shared" si="48"/>
        <v>208.83798559996288</v>
      </c>
      <c r="AG46" s="211">
        <f t="shared" si="48"/>
        <v>208.83798559996288</v>
      </c>
      <c r="AH46" s="211">
        <f t="shared" si="48"/>
        <v>208.83798559996288</v>
      </c>
      <c r="AI46" s="211">
        <f t="shared" si="48"/>
        <v>208.83798559996288</v>
      </c>
      <c r="AJ46" s="211">
        <f t="shared" si="48"/>
        <v>208.83798559996288</v>
      </c>
      <c r="AK46" s="211">
        <f t="shared" si="48"/>
        <v>208.83798559996288</v>
      </c>
      <c r="AL46" s="211">
        <f t="shared" ref="AL46:BQ46" si="49">IF(AL$22&lt;=$E$24,IF(AL$22&lt;=$D$24,IF(AL$22&lt;=$C$24,IF(AL$22&lt;=$B$24,$B112,($C29-$B29)/($C$24-$B$24)),($D29-$C29)/($D$24-$C$24)),($E29-$D29)/($E$24-$D$24)),$F112)</f>
        <v>208.83798559996288</v>
      </c>
      <c r="AM46" s="211">
        <f t="shared" si="49"/>
        <v>208.83798559996288</v>
      </c>
      <c r="AN46" s="211">
        <f t="shared" si="49"/>
        <v>208.83798559996288</v>
      </c>
      <c r="AO46" s="211">
        <f t="shared" si="49"/>
        <v>208.83798559996288</v>
      </c>
      <c r="AP46" s="211">
        <f t="shared" si="49"/>
        <v>208.83798559996288</v>
      </c>
      <c r="AQ46" s="211">
        <f t="shared" si="49"/>
        <v>208.83798559996288</v>
      </c>
      <c r="AR46" s="211">
        <f t="shared" si="49"/>
        <v>208.83798559996288</v>
      </c>
      <c r="AS46" s="211">
        <f t="shared" si="49"/>
        <v>208.83798559996288</v>
      </c>
      <c r="AT46" s="211">
        <f t="shared" si="49"/>
        <v>208.83798559996288</v>
      </c>
      <c r="AU46" s="211">
        <f t="shared" si="49"/>
        <v>208.83798559996288</v>
      </c>
      <c r="AV46" s="211">
        <f t="shared" si="49"/>
        <v>208.83798559996288</v>
      </c>
      <c r="AW46" s="211">
        <f t="shared" si="49"/>
        <v>208.83798559996288</v>
      </c>
      <c r="AX46" s="211">
        <f t="shared" si="49"/>
        <v>208.83798559996288</v>
      </c>
      <c r="AY46" s="211">
        <f t="shared" si="49"/>
        <v>208.83798559996288</v>
      </c>
      <c r="AZ46" s="211">
        <f t="shared" si="49"/>
        <v>208.83798559996288</v>
      </c>
      <c r="BA46" s="211">
        <f t="shared" si="49"/>
        <v>208.83798559996288</v>
      </c>
      <c r="BB46" s="211">
        <f t="shared" si="49"/>
        <v>208.83798559996288</v>
      </c>
      <c r="BC46" s="211">
        <f t="shared" si="49"/>
        <v>208.83798559996288</v>
      </c>
      <c r="BD46" s="211">
        <f t="shared" si="49"/>
        <v>208.83798559996288</v>
      </c>
      <c r="BE46" s="211">
        <f t="shared" si="49"/>
        <v>259.60387499149999</v>
      </c>
      <c r="BF46" s="211">
        <f t="shared" si="49"/>
        <v>259.60387499149999</v>
      </c>
      <c r="BG46" s="211">
        <f t="shared" si="49"/>
        <v>259.60387499149999</v>
      </c>
      <c r="BH46" s="211">
        <f t="shared" si="49"/>
        <v>259.60387499149999</v>
      </c>
      <c r="BI46" s="211">
        <f t="shared" si="49"/>
        <v>259.60387499149999</v>
      </c>
      <c r="BJ46" s="211">
        <f t="shared" si="49"/>
        <v>259.60387499149999</v>
      </c>
      <c r="BK46" s="211">
        <f t="shared" si="49"/>
        <v>259.60387499149999</v>
      </c>
      <c r="BL46" s="211">
        <f t="shared" si="49"/>
        <v>259.60387499149999</v>
      </c>
      <c r="BM46" s="211">
        <f t="shared" si="49"/>
        <v>259.60387499149999</v>
      </c>
      <c r="BN46" s="211">
        <f t="shared" si="49"/>
        <v>259.60387499149999</v>
      </c>
      <c r="BO46" s="211">
        <f t="shared" si="49"/>
        <v>259.60387499149999</v>
      </c>
      <c r="BP46" s="211">
        <f t="shared" si="49"/>
        <v>259.60387499149999</v>
      </c>
      <c r="BQ46" s="211">
        <f t="shared" si="49"/>
        <v>259.60387499149999</v>
      </c>
      <c r="BR46" s="211">
        <f t="shared" ref="BR46:DA46" si="50">IF(BR$22&lt;=$E$24,IF(BR$22&lt;=$D$24,IF(BR$22&lt;=$C$24,IF(BR$22&lt;=$B$24,$B112,($C29-$B29)/($C$24-$B$24)),($D29-$C29)/($D$24-$C$24)),($E29-$D29)/($E$24-$D$24)),$F112)</f>
        <v>259.60387499149999</v>
      </c>
      <c r="BS46" s="211">
        <f t="shared" si="50"/>
        <v>259.60387499149999</v>
      </c>
      <c r="BT46" s="211">
        <f t="shared" si="50"/>
        <v>259.60387499149999</v>
      </c>
      <c r="BU46" s="211">
        <f t="shared" si="50"/>
        <v>259.60387499149999</v>
      </c>
      <c r="BV46" s="211">
        <f t="shared" si="50"/>
        <v>259.60387499149999</v>
      </c>
      <c r="BW46" s="211">
        <f t="shared" si="50"/>
        <v>259.60387499149999</v>
      </c>
      <c r="BX46" s="211">
        <f t="shared" si="50"/>
        <v>259.60387499149999</v>
      </c>
      <c r="BY46" s="211">
        <f t="shared" si="50"/>
        <v>259.60387499149999</v>
      </c>
      <c r="BZ46" s="211">
        <f t="shared" si="50"/>
        <v>259.60387499149999</v>
      </c>
      <c r="CA46" s="211">
        <f t="shared" si="50"/>
        <v>259.60387499149999</v>
      </c>
      <c r="CB46" s="211">
        <f t="shared" si="50"/>
        <v>259.60387499149999</v>
      </c>
      <c r="CC46" s="211">
        <f t="shared" si="50"/>
        <v>259.60387499149999</v>
      </c>
      <c r="CD46" s="211">
        <f t="shared" si="50"/>
        <v>259.60387499149999</v>
      </c>
      <c r="CE46" s="211">
        <f t="shared" si="50"/>
        <v>259.60387499149999</v>
      </c>
      <c r="CF46" s="211">
        <f t="shared" si="50"/>
        <v>259.60387499149999</v>
      </c>
      <c r="CG46" s="211">
        <f t="shared" si="50"/>
        <v>259.60387499149999</v>
      </c>
      <c r="CH46" s="211">
        <f t="shared" si="50"/>
        <v>259.60387499149999</v>
      </c>
      <c r="CI46" s="211">
        <f t="shared" si="50"/>
        <v>942.3589556513009</v>
      </c>
      <c r="CJ46" s="211">
        <f t="shared" si="50"/>
        <v>942.3589556513009</v>
      </c>
      <c r="CK46" s="211">
        <f t="shared" si="50"/>
        <v>942.3589556513009</v>
      </c>
      <c r="CL46" s="211">
        <f t="shared" si="50"/>
        <v>942.3589556513009</v>
      </c>
      <c r="CM46" s="211">
        <f t="shared" si="50"/>
        <v>942.3589556513009</v>
      </c>
      <c r="CN46" s="211">
        <f t="shared" si="50"/>
        <v>942.3589556513009</v>
      </c>
      <c r="CO46" s="211">
        <f t="shared" si="50"/>
        <v>942.3589556513009</v>
      </c>
      <c r="CP46" s="211">
        <f t="shared" si="50"/>
        <v>942.3589556513009</v>
      </c>
      <c r="CQ46" s="211">
        <f t="shared" si="50"/>
        <v>942.3589556513009</v>
      </c>
      <c r="CR46" s="211">
        <f t="shared" si="50"/>
        <v>942.3589556513009</v>
      </c>
      <c r="CS46" s="211">
        <f t="shared" si="50"/>
        <v>942.3589556513009</v>
      </c>
      <c r="CT46" s="211">
        <f t="shared" si="50"/>
        <v>942.3589556513009</v>
      </c>
      <c r="CU46" s="211">
        <f t="shared" si="50"/>
        <v>942.3589556513009</v>
      </c>
      <c r="CV46" s="211">
        <f t="shared" si="50"/>
        <v>942.3589556513009</v>
      </c>
      <c r="CW46" s="211">
        <f t="shared" si="50"/>
        <v>0</v>
      </c>
      <c r="CX46" s="211">
        <f t="shared" si="50"/>
        <v>0</v>
      </c>
      <c r="CY46" s="211">
        <f t="shared" si="50"/>
        <v>0</v>
      </c>
      <c r="CZ46" s="211">
        <f t="shared" si="50"/>
        <v>0</v>
      </c>
      <c r="DA46" s="211">
        <f t="shared" si="50"/>
        <v>0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7.2253058359501248</v>
      </c>
      <c r="V47" s="211">
        <f t="shared" si="51"/>
        <v>7.2253058359501248</v>
      </c>
      <c r="W47" s="211">
        <f t="shared" si="51"/>
        <v>7.2253058359501248</v>
      </c>
      <c r="X47" s="211">
        <f t="shared" si="51"/>
        <v>7.2253058359501248</v>
      </c>
      <c r="Y47" s="211">
        <f t="shared" si="51"/>
        <v>7.2253058359501248</v>
      </c>
      <c r="Z47" s="211">
        <f t="shared" si="51"/>
        <v>7.2253058359501248</v>
      </c>
      <c r="AA47" s="211">
        <f t="shared" si="51"/>
        <v>7.2253058359501248</v>
      </c>
      <c r="AB47" s="211">
        <f t="shared" si="51"/>
        <v>7.2253058359501248</v>
      </c>
      <c r="AC47" s="211">
        <f t="shared" si="51"/>
        <v>7.2253058359501248</v>
      </c>
      <c r="AD47" s="211">
        <f t="shared" si="51"/>
        <v>7.2253058359501248</v>
      </c>
      <c r="AE47" s="211">
        <f t="shared" si="51"/>
        <v>7.2253058359501248</v>
      </c>
      <c r="AF47" s="211">
        <f t="shared" si="51"/>
        <v>7.2253058359501248</v>
      </c>
      <c r="AG47" s="211">
        <f t="shared" si="51"/>
        <v>7.2253058359501248</v>
      </c>
      <c r="AH47" s="211">
        <f t="shared" si="51"/>
        <v>7.2253058359501248</v>
      </c>
      <c r="AI47" s="211">
        <f t="shared" si="51"/>
        <v>7.2253058359501248</v>
      </c>
      <c r="AJ47" s="211">
        <f t="shared" si="51"/>
        <v>7.2253058359501248</v>
      </c>
      <c r="AK47" s="211">
        <f t="shared" si="51"/>
        <v>7.2253058359501248</v>
      </c>
      <c r="AL47" s="211">
        <f t="shared" ref="AL47:BQ47" si="52">IF(AL$22&lt;=$E$24,IF(AL$22&lt;=$D$24,IF(AL$22&lt;=$C$24,IF(AL$22&lt;=$B$24,$B113,($C30-$B30)/($C$24-$B$24)),($D30-$C30)/($D$24-$C$24)),($E30-$D30)/($E$24-$D$24)),$F113)</f>
        <v>7.2253058359501248</v>
      </c>
      <c r="AM47" s="211">
        <f t="shared" si="52"/>
        <v>7.2253058359501248</v>
      </c>
      <c r="AN47" s="211">
        <f t="shared" si="52"/>
        <v>7.2253058359501248</v>
      </c>
      <c r="AO47" s="211">
        <f t="shared" si="52"/>
        <v>7.2253058359501248</v>
      </c>
      <c r="AP47" s="211">
        <f t="shared" si="52"/>
        <v>7.2253058359501248</v>
      </c>
      <c r="AQ47" s="211">
        <f t="shared" si="52"/>
        <v>7.2253058359501248</v>
      </c>
      <c r="AR47" s="211">
        <f t="shared" si="52"/>
        <v>7.2253058359501248</v>
      </c>
      <c r="AS47" s="211">
        <f t="shared" si="52"/>
        <v>7.2253058359501248</v>
      </c>
      <c r="AT47" s="211">
        <f t="shared" si="52"/>
        <v>7.2253058359501248</v>
      </c>
      <c r="AU47" s="211">
        <f t="shared" si="52"/>
        <v>7.2253058359501248</v>
      </c>
      <c r="AV47" s="211">
        <f t="shared" si="52"/>
        <v>7.2253058359501248</v>
      </c>
      <c r="AW47" s="211">
        <f t="shared" si="52"/>
        <v>7.2253058359501248</v>
      </c>
      <c r="AX47" s="211">
        <f t="shared" si="52"/>
        <v>7.2253058359501248</v>
      </c>
      <c r="AY47" s="211">
        <f t="shared" si="52"/>
        <v>7.2253058359501248</v>
      </c>
      <c r="AZ47" s="211">
        <f t="shared" si="52"/>
        <v>7.2253058359501248</v>
      </c>
      <c r="BA47" s="211">
        <f t="shared" si="52"/>
        <v>7.2253058359501248</v>
      </c>
      <c r="BB47" s="211">
        <f t="shared" si="52"/>
        <v>7.2253058359501248</v>
      </c>
      <c r="BC47" s="211">
        <f t="shared" si="52"/>
        <v>7.2253058359501248</v>
      </c>
      <c r="BD47" s="211">
        <f t="shared" si="52"/>
        <v>7.2253058359501248</v>
      </c>
      <c r="BE47" s="211">
        <f t="shared" si="52"/>
        <v>-12.172603279571579</v>
      </c>
      <c r="BF47" s="211">
        <f t="shared" si="52"/>
        <v>-12.172603279571579</v>
      </c>
      <c r="BG47" s="211">
        <f t="shared" si="52"/>
        <v>-12.172603279571579</v>
      </c>
      <c r="BH47" s="211">
        <f t="shared" si="52"/>
        <v>-12.172603279571579</v>
      </c>
      <c r="BI47" s="211">
        <f t="shared" si="52"/>
        <v>-12.172603279571579</v>
      </c>
      <c r="BJ47" s="211">
        <f t="shared" si="52"/>
        <v>-12.172603279571579</v>
      </c>
      <c r="BK47" s="211">
        <f t="shared" si="52"/>
        <v>-12.172603279571579</v>
      </c>
      <c r="BL47" s="211">
        <f t="shared" si="52"/>
        <v>-12.172603279571579</v>
      </c>
      <c r="BM47" s="211">
        <f t="shared" si="52"/>
        <v>-12.172603279571579</v>
      </c>
      <c r="BN47" s="211">
        <f t="shared" si="52"/>
        <v>-12.172603279571579</v>
      </c>
      <c r="BO47" s="211">
        <f t="shared" si="52"/>
        <v>-12.172603279571579</v>
      </c>
      <c r="BP47" s="211">
        <f t="shared" si="52"/>
        <v>-12.172603279571579</v>
      </c>
      <c r="BQ47" s="211">
        <f t="shared" si="52"/>
        <v>-12.172603279571579</v>
      </c>
      <c r="BR47" s="211">
        <f t="shared" ref="BR47:DA47" si="53">IF(BR$22&lt;=$E$24,IF(BR$22&lt;=$D$24,IF(BR$22&lt;=$C$24,IF(BR$22&lt;=$B$24,$B113,($C30-$B30)/($C$24-$B$24)),($D30-$C30)/($D$24-$C$24)),($E30-$D30)/($E$24-$D$24)),$F113)</f>
        <v>-12.172603279571579</v>
      </c>
      <c r="BS47" s="211">
        <f t="shared" si="53"/>
        <v>-12.172603279571579</v>
      </c>
      <c r="BT47" s="211">
        <f t="shared" si="53"/>
        <v>-12.172603279571579</v>
      </c>
      <c r="BU47" s="211">
        <f t="shared" si="53"/>
        <v>-12.172603279571579</v>
      </c>
      <c r="BV47" s="211">
        <f t="shared" si="53"/>
        <v>-12.172603279571579</v>
      </c>
      <c r="BW47" s="211">
        <f t="shared" si="53"/>
        <v>-12.172603279571579</v>
      </c>
      <c r="BX47" s="211">
        <f t="shared" si="53"/>
        <v>-12.172603279571579</v>
      </c>
      <c r="BY47" s="211">
        <f t="shared" si="53"/>
        <v>-12.172603279571579</v>
      </c>
      <c r="BZ47" s="211">
        <f t="shared" si="53"/>
        <v>-12.172603279571579</v>
      </c>
      <c r="CA47" s="211">
        <f t="shared" si="53"/>
        <v>-12.172603279571579</v>
      </c>
      <c r="CB47" s="211">
        <f t="shared" si="53"/>
        <v>-12.172603279571579</v>
      </c>
      <c r="CC47" s="211">
        <f t="shared" si="53"/>
        <v>-12.172603279571579</v>
      </c>
      <c r="CD47" s="211">
        <f t="shared" si="53"/>
        <v>-12.172603279571579</v>
      </c>
      <c r="CE47" s="211">
        <f t="shared" si="53"/>
        <v>-12.172603279571579</v>
      </c>
      <c r="CF47" s="211">
        <f t="shared" si="53"/>
        <v>-12.172603279571579</v>
      </c>
      <c r="CG47" s="211">
        <f t="shared" si="53"/>
        <v>-12.172603279571579</v>
      </c>
      <c r="CH47" s="211">
        <f t="shared" si="53"/>
        <v>-12.172603279571579</v>
      </c>
      <c r="CI47" s="211">
        <f t="shared" si="53"/>
        <v>0</v>
      </c>
      <c r="CJ47" s="211">
        <f t="shared" si="53"/>
        <v>0</v>
      </c>
      <c r="CK47" s="211">
        <f t="shared" si="53"/>
        <v>0</v>
      </c>
      <c r="CL47" s="211">
        <f t="shared" si="53"/>
        <v>0</v>
      </c>
      <c r="CM47" s="211">
        <f t="shared" si="53"/>
        <v>0</v>
      </c>
      <c r="CN47" s="211">
        <f t="shared" si="53"/>
        <v>0</v>
      </c>
      <c r="CO47" s="211">
        <f t="shared" si="53"/>
        <v>0</v>
      </c>
      <c r="CP47" s="211">
        <f t="shared" si="53"/>
        <v>0</v>
      </c>
      <c r="CQ47" s="211">
        <f t="shared" si="53"/>
        <v>0</v>
      </c>
      <c r="CR47" s="211">
        <f t="shared" si="53"/>
        <v>0</v>
      </c>
      <c r="CS47" s="211">
        <f t="shared" si="53"/>
        <v>0</v>
      </c>
      <c r="CT47" s="211">
        <f t="shared" si="53"/>
        <v>0</v>
      </c>
      <c r="CU47" s="211">
        <f t="shared" si="53"/>
        <v>0</v>
      </c>
      <c r="CV47" s="211">
        <f t="shared" si="53"/>
        <v>0</v>
      </c>
      <c r="CW47" s="211">
        <f t="shared" si="53"/>
        <v>52.189999999999884</v>
      </c>
      <c r="CX47" s="211">
        <f t="shared" si="53"/>
        <v>52.189999999999884</v>
      </c>
      <c r="CY47" s="211">
        <f t="shared" si="53"/>
        <v>52.189999999999884</v>
      </c>
      <c r="CZ47" s="211">
        <f t="shared" si="53"/>
        <v>52.189999999999884</v>
      </c>
      <c r="DA47" s="211">
        <f t="shared" si="53"/>
        <v>52.189999999999884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-200.69808473826086</v>
      </c>
      <c r="V48" s="211">
        <f t="shared" si="54"/>
        <v>-200.69808473826086</v>
      </c>
      <c r="W48" s="211">
        <f t="shared" si="54"/>
        <v>-200.69808473826086</v>
      </c>
      <c r="X48" s="211">
        <f t="shared" si="54"/>
        <v>-200.69808473826086</v>
      </c>
      <c r="Y48" s="211">
        <f t="shared" si="54"/>
        <v>-200.69808473826086</v>
      </c>
      <c r="Z48" s="211">
        <f t="shared" si="54"/>
        <v>-200.69808473826086</v>
      </c>
      <c r="AA48" s="211">
        <f t="shared" si="54"/>
        <v>-200.69808473826086</v>
      </c>
      <c r="AB48" s="211">
        <f t="shared" si="54"/>
        <v>-200.69808473826086</v>
      </c>
      <c r="AC48" s="211">
        <f t="shared" si="54"/>
        <v>-200.69808473826086</v>
      </c>
      <c r="AD48" s="211">
        <f t="shared" si="54"/>
        <v>-200.69808473826086</v>
      </c>
      <c r="AE48" s="211">
        <f t="shared" si="54"/>
        <v>-200.69808473826086</v>
      </c>
      <c r="AF48" s="211">
        <f t="shared" si="54"/>
        <v>-200.69808473826086</v>
      </c>
      <c r="AG48" s="211">
        <f t="shared" si="54"/>
        <v>-200.69808473826086</v>
      </c>
      <c r="AH48" s="211">
        <f t="shared" si="54"/>
        <v>-200.69808473826086</v>
      </c>
      <c r="AI48" s="211">
        <f t="shared" si="54"/>
        <v>-200.69808473826086</v>
      </c>
      <c r="AJ48" s="211">
        <f t="shared" si="54"/>
        <v>-200.69808473826086</v>
      </c>
      <c r="AK48" s="211">
        <f t="shared" si="54"/>
        <v>-200.69808473826086</v>
      </c>
      <c r="AL48" s="211">
        <f t="shared" ref="AL48:BQ48" si="55">IF(AL$22&lt;=$E$24,IF(AL$22&lt;=$D$24,IF(AL$22&lt;=$C$24,IF(AL$22&lt;=$B$24,$B114,($C31-$B31)/($C$24-$B$24)),($D31-$C31)/($D$24-$C$24)),($E31-$D31)/($E$24-$D$24)),$F114)</f>
        <v>-200.69808473826086</v>
      </c>
      <c r="AM48" s="211">
        <f t="shared" si="55"/>
        <v>-200.69808473826086</v>
      </c>
      <c r="AN48" s="211">
        <f t="shared" si="55"/>
        <v>-200.69808473826086</v>
      </c>
      <c r="AO48" s="211">
        <f t="shared" si="55"/>
        <v>-200.69808473826086</v>
      </c>
      <c r="AP48" s="211">
        <f t="shared" si="55"/>
        <v>-200.69808473826086</v>
      </c>
      <c r="AQ48" s="211">
        <f t="shared" si="55"/>
        <v>-200.69808473826086</v>
      </c>
      <c r="AR48" s="211">
        <f t="shared" si="55"/>
        <v>-200.69808473826086</v>
      </c>
      <c r="AS48" s="211">
        <f t="shared" si="55"/>
        <v>-200.69808473826086</v>
      </c>
      <c r="AT48" s="211">
        <f t="shared" si="55"/>
        <v>-200.69808473826086</v>
      </c>
      <c r="AU48" s="211">
        <f t="shared" si="55"/>
        <v>-200.69808473826086</v>
      </c>
      <c r="AV48" s="211">
        <f t="shared" si="55"/>
        <v>-200.69808473826086</v>
      </c>
      <c r="AW48" s="211">
        <f t="shared" si="55"/>
        <v>-200.69808473826086</v>
      </c>
      <c r="AX48" s="211">
        <f t="shared" si="55"/>
        <v>-200.69808473826086</v>
      </c>
      <c r="AY48" s="211">
        <f t="shared" si="55"/>
        <v>-200.69808473826086</v>
      </c>
      <c r="AZ48" s="211">
        <f t="shared" si="55"/>
        <v>-200.69808473826086</v>
      </c>
      <c r="BA48" s="211">
        <f t="shared" si="55"/>
        <v>-200.69808473826086</v>
      </c>
      <c r="BB48" s="211">
        <f t="shared" si="55"/>
        <v>-200.69808473826086</v>
      </c>
      <c r="BC48" s="211">
        <f t="shared" si="55"/>
        <v>-200.69808473826086</v>
      </c>
      <c r="BD48" s="211">
        <f t="shared" si="55"/>
        <v>-200.69808473826086</v>
      </c>
      <c r="BE48" s="211">
        <f t="shared" si="55"/>
        <v>0</v>
      </c>
      <c r="BF48" s="211">
        <f t="shared" si="55"/>
        <v>0</v>
      </c>
      <c r="BG48" s="211">
        <f t="shared" si="55"/>
        <v>0</v>
      </c>
      <c r="BH48" s="211">
        <f t="shared" si="55"/>
        <v>0</v>
      </c>
      <c r="BI48" s="211">
        <f t="shared" si="55"/>
        <v>0</v>
      </c>
      <c r="BJ48" s="211">
        <f t="shared" si="55"/>
        <v>0</v>
      </c>
      <c r="BK48" s="211">
        <f t="shared" si="55"/>
        <v>0</v>
      </c>
      <c r="BL48" s="211">
        <f t="shared" si="55"/>
        <v>0</v>
      </c>
      <c r="BM48" s="211">
        <f t="shared" si="55"/>
        <v>0</v>
      </c>
      <c r="BN48" s="211">
        <f t="shared" si="55"/>
        <v>0</v>
      </c>
      <c r="BO48" s="211">
        <f t="shared" si="55"/>
        <v>0</v>
      </c>
      <c r="BP48" s="211">
        <f t="shared" si="55"/>
        <v>0</v>
      </c>
      <c r="BQ48" s="211">
        <f t="shared" si="55"/>
        <v>0</v>
      </c>
      <c r="BR48" s="211">
        <f t="shared" ref="BR48:DA48" si="56">IF(BR$22&lt;=$E$24,IF(BR$22&lt;=$D$24,IF(BR$22&lt;=$C$24,IF(BR$22&lt;=$B$24,$B114,($C31-$B31)/($C$24-$B$24)),($D31-$C31)/($D$24-$C$24)),($E31-$D31)/($E$24-$D$24)),$F114)</f>
        <v>0</v>
      </c>
      <c r="BS48" s="211">
        <f t="shared" si="56"/>
        <v>0</v>
      </c>
      <c r="BT48" s="211">
        <f t="shared" si="56"/>
        <v>0</v>
      </c>
      <c r="BU48" s="211">
        <f t="shared" si="56"/>
        <v>0</v>
      </c>
      <c r="BV48" s="211">
        <f t="shared" si="56"/>
        <v>0</v>
      </c>
      <c r="BW48" s="211">
        <f t="shared" si="56"/>
        <v>0</v>
      </c>
      <c r="BX48" s="211">
        <f t="shared" si="56"/>
        <v>0</v>
      </c>
      <c r="BY48" s="211">
        <f t="shared" si="56"/>
        <v>0</v>
      </c>
      <c r="BZ48" s="211">
        <f t="shared" si="56"/>
        <v>0</v>
      </c>
      <c r="CA48" s="211">
        <f t="shared" si="56"/>
        <v>0</v>
      </c>
      <c r="CB48" s="211">
        <f t="shared" si="56"/>
        <v>0</v>
      </c>
      <c r="CC48" s="211">
        <f t="shared" si="56"/>
        <v>0</v>
      </c>
      <c r="CD48" s="211">
        <f t="shared" si="56"/>
        <v>0</v>
      </c>
      <c r="CE48" s="211">
        <f t="shared" si="56"/>
        <v>0</v>
      </c>
      <c r="CF48" s="211">
        <f t="shared" si="56"/>
        <v>0</v>
      </c>
      <c r="CG48" s="211">
        <f t="shared" si="56"/>
        <v>0</v>
      </c>
      <c r="CH48" s="211">
        <f t="shared" si="56"/>
        <v>0</v>
      </c>
      <c r="CI48" s="211">
        <f t="shared" si="56"/>
        <v>0</v>
      </c>
      <c r="CJ48" s="211">
        <f t="shared" si="56"/>
        <v>0</v>
      </c>
      <c r="CK48" s="211">
        <f t="shared" si="56"/>
        <v>0</v>
      </c>
      <c r="CL48" s="211">
        <f t="shared" si="56"/>
        <v>0</v>
      </c>
      <c r="CM48" s="211">
        <f t="shared" si="56"/>
        <v>0</v>
      </c>
      <c r="CN48" s="211">
        <f t="shared" si="56"/>
        <v>0</v>
      </c>
      <c r="CO48" s="211">
        <f t="shared" si="56"/>
        <v>0</v>
      </c>
      <c r="CP48" s="211">
        <f t="shared" si="56"/>
        <v>0</v>
      </c>
      <c r="CQ48" s="211">
        <f t="shared" si="56"/>
        <v>0</v>
      </c>
      <c r="CR48" s="211">
        <f t="shared" si="56"/>
        <v>0</v>
      </c>
      <c r="CS48" s="211">
        <f t="shared" si="56"/>
        <v>0</v>
      </c>
      <c r="CT48" s="211">
        <f t="shared" si="56"/>
        <v>0</v>
      </c>
      <c r="CU48" s="211">
        <f t="shared" si="56"/>
        <v>0</v>
      </c>
      <c r="CV48" s="211">
        <f t="shared" si="56"/>
        <v>0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0</v>
      </c>
      <c r="AB49" s="211">
        <f t="shared" si="57"/>
        <v>0</v>
      </c>
      <c r="AC49" s="211">
        <f t="shared" si="57"/>
        <v>0</v>
      </c>
      <c r="AD49" s="211">
        <f t="shared" si="57"/>
        <v>0</v>
      </c>
      <c r="AE49" s="211">
        <f t="shared" si="57"/>
        <v>0</v>
      </c>
      <c r="AF49" s="211">
        <f t="shared" si="57"/>
        <v>0</v>
      </c>
      <c r="AG49" s="211">
        <f t="shared" si="57"/>
        <v>0</v>
      </c>
      <c r="AH49" s="211">
        <f t="shared" si="57"/>
        <v>0</v>
      </c>
      <c r="AI49" s="211">
        <f t="shared" si="57"/>
        <v>0</v>
      </c>
      <c r="AJ49" s="211">
        <f t="shared" si="57"/>
        <v>0</v>
      </c>
      <c r="AK49" s="211">
        <f t="shared" si="57"/>
        <v>0</v>
      </c>
      <c r="AL49" s="211">
        <f t="shared" ref="AL49:BQ49" si="58">IF(AL$22&lt;=$E$24,IF(AL$22&lt;=$D$24,IF(AL$22&lt;=$C$24,IF(AL$22&lt;=$B$24,$B115,($C32-$B32)/($C$24-$B$24)),($D32-$C32)/($D$24-$C$24)),($E32-$D32)/($E$24-$D$24)),$F115)</f>
        <v>0</v>
      </c>
      <c r="AM49" s="211">
        <f t="shared" si="58"/>
        <v>0</v>
      </c>
      <c r="AN49" s="211">
        <f t="shared" si="58"/>
        <v>0</v>
      </c>
      <c r="AO49" s="211">
        <f t="shared" si="58"/>
        <v>0</v>
      </c>
      <c r="AP49" s="211">
        <f t="shared" si="58"/>
        <v>0</v>
      </c>
      <c r="AQ49" s="211">
        <f t="shared" si="58"/>
        <v>0</v>
      </c>
      <c r="AR49" s="211">
        <f t="shared" si="58"/>
        <v>0</v>
      </c>
      <c r="AS49" s="211">
        <f t="shared" si="58"/>
        <v>0</v>
      </c>
      <c r="AT49" s="211">
        <f t="shared" si="58"/>
        <v>0</v>
      </c>
      <c r="AU49" s="211">
        <f t="shared" si="58"/>
        <v>0</v>
      </c>
      <c r="AV49" s="211">
        <f t="shared" si="58"/>
        <v>0</v>
      </c>
      <c r="AW49" s="211">
        <f t="shared" si="58"/>
        <v>0</v>
      </c>
      <c r="AX49" s="211">
        <f t="shared" si="58"/>
        <v>0</v>
      </c>
      <c r="AY49" s="211">
        <f t="shared" si="58"/>
        <v>0</v>
      </c>
      <c r="AZ49" s="211">
        <f t="shared" si="58"/>
        <v>0</v>
      </c>
      <c r="BA49" s="211">
        <f t="shared" si="58"/>
        <v>0</v>
      </c>
      <c r="BB49" s="211">
        <f t="shared" si="58"/>
        <v>0</v>
      </c>
      <c r="BC49" s="211">
        <f t="shared" si="58"/>
        <v>0</v>
      </c>
      <c r="BD49" s="211">
        <f t="shared" si="58"/>
        <v>0</v>
      </c>
      <c r="BE49" s="211">
        <f t="shared" si="58"/>
        <v>6290.4267883629027</v>
      </c>
      <c r="BF49" s="211">
        <f t="shared" si="58"/>
        <v>6290.4267883629027</v>
      </c>
      <c r="BG49" s="211">
        <f t="shared" si="58"/>
        <v>6290.4267883629027</v>
      </c>
      <c r="BH49" s="211">
        <f t="shared" si="58"/>
        <v>6290.4267883629027</v>
      </c>
      <c r="BI49" s="211">
        <f t="shared" si="58"/>
        <v>6290.4267883629027</v>
      </c>
      <c r="BJ49" s="211">
        <f t="shared" si="58"/>
        <v>6290.4267883629027</v>
      </c>
      <c r="BK49" s="211">
        <f t="shared" si="58"/>
        <v>6290.4267883629027</v>
      </c>
      <c r="BL49" s="211">
        <f t="shared" si="58"/>
        <v>6290.4267883629027</v>
      </c>
      <c r="BM49" s="211">
        <f t="shared" si="58"/>
        <v>6290.4267883629027</v>
      </c>
      <c r="BN49" s="211">
        <f t="shared" si="58"/>
        <v>6290.4267883629027</v>
      </c>
      <c r="BO49" s="211">
        <f t="shared" si="58"/>
        <v>6290.4267883629027</v>
      </c>
      <c r="BP49" s="211">
        <f t="shared" si="58"/>
        <v>6290.4267883629027</v>
      </c>
      <c r="BQ49" s="211">
        <f t="shared" si="58"/>
        <v>6290.4267883629027</v>
      </c>
      <c r="BR49" s="211">
        <f t="shared" ref="BR49:DA49" si="59">IF(BR$22&lt;=$E$24,IF(BR$22&lt;=$D$24,IF(BR$22&lt;=$C$24,IF(BR$22&lt;=$B$24,$B115,($C32-$B32)/($C$24-$B$24)),($D32-$C32)/($D$24-$C$24)),($E32-$D32)/($E$24-$D$24)),$F115)</f>
        <v>6290.4267883629027</v>
      </c>
      <c r="BS49" s="211">
        <f t="shared" si="59"/>
        <v>6290.4267883629027</v>
      </c>
      <c r="BT49" s="211">
        <f t="shared" si="59"/>
        <v>6290.4267883629027</v>
      </c>
      <c r="BU49" s="211">
        <f t="shared" si="59"/>
        <v>6290.4267883629027</v>
      </c>
      <c r="BV49" s="211">
        <f t="shared" si="59"/>
        <v>6290.4267883629027</v>
      </c>
      <c r="BW49" s="211">
        <f t="shared" si="59"/>
        <v>6290.4267883629027</v>
      </c>
      <c r="BX49" s="211">
        <f t="shared" si="59"/>
        <v>6290.4267883629027</v>
      </c>
      <c r="BY49" s="211">
        <f t="shared" si="59"/>
        <v>6290.4267883629027</v>
      </c>
      <c r="BZ49" s="211">
        <f t="shared" si="59"/>
        <v>6290.4267883629027</v>
      </c>
      <c r="CA49" s="211">
        <f t="shared" si="59"/>
        <v>6290.4267883629027</v>
      </c>
      <c r="CB49" s="211">
        <f t="shared" si="59"/>
        <v>6290.4267883629027</v>
      </c>
      <c r="CC49" s="211">
        <f t="shared" si="59"/>
        <v>6290.4267883629027</v>
      </c>
      <c r="CD49" s="211">
        <f t="shared" si="59"/>
        <v>6290.4267883629027</v>
      </c>
      <c r="CE49" s="211">
        <f t="shared" si="59"/>
        <v>6290.4267883629027</v>
      </c>
      <c r="CF49" s="211">
        <f t="shared" si="59"/>
        <v>6290.4267883629027</v>
      </c>
      <c r="CG49" s="211">
        <f t="shared" si="59"/>
        <v>6290.4267883629027</v>
      </c>
      <c r="CH49" s="211">
        <f t="shared" si="59"/>
        <v>6290.4267883629027</v>
      </c>
      <c r="CI49" s="211">
        <f t="shared" si="59"/>
        <v>11279.38596534038</v>
      </c>
      <c r="CJ49" s="211">
        <f t="shared" si="59"/>
        <v>11279.38596534038</v>
      </c>
      <c r="CK49" s="211">
        <f t="shared" si="59"/>
        <v>11279.38596534038</v>
      </c>
      <c r="CL49" s="211">
        <f t="shared" si="59"/>
        <v>11279.38596534038</v>
      </c>
      <c r="CM49" s="211">
        <f t="shared" si="59"/>
        <v>11279.38596534038</v>
      </c>
      <c r="CN49" s="211">
        <f t="shared" si="59"/>
        <v>11279.38596534038</v>
      </c>
      <c r="CO49" s="211">
        <f t="shared" si="59"/>
        <v>11279.38596534038</v>
      </c>
      <c r="CP49" s="211">
        <f t="shared" si="59"/>
        <v>11279.38596534038</v>
      </c>
      <c r="CQ49" s="211">
        <f t="shared" si="59"/>
        <v>11279.38596534038</v>
      </c>
      <c r="CR49" s="211">
        <f t="shared" si="59"/>
        <v>11279.38596534038</v>
      </c>
      <c r="CS49" s="211">
        <f t="shared" si="59"/>
        <v>11279.38596534038</v>
      </c>
      <c r="CT49" s="211">
        <f t="shared" si="59"/>
        <v>11279.38596534038</v>
      </c>
      <c r="CU49" s="211">
        <f t="shared" si="59"/>
        <v>11279.38596534038</v>
      </c>
      <c r="CV49" s="211">
        <f t="shared" si="59"/>
        <v>11279.38596534038</v>
      </c>
      <c r="CW49" s="211">
        <f t="shared" si="59"/>
        <v>2671.7</v>
      </c>
      <c r="CX49" s="211">
        <f t="shared" si="59"/>
        <v>2671.7</v>
      </c>
      <c r="CY49" s="211">
        <f t="shared" si="59"/>
        <v>2671.7</v>
      </c>
      <c r="CZ49" s="211">
        <f t="shared" si="59"/>
        <v>2671.7</v>
      </c>
      <c r="DA49" s="211">
        <f t="shared" si="59"/>
        <v>2671.7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0</v>
      </c>
      <c r="AF50" s="211">
        <f t="shared" si="60"/>
        <v>0</v>
      </c>
      <c r="AG50" s="211">
        <f t="shared" si="60"/>
        <v>0</v>
      </c>
      <c r="AH50" s="211">
        <f t="shared" si="60"/>
        <v>0</v>
      </c>
      <c r="AI50" s="211">
        <f t="shared" si="60"/>
        <v>0</v>
      </c>
      <c r="AJ50" s="211">
        <f t="shared" si="60"/>
        <v>0</v>
      </c>
      <c r="AK50" s="211">
        <f t="shared" si="60"/>
        <v>0</v>
      </c>
      <c r="AL50" s="211">
        <f t="shared" ref="AL50:BQ50" si="61">IF(AL$22&lt;=$E$24,IF(AL$22&lt;=$D$24,IF(AL$22&lt;=$C$24,IF(AL$22&lt;=$B$24,$B116,($C33-$B33)/($C$24-$B$24)),($D33-$C33)/($D$24-$C$24)),($E33-$D33)/($E$24-$D$24)),$F116)</f>
        <v>0</v>
      </c>
      <c r="AM50" s="211">
        <f t="shared" si="61"/>
        <v>0</v>
      </c>
      <c r="AN50" s="211">
        <f t="shared" si="61"/>
        <v>0</v>
      </c>
      <c r="AO50" s="211">
        <f t="shared" si="61"/>
        <v>0</v>
      </c>
      <c r="AP50" s="211">
        <f t="shared" si="61"/>
        <v>0</v>
      </c>
      <c r="AQ50" s="211">
        <f t="shared" si="61"/>
        <v>0</v>
      </c>
      <c r="AR50" s="211">
        <f t="shared" si="61"/>
        <v>0</v>
      </c>
      <c r="AS50" s="211">
        <f t="shared" si="61"/>
        <v>0</v>
      </c>
      <c r="AT50" s="211">
        <f t="shared" si="61"/>
        <v>0</v>
      </c>
      <c r="AU50" s="211">
        <f t="shared" si="61"/>
        <v>0</v>
      </c>
      <c r="AV50" s="211">
        <f t="shared" si="61"/>
        <v>0</v>
      </c>
      <c r="AW50" s="211">
        <f t="shared" si="61"/>
        <v>0</v>
      </c>
      <c r="AX50" s="211">
        <f t="shared" si="61"/>
        <v>0</v>
      </c>
      <c r="AY50" s="211">
        <f t="shared" si="61"/>
        <v>0</v>
      </c>
      <c r="AZ50" s="211">
        <f t="shared" si="61"/>
        <v>0</v>
      </c>
      <c r="BA50" s="211">
        <f t="shared" si="61"/>
        <v>0</v>
      </c>
      <c r="BB50" s="211">
        <f t="shared" si="61"/>
        <v>0</v>
      </c>
      <c r="BC50" s="211">
        <f t="shared" si="61"/>
        <v>0</v>
      </c>
      <c r="BD50" s="211">
        <f t="shared" si="61"/>
        <v>0</v>
      </c>
      <c r="BE50" s="211">
        <f t="shared" si="61"/>
        <v>0</v>
      </c>
      <c r="BF50" s="211">
        <f t="shared" si="61"/>
        <v>0</v>
      </c>
      <c r="BG50" s="211">
        <f t="shared" si="61"/>
        <v>0</v>
      </c>
      <c r="BH50" s="211">
        <f t="shared" si="61"/>
        <v>0</v>
      </c>
      <c r="BI50" s="211">
        <f t="shared" si="61"/>
        <v>0</v>
      </c>
      <c r="BJ50" s="211">
        <f t="shared" si="61"/>
        <v>0</v>
      </c>
      <c r="BK50" s="211">
        <f t="shared" si="61"/>
        <v>0</v>
      </c>
      <c r="BL50" s="211">
        <f t="shared" si="61"/>
        <v>0</v>
      </c>
      <c r="BM50" s="211">
        <f t="shared" si="61"/>
        <v>0</v>
      </c>
      <c r="BN50" s="211">
        <f t="shared" si="61"/>
        <v>0</v>
      </c>
      <c r="BO50" s="211">
        <f t="shared" si="61"/>
        <v>0</v>
      </c>
      <c r="BP50" s="211">
        <f t="shared" si="61"/>
        <v>0</v>
      </c>
      <c r="BQ50" s="211">
        <f t="shared" si="61"/>
        <v>0</v>
      </c>
      <c r="BR50" s="211">
        <f t="shared" ref="BR50:DA50" si="62">IF(BR$22&lt;=$E$24,IF(BR$22&lt;=$D$24,IF(BR$22&lt;=$C$24,IF(BR$22&lt;=$B$24,$B116,($C33-$B33)/($C$24-$B$24)),($D33-$C33)/($D$24-$C$24)),($E33-$D33)/($E$24-$D$24)),$F116)</f>
        <v>0</v>
      </c>
      <c r="BS50" s="211">
        <f t="shared" si="62"/>
        <v>0</v>
      </c>
      <c r="BT50" s="211">
        <f t="shared" si="62"/>
        <v>0</v>
      </c>
      <c r="BU50" s="211">
        <f t="shared" si="62"/>
        <v>0</v>
      </c>
      <c r="BV50" s="211">
        <f t="shared" si="62"/>
        <v>0</v>
      </c>
      <c r="BW50" s="211">
        <f t="shared" si="62"/>
        <v>0</v>
      </c>
      <c r="BX50" s="211">
        <f t="shared" si="62"/>
        <v>0</v>
      </c>
      <c r="BY50" s="211">
        <f t="shared" si="62"/>
        <v>0</v>
      </c>
      <c r="BZ50" s="211">
        <f t="shared" si="62"/>
        <v>0</v>
      </c>
      <c r="CA50" s="211">
        <f t="shared" si="62"/>
        <v>0</v>
      </c>
      <c r="CB50" s="211">
        <f t="shared" si="62"/>
        <v>0</v>
      </c>
      <c r="CC50" s="211">
        <f t="shared" si="62"/>
        <v>0</v>
      </c>
      <c r="CD50" s="211">
        <f t="shared" si="62"/>
        <v>0</v>
      </c>
      <c r="CE50" s="211">
        <f t="shared" si="62"/>
        <v>0</v>
      </c>
      <c r="CF50" s="211">
        <f t="shared" si="62"/>
        <v>0</v>
      </c>
      <c r="CG50" s="211">
        <f t="shared" si="62"/>
        <v>0</v>
      </c>
      <c r="CH50" s="211">
        <f t="shared" si="62"/>
        <v>0</v>
      </c>
      <c r="CI50" s="211">
        <f t="shared" si="62"/>
        <v>0</v>
      </c>
      <c r="CJ50" s="211">
        <f t="shared" si="62"/>
        <v>0</v>
      </c>
      <c r="CK50" s="211">
        <f t="shared" si="62"/>
        <v>0</v>
      </c>
      <c r="CL50" s="211">
        <f t="shared" si="62"/>
        <v>0</v>
      </c>
      <c r="CM50" s="211">
        <f t="shared" si="62"/>
        <v>0</v>
      </c>
      <c r="CN50" s="211">
        <f t="shared" si="62"/>
        <v>0</v>
      </c>
      <c r="CO50" s="211">
        <f t="shared" si="62"/>
        <v>0</v>
      </c>
      <c r="CP50" s="211">
        <f t="shared" si="62"/>
        <v>0</v>
      </c>
      <c r="CQ50" s="211">
        <f t="shared" si="62"/>
        <v>0</v>
      </c>
      <c r="CR50" s="211">
        <f t="shared" si="62"/>
        <v>0</v>
      </c>
      <c r="CS50" s="211">
        <f t="shared" si="62"/>
        <v>0</v>
      </c>
      <c r="CT50" s="211">
        <f t="shared" si="62"/>
        <v>0</v>
      </c>
      <c r="CU50" s="211">
        <f t="shared" si="62"/>
        <v>0</v>
      </c>
      <c r="CV50" s="211">
        <f t="shared" si="62"/>
        <v>0</v>
      </c>
      <c r="CW50" s="211">
        <f t="shared" si="62"/>
        <v>829.53</v>
      </c>
      <c r="CX50" s="211">
        <f t="shared" si="62"/>
        <v>829.53</v>
      </c>
      <c r="CY50" s="211">
        <f t="shared" si="62"/>
        <v>829.53</v>
      </c>
      <c r="CZ50" s="211">
        <f t="shared" si="62"/>
        <v>829.53</v>
      </c>
      <c r="DA50" s="211">
        <f t="shared" si="62"/>
        <v>829.53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-165.38211274569136</v>
      </c>
      <c r="V51" s="211">
        <f t="shared" si="63"/>
        <v>-165.38211274569136</v>
      </c>
      <c r="W51" s="211">
        <f t="shared" si="63"/>
        <v>-165.38211274569136</v>
      </c>
      <c r="X51" s="211">
        <f t="shared" si="63"/>
        <v>-165.38211274569136</v>
      </c>
      <c r="Y51" s="211">
        <f t="shared" si="63"/>
        <v>-165.38211274569136</v>
      </c>
      <c r="Z51" s="211">
        <f t="shared" si="63"/>
        <v>-165.38211274569136</v>
      </c>
      <c r="AA51" s="211">
        <f t="shared" si="63"/>
        <v>-165.38211274569136</v>
      </c>
      <c r="AB51" s="211">
        <f t="shared" si="63"/>
        <v>-165.38211274569136</v>
      </c>
      <c r="AC51" s="211">
        <f t="shared" si="63"/>
        <v>-165.38211274569136</v>
      </c>
      <c r="AD51" s="211">
        <f t="shared" si="63"/>
        <v>-165.38211274569136</v>
      </c>
      <c r="AE51" s="211">
        <f t="shared" si="63"/>
        <v>-165.38211274569136</v>
      </c>
      <c r="AF51" s="211">
        <f t="shared" si="63"/>
        <v>-165.38211274569136</v>
      </c>
      <c r="AG51" s="211">
        <f t="shared" si="63"/>
        <v>-165.38211274569136</v>
      </c>
      <c r="AH51" s="211">
        <f t="shared" si="63"/>
        <v>-165.38211274569136</v>
      </c>
      <c r="AI51" s="211">
        <f t="shared" si="63"/>
        <v>-165.38211274569136</v>
      </c>
      <c r="AJ51" s="211">
        <f t="shared" si="63"/>
        <v>-165.38211274569136</v>
      </c>
      <c r="AK51" s="211">
        <f t="shared" si="63"/>
        <v>-165.38211274569136</v>
      </c>
      <c r="AL51" s="211">
        <f t="shared" ref="AL51:BQ51" si="64">IF(AL$22&lt;=$E$24,IF(AL$22&lt;=$D$24,IF(AL$22&lt;=$C$24,IF(AL$22&lt;=$B$24,$B117,($C34-$B34)/($C$24-$B$24)),($D34-$C34)/($D$24-$C$24)),($E34-$D34)/($E$24-$D$24)),$F117)</f>
        <v>-165.38211274569136</v>
      </c>
      <c r="AM51" s="211">
        <f t="shared" si="64"/>
        <v>-165.38211274569136</v>
      </c>
      <c r="AN51" s="211">
        <f t="shared" si="64"/>
        <v>-165.38211274569136</v>
      </c>
      <c r="AO51" s="211">
        <f t="shared" si="64"/>
        <v>-165.38211274569136</v>
      </c>
      <c r="AP51" s="211">
        <f t="shared" si="64"/>
        <v>-165.38211274569136</v>
      </c>
      <c r="AQ51" s="211">
        <f t="shared" si="64"/>
        <v>-165.38211274569136</v>
      </c>
      <c r="AR51" s="211">
        <f t="shared" si="64"/>
        <v>-165.38211274569136</v>
      </c>
      <c r="AS51" s="211">
        <f t="shared" si="64"/>
        <v>-165.38211274569136</v>
      </c>
      <c r="AT51" s="211">
        <f t="shared" si="64"/>
        <v>-165.38211274569136</v>
      </c>
      <c r="AU51" s="211">
        <f t="shared" si="64"/>
        <v>-165.38211274569136</v>
      </c>
      <c r="AV51" s="211">
        <f t="shared" si="64"/>
        <v>-165.38211274569136</v>
      </c>
      <c r="AW51" s="211">
        <f t="shared" si="64"/>
        <v>-165.38211274569136</v>
      </c>
      <c r="AX51" s="211">
        <f t="shared" si="64"/>
        <v>-165.38211274569136</v>
      </c>
      <c r="AY51" s="211">
        <f t="shared" si="64"/>
        <v>-165.38211274569136</v>
      </c>
      <c r="AZ51" s="211">
        <f t="shared" si="64"/>
        <v>-165.38211274569136</v>
      </c>
      <c r="BA51" s="211">
        <f t="shared" si="64"/>
        <v>-165.38211274569136</v>
      </c>
      <c r="BB51" s="211">
        <f t="shared" si="64"/>
        <v>-165.38211274569136</v>
      </c>
      <c r="BC51" s="211">
        <f t="shared" si="64"/>
        <v>-165.38211274569136</v>
      </c>
      <c r="BD51" s="211">
        <f t="shared" si="64"/>
        <v>-165.38211274569136</v>
      </c>
      <c r="BE51" s="211">
        <f t="shared" si="64"/>
        <v>0</v>
      </c>
      <c r="BF51" s="211">
        <f t="shared" si="64"/>
        <v>0</v>
      </c>
      <c r="BG51" s="211">
        <f t="shared" si="64"/>
        <v>0</v>
      </c>
      <c r="BH51" s="211">
        <f t="shared" si="64"/>
        <v>0</v>
      </c>
      <c r="BI51" s="211">
        <f t="shared" si="64"/>
        <v>0</v>
      </c>
      <c r="BJ51" s="211">
        <f t="shared" si="64"/>
        <v>0</v>
      </c>
      <c r="BK51" s="211">
        <f t="shared" si="64"/>
        <v>0</v>
      </c>
      <c r="BL51" s="211">
        <f t="shared" si="64"/>
        <v>0</v>
      </c>
      <c r="BM51" s="211">
        <f t="shared" si="64"/>
        <v>0</v>
      </c>
      <c r="BN51" s="211">
        <f t="shared" si="64"/>
        <v>0</v>
      </c>
      <c r="BO51" s="211">
        <f t="shared" si="64"/>
        <v>0</v>
      </c>
      <c r="BP51" s="211">
        <f t="shared" si="64"/>
        <v>0</v>
      </c>
      <c r="BQ51" s="211">
        <f t="shared" si="64"/>
        <v>0</v>
      </c>
      <c r="BR51" s="211">
        <f t="shared" ref="BR51:DA51" si="65">IF(BR$22&lt;=$E$24,IF(BR$22&lt;=$D$24,IF(BR$22&lt;=$C$24,IF(BR$22&lt;=$B$24,$B117,($C34-$B34)/($C$24-$B$24)),($D34-$C34)/($D$24-$C$24)),($E34-$D34)/($E$24-$D$24)),$F117)</f>
        <v>0</v>
      </c>
      <c r="BS51" s="211">
        <f t="shared" si="65"/>
        <v>0</v>
      </c>
      <c r="BT51" s="211">
        <f t="shared" si="65"/>
        <v>0</v>
      </c>
      <c r="BU51" s="211">
        <f t="shared" si="65"/>
        <v>0</v>
      </c>
      <c r="BV51" s="211">
        <f t="shared" si="65"/>
        <v>0</v>
      </c>
      <c r="BW51" s="211">
        <f t="shared" si="65"/>
        <v>0</v>
      </c>
      <c r="BX51" s="211">
        <f t="shared" si="65"/>
        <v>0</v>
      </c>
      <c r="BY51" s="211">
        <f t="shared" si="65"/>
        <v>0</v>
      </c>
      <c r="BZ51" s="211">
        <f t="shared" si="65"/>
        <v>0</v>
      </c>
      <c r="CA51" s="211">
        <f t="shared" si="65"/>
        <v>0</v>
      </c>
      <c r="CB51" s="211">
        <f t="shared" si="65"/>
        <v>0</v>
      </c>
      <c r="CC51" s="211">
        <f t="shared" si="65"/>
        <v>0</v>
      </c>
      <c r="CD51" s="211">
        <f t="shared" si="65"/>
        <v>0</v>
      </c>
      <c r="CE51" s="211">
        <f t="shared" si="65"/>
        <v>0</v>
      </c>
      <c r="CF51" s="211">
        <f t="shared" si="65"/>
        <v>0</v>
      </c>
      <c r="CG51" s="211">
        <f t="shared" si="65"/>
        <v>0</v>
      </c>
      <c r="CH51" s="211">
        <f t="shared" si="65"/>
        <v>0</v>
      </c>
      <c r="CI51" s="211">
        <f t="shared" si="65"/>
        <v>4049.0103465324432</v>
      </c>
      <c r="CJ51" s="211">
        <f t="shared" si="65"/>
        <v>4049.0103465324432</v>
      </c>
      <c r="CK51" s="211">
        <f t="shared" si="65"/>
        <v>4049.0103465324432</v>
      </c>
      <c r="CL51" s="211">
        <f t="shared" si="65"/>
        <v>4049.0103465324432</v>
      </c>
      <c r="CM51" s="211">
        <f t="shared" si="65"/>
        <v>4049.0103465324432</v>
      </c>
      <c r="CN51" s="211">
        <f t="shared" si="65"/>
        <v>4049.0103465324432</v>
      </c>
      <c r="CO51" s="211">
        <f t="shared" si="65"/>
        <v>4049.0103465324432</v>
      </c>
      <c r="CP51" s="211">
        <f t="shared" si="65"/>
        <v>4049.0103465324432</v>
      </c>
      <c r="CQ51" s="211">
        <f t="shared" si="65"/>
        <v>4049.0103465324432</v>
      </c>
      <c r="CR51" s="211">
        <f t="shared" si="65"/>
        <v>4049.0103465324432</v>
      </c>
      <c r="CS51" s="211">
        <f t="shared" si="65"/>
        <v>4049.0103465324432</v>
      </c>
      <c r="CT51" s="211">
        <f t="shared" si="65"/>
        <v>4049.0103465324432</v>
      </c>
      <c r="CU51" s="211">
        <f t="shared" si="65"/>
        <v>4049.0103465324432</v>
      </c>
      <c r="CV51" s="211">
        <f t="shared" si="65"/>
        <v>4049.0103465324432</v>
      </c>
      <c r="CW51" s="211">
        <f t="shared" si="65"/>
        <v>6203.5</v>
      </c>
      <c r="CX51" s="211">
        <f t="shared" si="65"/>
        <v>6203.5</v>
      </c>
      <c r="CY51" s="211">
        <f t="shared" si="65"/>
        <v>6203.5</v>
      </c>
      <c r="CZ51" s="211">
        <f t="shared" si="65"/>
        <v>6203.5</v>
      </c>
      <c r="DA51" s="211">
        <f t="shared" si="65"/>
        <v>6203.5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7.8660805520248944</v>
      </c>
      <c r="V52" s="211">
        <f t="shared" si="66"/>
        <v>7.8660805520248944</v>
      </c>
      <c r="W52" s="211">
        <f t="shared" si="66"/>
        <v>7.8660805520248944</v>
      </c>
      <c r="X52" s="211">
        <f t="shared" si="66"/>
        <v>7.8660805520248944</v>
      </c>
      <c r="Y52" s="211">
        <f t="shared" si="66"/>
        <v>7.8660805520248944</v>
      </c>
      <c r="Z52" s="211">
        <f t="shared" si="66"/>
        <v>7.8660805520248944</v>
      </c>
      <c r="AA52" s="211">
        <f t="shared" si="66"/>
        <v>7.8660805520248944</v>
      </c>
      <c r="AB52" s="211">
        <f t="shared" si="66"/>
        <v>7.8660805520248944</v>
      </c>
      <c r="AC52" s="211">
        <f t="shared" si="66"/>
        <v>7.8660805520248944</v>
      </c>
      <c r="AD52" s="211">
        <f t="shared" si="66"/>
        <v>7.8660805520248944</v>
      </c>
      <c r="AE52" s="211">
        <f t="shared" si="66"/>
        <v>7.8660805520248944</v>
      </c>
      <c r="AF52" s="211">
        <f t="shared" si="66"/>
        <v>7.8660805520248944</v>
      </c>
      <c r="AG52" s="211">
        <f t="shared" si="66"/>
        <v>7.8660805520248944</v>
      </c>
      <c r="AH52" s="211">
        <f t="shared" si="66"/>
        <v>7.8660805520248944</v>
      </c>
      <c r="AI52" s="211">
        <f t="shared" si="66"/>
        <v>7.8660805520248944</v>
      </c>
      <c r="AJ52" s="211">
        <f t="shared" si="66"/>
        <v>7.8660805520248944</v>
      </c>
      <c r="AK52" s="211">
        <f t="shared" si="66"/>
        <v>7.8660805520248944</v>
      </c>
      <c r="AL52" s="211">
        <f t="shared" ref="AL52:BQ52" si="67">IF(AL$22&lt;=$E$24,IF(AL$22&lt;=$D$24,IF(AL$22&lt;=$C$24,IF(AL$22&lt;=$B$24,$B118,($C35-$B35)/($C$24-$B$24)),($D35-$C35)/($D$24-$C$24)),($E35-$D35)/($E$24-$D$24)),$F118)</f>
        <v>7.8660805520248944</v>
      </c>
      <c r="AM52" s="211">
        <f t="shared" si="67"/>
        <v>7.8660805520248944</v>
      </c>
      <c r="AN52" s="211">
        <f t="shared" si="67"/>
        <v>7.8660805520248944</v>
      </c>
      <c r="AO52" s="211">
        <f t="shared" si="67"/>
        <v>7.8660805520248944</v>
      </c>
      <c r="AP52" s="211">
        <f t="shared" si="67"/>
        <v>7.8660805520248944</v>
      </c>
      <c r="AQ52" s="211">
        <f t="shared" si="67"/>
        <v>7.8660805520248944</v>
      </c>
      <c r="AR52" s="211">
        <f t="shared" si="67"/>
        <v>7.8660805520248944</v>
      </c>
      <c r="AS52" s="211">
        <f t="shared" si="67"/>
        <v>7.8660805520248944</v>
      </c>
      <c r="AT52" s="211">
        <f t="shared" si="67"/>
        <v>7.8660805520248944</v>
      </c>
      <c r="AU52" s="211">
        <f t="shared" si="67"/>
        <v>7.8660805520248944</v>
      </c>
      <c r="AV52" s="211">
        <f t="shared" si="67"/>
        <v>7.8660805520248944</v>
      </c>
      <c r="AW52" s="211">
        <f t="shared" si="67"/>
        <v>7.8660805520248944</v>
      </c>
      <c r="AX52" s="211">
        <f t="shared" si="67"/>
        <v>7.8660805520248944</v>
      </c>
      <c r="AY52" s="211">
        <f t="shared" si="67"/>
        <v>7.8660805520248944</v>
      </c>
      <c r="AZ52" s="211">
        <f t="shared" si="67"/>
        <v>7.8660805520248944</v>
      </c>
      <c r="BA52" s="211">
        <f t="shared" si="67"/>
        <v>7.8660805520248944</v>
      </c>
      <c r="BB52" s="211">
        <f t="shared" si="67"/>
        <v>7.8660805520248944</v>
      </c>
      <c r="BC52" s="211">
        <f t="shared" si="67"/>
        <v>7.8660805520248944</v>
      </c>
      <c r="BD52" s="211">
        <f t="shared" si="67"/>
        <v>7.8660805520248944</v>
      </c>
      <c r="BE52" s="211">
        <f t="shared" si="67"/>
        <v>-39.693960272378902</v>
      </c>
      <c r="BF52" s="211">
        <f t="shared" si="67"/>
        <v>-39.693960272378902</v>
      </c>
      <c r="BG52" s="211">
        <f t="shared" si="67"/>
        <v>-39.693960272378902</v>
      </c>
      <c r="BH52" s="211">
        <f t="shared" si="67"/>
        <v>-39.693960272378902</v>
      </c>
      <c r="BI52" s="211">
        <f t="shared" si="67"/>
        <v>-39.693960272378902</v>
      </c>
      <c r="BJ52" s="211">
        <f t="shared" si="67"/>
        <v>-39.693960272378902</v>
      </c>
      <c r="BK52" s="211">
        <f t="shared" si="67"/>
        <v>-39.693960272378902</v>
      </c>
      <c r="BL52" s="211">
        <f t="shared" si="67"/>
        <v>-39.693960272378902</v>
      </c>
      <c r="BM52" s="211">
        <f t="shared" si="67"/>
        <v>-39.693960272378902</v>
      </c>
      <c r="BN52" s="211">
        <f t="shared" si="67"/>
        <v>-39.693960272378902</v>
      </c>
      <c r="BO52" s="211">
        <f t="shared" si="67"/>
        <v>-39.693960272378902</v>
      </c>
      <c r="BP52" s="211">
        <f t="shared" si="67"/>
        <v>-39.693960272378902</v>
      </c>
      <c r="BQ52" s="211">
        <f t="shared" si="67"/>
        <v>-39.693960272378902</v>
      </c>
      <c r="BR52" s="211">
        <f t="shared" ref="BR52:DA52" si="68">IF(BR$22&lt;=$E$24,IF(BR$22&lt;=$D$24,IF(BR$22&lt;=$C$24,IF(BR$22&lt;=$B$24,$B118,($C35-$B35)/($C$24-$B$24)),($D35-$C35)/($D$24-$C$24)),($E35-$D35)/($E$24-$D$24)),$F118)</f>
        <v>-39.693960272378902</v>
      </c>
      <c r="BS52" s="211">
        <f t="shared" si="68"/>
        <v>-39.693960272378902</v>
      </c>
      <c r="BT52" s="211">
        <f t="shared" si="68"/>
        <v>-39.693960272378902</v>
      </c>
      <c r="BU52" s="211">
        <f t="shared" si="68"/>
        <v>-39.693960272378902</v>
      </c>
      <c r="BV52" s="211">
        <f t="shared" si="68"/>
        <v>-39.693960272378902</v>
      </c>
      <c r="BW52" s="211">
        <f t="shared" si="68"/>
        <v>-39.693960272378902</v>
      </c>
      <c r="BX52" s="211">
        <f t="shared" si="68"/>
        <v>-39.693960272378902</v>
      </c>
      <c r="BY52" s="211">
        <f t="shared" si="68"/>
        <v>-39.693960272378902</v>
      </c>
      <c r="BZ52" s="211">
        <f t="shared" si="68"/>
        <v>-39.693960272378902</v>
      </c>
      <c r="CA52" s="211">
        <f t="shared" si="68"/>
        <v>-39.693960272378902</v>
      </c>
      <c r="CB52" s="211">
        <f t="shared" si="68"/>
        <v>-39.693960272378902</v>
      </c>
      <c r="CC52" s="211">
        <f t="shared" si="68"/>
        <v>-39.693960272378902</v>
      </c>
      <c r="CD52" s="211">
        <f t="shared" si="68"/>
        <v>-39.693960272378902</v>
      </c>
      <c r="CE52" s="211">
        <f t="shared" si="68"/>
        <v>-39.693960272378902</v>
      </c>
      <c r="CF52" s="211">
        <f t="shared" si="68"/>
        <v>-39.693960272378902</v>
      </c>
      <c r="CG52" s="211">
        <f t="shared" si="68"/>
        <v>-39.693960272378902</v>
      </c>
      <c r="CH52" s="211">
        <f t="shared" si="68"/>
        <v>-39.693960272378902</v>
      </c>
      <c r="CI52" s="211">
        <f t="shared" si="68"/>
        <v>-229.45936181050337</v>
      </c>
      <c r="CJ52" s="211">
        <f t="shared" si="68"/>
        <v>-229.45936181050337</v>
      </c>
      <c r="CK52" s="211">
        <f t="shared" si="68"/>
        <v>-229.45936181050337</v>
      </c>
      <c r="CL52" s="211">
        <f t="shared" si="68"/>
        <v>-229.45936181050337</v>
      </c>
      <c r="CM52" s="211">
        <f t="shared" si="68"/>
        <v>-229.45936181050337</v>
      </c>
      <c r="CN52" s="211">
        <f t="shared" si="68"/>
        <v>-229.45936181050337</v>
      </c>
      <c r="CO52" s="211">
        <f t="shared" si="68"/>
        <v>-229.45936181050337</v>
      </c>
      <c r="CP52" s="211">
        <f t="shared" si="68"/>
        <v>-229.45936181050337</v>
      </c>
      <c r="CQ52" s="211">
        <f t="shared" si="68"/>
        <v>-229.45936181050337</v>
      </c>
      <c r="CR52" s="211">
        <f t="shared" si="68"/>
        <v>-229.45936181050337</v>
      </c>
      <c r="CS52" s="211">
        <f t="shared" si="68"/>
        <v>-229.45936181050337</v>
      </c>
      <c r="CT52" s="211">
        <f t="shared" si="68"/>
        <v>-229.45936181050337</v>
      </c>
      <c r="CU52" s="211">
        <f t="shared" si="68"/>
        <v>-229.45936181050337</v>
      </c>
      <c r="CV52" s="211">
        <f t="shared" si="68"/>
        <v>-229.45936181050337</v>
      </c>
      <c r="CW52" s="211">
        <f t="shared" si="68"/>
        <v>14.730000000000004</v>
      </c>
      <c r="CX52" s="211">
        <f t="shared" si="68"/>
        <v>14.730000000000004</v>
      </c>
      <c r="CY52" s="211">
        <f t="shared" si="68"/>
        <v>14.730000000000004</v>
      </c>
      <c r="CZ52" s="211">
        <f t="shared" si="68"/>
        <v>14.730000000000004</v>
      </c>
      <c r="DA52" s="211">
        <f t="shared" si="68"/>
        <v>14.730000000000004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723.54674326239967</v>
      </c>
      <c r="V53" s="211">
        <f t="shared" si="69"/>
        <v>723.54674326239967</v>
      </c>
      <c r="W53" s="211">
        <f t="shared" si="69"/>
        <v>723.54674326239967</v>
      </c>
      <c r="X53" s="211">
        <f t="shared" si="69"/>
        <v>723.54674326239967</v>
      </c>
      <c r="Y53" s="211">
        <f t="shared" si="69"/>
        <v>723.54674326239967</v>
      </c>
      <c r="Z53" s="211">
        <f t="shared" si="69"/>
        <v>723.54674326239967</v>
      </c>
      <c r="AA53" s="211">
        <f t="shared" si="69"/>
        <v>723.54674326239967</v>
      </c>
      <c r="AB53" s="211">
        <f t="shared" si="69"/>
        <v>723.54674326239967</v>
      </c>
      <c r="AC53" s="211">
        <f t="shared" si="69"/>
        <v>723.54674326239967</v>
      </c>
      <c r="AD53" s="211">
        <f t="shared" si="69"/>
        <v>723.54674326239967</v>
      </c>
      <c r="AE53" s="211">
        <f t="shared" si="69"/>
        <v>723.54674326239967</v>
      </c>
      <c r="AF53" s="211">
        <f t="shared" si="69"/>
        <v>723.54674326239967</v>
      </c>
      <c r="AG53" s="211">
        <f t="shared" si="69"/>
        <v>723.54674326239967</v>
      </c>
      <c r="AH53" s="211">
        <f t="shared" si="69"/>
        <v>723.54674326239967</v>
      </c>
      <c r="AI53" s="211">
        <f t="shared" si="69"/>
        <v>723.54674326239967</v>
      </c>
      <c r="AJ53" s="211">
        <f t="shared" si="69"/>
        <v>723.54674326239967</v>
      </c>
      <c r="AK53" s="211">
        <f t="shared" si="69"/>
        <v>723.54674326239967</v>
      </c>
      <c r="AL53" s="211">
        <f t="shared" ref="AL53:BQ53" si="70">IF(AL$22&lt;=$E$24,IF(AL$22&lt;=$D$24,IF(AL$22&lt;=$C$24,IF(AL$22&lt;=$B$24,$B119,($C36-$B36)/($C$24-$B$24)),($D36-$C36)/($D$24-$C$24)),($E36-$D36)/($E$24-$D$24)),$F119)</f>
        <v>723.54674326239967</v>
      </c>
      <c r="AM53" s="211">
        <f t="shared" si="70"/>
        <v>723.54674326239967</v>
      </c>
      <c r="AN53" s="211">
        <f t="shared" si="70"/>
        <v>723.54674326239967</v>
      </c>
      <c r="AO53" s="211">
        <f t="shared" si="70"/>
        <v>723.54674326239967</v>
      </c>
      <c r="AP53" s="211">
        <f t="shared" si="70"/>
        <v>723.54674326239967</v>
      </c>
      <c r="AQ53" s="211">
        <f t="shared" si="70"/>
        <v>723.54674326239967</v>
      </c>
      <c r="AR53" s="211">
        <f t="shared" si="70"/>
        <v>723.54674326239967</v>
      </c>
      <c r="AS53" s="211">
        <f t="shared" si="70"/>
        <v>723.54674326239967</v>
      </c>
      <c r="AT53" s="211">
        <f t="shared" si="70"/>
        <v>723.54674326239967</v>
      </c>
      <c r="AU53" s="211">
        <f t="shared" si="70"/>
        <v>723.54674326239967</v>
      </c>
      <c r="AV53" s="211">
        <f t="shared" si="70"/>
        <v>723.54674326239967</v>
      </c>
      <c r="AW53" s="211">
        <f t="shared" si="70"/>
        <v>723.54674326239967</v>
      </c>
      <c r="AX53" s="211">
        <f t="shared" si="70"/>
        <v>723.54674326239967</v>
      </c>
      <c r="AY53" s="211">
        <f t="shared" si="70"/>
        <v>723.54674326239967</v>
      </c>
      <c r="AZ53" s="211">
        <f t="shared" si="70"/>
        <v>723.54674326239967</v>
      </c>
      <c r="BA53" s="211">
        <f t="shared" si="70"/>
        <v>723.54674326239967</v>
      </c>
      <c r="BB53" s="211">
        <f t="shared" si="70"/>
        <v>723.54674326239967</v>
      </c>
      <c r="BC53" s="211">
        <f t="shared" si="70"/>
        <v>723.54674326239967</v>
      </c>
      <c r="BD53" s="211">
        <f t="shared" si="70"/>
        <v>723.54674326239967</v>
      </c>
      <c r="BE53" s="211">
        <f t="shared" si="70"/>
        <v>-1174.2130004944086</v>
      </c>
      <c r="BF53" s="211">
        <f t="shared" si="70"/>
        <v>-1174.2130004944086</v>
      </c>
      <c r="BG53" s="211">
        <f t="shared" si="70"/>
        <v>-1174.2130004944086</v>
      </c>
      <c r="BH53" s="211">
        <f t="shared" si="70"/>
        <v>-1174.2130004944086</v>
      </c>
      <c r="BI53" s="211">
        <f t="shared" si="70"/>
        <v>-1174.2130004944086</v>
      </c>
      <c r="BJ53" s="211">
        <f t="shared" si="70"/>
        <v>-1174.2130004944086</v>
      </c>
      <c r="BK53" s="211">
        <f t="shared" si="70"/>
        <v>-1174.2130004944086</v>
      </c>
      <c r="BL53" s="211">
        <f t="shared" si="70"/>
        <v>-1174.2130004944086</v>
      </c>
      <c r="BM53" s="211">
        <f t="shared" si="70"/>
        <v>-1174.2130004944086</v>
      </c>
      <c r="BN53" s="211">
        <f t="shared" si="70"/>
        <v>-1174.2130004944086</v>
      </c>
      <c r="BO53" s="211">
        <f t="shared" si="70"/>
        <v>-1174.2130004944086</v>
      </c>
      <c r="BP53" s="211">
        <f t="shared" si="70"/>
        <v>-1174.2130004944086</v>
      </c>
      <c r="BQ53" s="211">
        <f t="shared" si="70"/>
        <v>-1174.2130004944086</v>
      </c>
      <c r="BR53" s="211">
        <f t="shared" ref="BR53:DA53" si="71">IF(BR$22&lt;=$E$24,IF(BR$22&lt;=$D$24,IF(BR$22&lt;=$C$24,IF(BR$22&lt;=$B$24,$B119,($C36-$B36)/($C$24-$B$24)),($D36-$C36)/($D$24-$C$24)),($E36-$D36)/($E$24-$D$24)),$F119)</f>
        <v>-1174.2130004944086</v>
      </c>
      <c r="BS53" s="211">
        <f t="shared" si="71"/>
        <v>-1174.2130004944086</v>
      </c>
      <c r="BT53" s="211">
        <f t="shared" si="71"/>
        <v>-1174.2130004944086</v>
      </c>
      <c r="BU53" s="211">
        <f t="shared" si="71"/>
        <v>-1174.2130004944086</v>
      </c>
      <c r="BV53" s="211">
        <f t="shared" si="71"/>
        <v>-1174.2130004944086</v>
      </c>
      <c r="BW53" s="211">
        <f t="shared" si="71"/>
        <v>-1174.2130004944086</v>
      </c>
      <c r="BX53" s="211">
        <f t="shared" si="71"/>
        <v>-1174.2130004944086</v>
      </c>
      <c r="BY53" s="211">
        <f t="shared" si="71"/>
        <v>-1174.2130004944086</v>
      </c>
      <c r="BZ53" s="211">
        <f t="shared" si="71"/>
        <v>-1174.2130004944086</v>
      </c>
      <c r="CA53" s="211">
        <f t="shared" si="71"/>
        <v>-1174.2130004944086</v>
      </c>
      <c r="CB53" s="211">
        <f t="shared" si="71"/>
        <v>-1174.2130004944086</v>
      </c>
      <c r="CC53" s="211">
        <f t="shared" si="71"/>
        <v>-1174.2130004944086</v>
      </c>
      <c r="CD53" s="211">
        <f t="shared" si="71"/>
        <v>-1174.2130004944086</v>
      </c>
      <c r="CE53" s="211">
        <f t="shared" si="71"/>
        <v>-1174.2130004944086</v>
      </c>
      <c r="CF53" s="211">
        <f t="shared" si="71"/>
        <v>-1174.2130004944086</v>
      </c>
      <c r="CG53" s="211">
        <f t="shared" si="71"/>
        <v>-1174.2130004944086</v>
      </c>
      <c r="CH53" s="211">
        <f t="shared" si="71"/>
        <v>-1174.2130004944086</v>
      </c>
      <c r="CI53" s="211">
        <f t="shared" si="71"/>
        <v>404.90103465324427</v>
      </c>
      <c r="CJ53" s="211">
        <f t="shared" si="71"/>
        <v>404.90103465324427</v>
      </c>
      <c r="CK53" s="211">
        <f t="shared" si="71"/>
        <v>404.90103465324427</v>
      </c>
      <c r="CL53" s="211">
        <f t="shared" si="71"/>
        <v>404.90103465324427</v>
      </c>
      <c r="CM53" s="211">
        <f t="shared" si="71"/>
        <v>404.90103465324427</v>
      </c>
      <c r="CN53" s="211">
        <f t="shared" si="71"/>
        <v>404.90103465324427</v>
      </c>
      <c r="CO53" s="211">
        <f t="shared" si="71"/>
        <v>404.90103465324427</v>
      </c>
      <c r="CP53" s="211">
        <f t="shared" si="71"/>
        <v>404.90103465324427</v>
      </c>
      <c r="CQ53" s="211">
        <f t="shared" si="71"/>
        <v>404.90103465324427</v>
      </c>
      <c r="CR53" s="211">
        <f t="shared" si="71"/>
        <v>404.90103465324427</v>
      </c>
      <c r="CS53" s="211">
        <f t="shared" si="71"/>
        <v>404.90103465324427</v>
      </c>
      <c r="CT53" s="211">
        <f t="shared" si="71"/>
        <v>404.90103465324427</v>
      </c>
      <c r="CU53" s="211">
        <f t="shared" si="71"/>
        <v>404.90103465324427</v>
      </c>
      <c r="CV53" s="211">
        <f t="shared" si="71"/>
        <v>404.90103465324427</v>
      </c>
      <c r="CW53" s="211">
        <f t="shared" si="71"/>
        <v>-1127.83</v>
      </c>
      <c r="CX53" s="211">
        <f t="shared" si="71"/>
        <v>-1127.83</v>
      </c>
      <c r="CY53" s="211">
        <f t="shared" si="71"/>
        <v>-1127.83</v>
      </c>
      <c r="CZ53" s="211">
        <f t="shared" si="71"/>
        <v>-1127.83</v>
      </c>
      <c r="DA53" s="211">
        <f t="shared" si="71"/>
        <v>-1127.83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36.608019748395229</v>
      </c>
      <c r="V54" s="211">
        <f t="shared" si="72"/>
        <v>36.608019748395229</v>
      </c>
      <c r="W54" s="211">
        <f t="shared" si="72"/>
        <v>36.608019748395229</v>
      </c>
      <c r="X54" s="211">
        <f t="shared" si="72"/>
        <v>36.608019748395229</v>
      </c>
      <c r="Y54" s="211">
        <f t="shared" si="72"/>
        <v>36.608019748395229</v>
      </c>
      <c r="Z54" s="211">
        <f t="shared" si="72"/>
        <v>36.608019748395229</v>
      </c>
      <c r="AA54" s="211">
        <f t="shared" si="72"/>
        <v>36.608019748395229</v>
      </c>
      <c r="AB54" s="211">
        <f t="shared" si="72"/>
        <v>36.608019748395229</v>
      </c>
      <c r="AC54" s="211">
        <f t="shared" si="72"/>
        <v>36.608019748395229</v>
      </c>
      <c r="AD54" s="211">
        <f t="shared" si="72"/>
        <v>36.608019748395229</v>
      </c>
      <c r="AE54" s="211">
        <f t="shared" si="72"/>
        <v>36.608019748395229</v>
      </c>
      <c r="AF54" s="211">
        <f t="shared" si="72"/>
        <v>36.608019748395229</v>
      </c>
      <c r="AG54" s="211">
        <f t="shared" si="72"/>
        <v>36.608019748395229</v>
      </c>
      <c r="AH54" s="211">
        <f t="shared" si="72"/>
        <v>36.608019748395229</v>
      </c>
      <c r="AI54" s="211">
        <f t="shared" si="72"/>
        <v>36.608019748395229</v>
      </c>
      <c r="AJ54" s="211">
        <f t="shared" si="72"/>
        <v>36.608019748395229</v>
      </c>
      <c r="AK54" s="211">
        <f t="shared" si="72"/>
        <v>36.608019748395229</v>
      </c>
      <c r="AL54" s="211">
        <f t="shared" ref="AL54:BQ54" si="73">IF(AL$22&lt;=$E$24,IF(AL$22&lt;=$D$24,IF(AL$22&lt;=$C$24,IF(AL$22&lt;=$B$24,$B120,($C37-$B37)/($C$24-$B$24)),($D37-$C37)/($D$24-$C$24)),($E37-$D37)/($E$24-$D$24)),$F120)</f>
        <v>36.608019748395229</v>
      </c>
      <c r="AM54" s="211">
        <f t="shared" si="73"/>
        <v>36.608019748395229</v>
      </c>
      <c r="AN54" s="211">
        <f t="shared" si="73"/>
        <v>36.608019748395229</v>
      </c>
      <c r="AO54" s="211">
        <f t="shared" si="73"/>
        <v>36.608019748395229</v>
      </c>
      <c r="AP54" s="211">
        <f t="shared" si="73"/>
        <v>36.608019748395229</v>
      </c>
      <c r="AQ54" s="211">
        <f t="shared" si="73"/>
        <v>36.608019748395229</v>
      </c>
      <c r="AR54" s="211">
        <f t="shared" si="73"/>
        <v>36.608019748395229</v>
      </c>
      <c r="AS54" s="211">
        <f t="shared" si="73"/>
        <v>36.608019748395229</v>
      </c>
      <c r="AT54" s="211">
        <f t="shared" si="73"/>
        <v>36.608019748395229</v>
      </c>
      <c r="AU54" s="211">
        <f t="shared" si="73"/>
        <v>36.608019748395229</v>
      </c>
      <c r="AV54" s="211">
        <f t="shared" si="73"/>
        <v>36.608019748395229</v>
      </c>
      <c r="AW54" s="211">
        <f t="shared" si="73"/>
        <v>36.608019748395229</v>
      </c>
      <c r="AX54" s="211">
        <f t="shared" si="73"/>
        <v>36.608019748395229</v>
      </c>
      <c r="AY54" s="211">
        <f t="shared" si="73"/>
        <v>36.608019748395229</v>
      </c>
      <c r="AZ54" s="211">
        <f t="shared" si="73"/>
        <v>36.608019748395229</v>
      </c>
      <c r="BA54" s="211">
        <f t="shared" si="73"/>
        <v>36.608019748395229</v>
      </c>
      <c r="BB54" s="211">
        <f t="shared" si="73"/>
        <v>36.608019748395229</v>
      </c>
      <c r="BC54" s="211">
        <f t="shared" si="73"/>
        <v>36.608019748395229</v>
      </c>
      <c r="BD54" s="211">
        <f t="shared" si="73"/>
        <v>36.608019748395229</v>
      </c>
      <c r="BE54" s="211">
        <f t="shared" si="73"/>
        <v>35.310844818935273</v>
      </c>
      <c r="BF54" s="211">
        <f t="shared" si="73"/>
        <v>35.310844818935273</v>
      </c>
      <c r="BG54" s="211">
        <f t="shared" si="73"/>
        <v>35.310844818935273</v>
      </c>
      <c r="BH54" s="211">
        <f t="shared" si="73"/>
        <v>35.310844818935273</v>
      </c>
      <c r="BI54" s="211">
        <f t="shared" si="73"/>
        <v>35.310844818935273</v>
      </c>
      <c r="BJ54" s="211">
        <f t="shared" si="73"/>
        <v>35.310844818935273</v>
      </c>
      <c r="BK54" s="211">
        <f t="shared" si="73"/>
        <v>35.310844818935273</v>
      </c>
      <c r="BL54" s="211">
        <f t="shared" si="73"/>
        <v>35.310844818935273</v>
      </c>
      <c r="BM54" s="211">
        <f t="shared" si="73"/>
        <v>35.310844818935273</v>
      </c>
      <c r="BN54" s="211">
        <f t="shared" si="73"/>
        <v>35.310844818935273</v>
      </c>
      <c r="BO54" s="211">
        <f t="shared" si="73"/>
        <v>35.310844818935273</v>
      </c>
      <c r="BP54" s="211">
        <f t="shared" si="73"/>
        <v>35.310844818935273</v>
      </c>
      <c r="BQ54" s="211">
        <f t="shared" si="73"/>
        <v>35.310844818935273</v>
      </c>
      <c r="BR54" s="211">
        <f t="shared" ref="BR54:DA54" si="74">IF(BR$22&lt;=$E$24,IF(BR$22&lt;=$D$24,IF(BR$22&lt;=$C$24,IF(BR$22&lt;=$B$24,$B120,($C37-$B37)/($C$24-$B$24)),($D37-$C37)/($D$24-$C$24)),($E37-$D37)/($E$24-$D$24)),$F120)</f>
        <v>35.310844818935273</v>
      </c>
      <c r="BS54" s="211">
        <f t="shared" si="74"/>
        <v>35.310844818935273</v>
      </c>
      <c r="BT54" s="211">
        <f t="shared" si="74"/>
        <v>35.310844818935273</v>
      </c>
      <c r="BU54" s="211">
        <f t="shared" si="74"/>
        <v>35.310844818935273</v>
      </c>
      <c r="BV54" s="211">
        <f t="shared" si="74"/>
        <v>35.310844818935273</v>
      </c>
      <c r="BW54" s="211">
        <f t="shared" si="74"/>
        <v>35.310844818935273</v>
      </c>
      <c r="BX54" s="211">
        <f t="shared" si="74"/>
        <v>35.310844818935273</v>
      </c>
      <c r="BY54" s="211">
        <f t="shared" si="74"/>
        <v>35.310844818935273</v>
      </c>
      <c r="BZ54" s="211">
        <f t="shared" si="74"/>
        <v>35.310844818935273</v>
      </c>
      <c r="CA54" s="211">
        <f t="shared" si="74"/>
        <v>35.310844818935273</v>
      </c>
      <c r="CB54" s="211">
        <f t="shared" si="74"/>
        <v>35.310844818935273</v>
      </c>
      <c r="CC54" s="211">
        <f t="shared" si="74"/>
        <v>35.310844818935273</v>
      </c>
      <c r="CD54" s="211">
        <f t="shared" si="74"/>
        <v>35.310844818935273</v>
      </c>
      <c r="CE54" s="211">
        <f t="shared" si="74"/>
        <v>35.310844818935273</v>
      </c>
      <c r="CF54" s="211">
        <f t="shared" si="74"/>
        <v>35.310844818935273</v>
      </c>
      <c r="CG54" s="211">
        <f t="shared" si="74"/>
        <v>35.310844818935273</v>
      </c>
      <c r="CH54" s="211">
        <f t="shared" si="74"/>
        <v>35.310844818935273</v>
      </c>
      <c r="CI54" s="211">
        <f t="shared" si="74"/>
        <v>950.79439387324339</v>
      </c>
      <c r="CJ54" s="211">
        <f t="shared" si="74"/>
        <v>950.79439387324339</v>
      </c>
      <c r="CK54" s="211">
        <f t="shared" si="74"/>
        <v>950.79439387324339</v>
      </c>
      <c r="CL54" s="211">
        <f t="shared" si="74"/>
        <v>950.79439387324339</v>
      </c>
      <c r="CM54" s="211">
        <f t="shared" si="74"/>
        <v>950.79439387324339</v>
      </c>
      <c r="CN54" s="211">
        <f t="shared" si="74"/>
        <v>950.79439387324339</v>
      </c>
      <c r="CO54" s="211">
        <f t="shared" si="74"/>
        <v>950.79439387324339</v>
      </c>
      <c r="CP54" s="211">
        <f t="shared" si="74"/>
        <v>950.79439387324339</v>
      </c>
      <c r="CQ54" s="211">
        <f t="shared" si="74"/>
        <v>950.79439387324339</v>
      </c>
      <c r="CR54" s="211">
        <f t="shared" si="74"/>
        <v>950.79439387324339</v>
      </c>
      <c r="CS54" s="211">
        <f t="shared" si="74"/>
        <v>950.79439387324339</v>
      </c>
      <c r="CT54" s="211">
        <f t="shared" si="74"/>
        <v>950.79439387324339</v>
      </c>
      <c r="CU54" s="211">
        <f t="shared" si="74"/>
        <v>950.79439387324339</v>
      </c>
      <c r="CV54" s="211">
        <f t="shared" si="74"/>
        <v>950.79439387324339</v>
      </c>
      <c r="CW54" s="211">
        <f t="shared" si="74"/>
        <v>296.33</v>
      </c>
      <c r="CX54" s="211">
        <f t="shared" si="74"/>
        <v>296.33</v>
      </c>
      <c r="CY54" s="211">
        <f t="shared" si="74"/>
        <v>296.33</v>
      </c>
      <c r="CZ54" s="211">
        <f t="shared" si="74"/>
        <v>296.33</v>
      </c>
      <c r="DA54" s="211">
        <f t="shared" si="74"/>
        <v>296.33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1993.7522850518562</v>
      </c>
      <c r="G59" s="205">
        <f t="shared" si="75"/>
        <v>1993.7522850518562</v>
      </c>
      <c r="H59" s="205">
        <f t="shared" si="75"/>
        <v>1993.7522850518562</v>
      </c>
      <c r="I59" s="205">
        <f t="shared" si="75"/>
        <v>1993.7522850518562</v>
      </c>
      <c r="J59" s="205">
        <f t="shared" si="75"/>
        <v>1993.7522850518562</v>
      </c>
      <c r="K59" s="205">
        <f t="shared" si="75"/>
        <v>1993.7522850518562</v>
      </c>
      <c r="L59" s="205">
        <f t="shared" si="75"/>
        <v>1993.7522850518562</v>
      </c>
      <c r="M59" s="205">
        <f t="shared" si="75"/>
        <v>1993.7522850518562</v>
      </c>
      <c r="N59" s="205">
        <f t="shared" si="75"/>
        <v>1993.7522850518562</v>
      </c>
      <c r="O59" s="205">
        <f t="shared" si="75"/>
        <v>1993.7522850518562</v>
      </c>
      <c r="P59" s="205">
        <f t="shared" si="75"/>
        <v>1993.7522850518562</v>
      </c>
      <c r="Q59" s="205">
        <f t="shared" si="75"/>
        <v>1993.7522850518562</v>
      </c>
      <c r="R59" s="205">
        <f t="shared" si="75"/>
        <v>1993.7522850518562</v>
      </c>
      <c r="S59" s="205">
        <f t="shared" si="75"/>
        <v>1993.7522850518562</v>
      </c>
      <c r="T59" s="205">
        <f t="shared" si="75"/>
        <v>1993.7522850518562</v>
      </c>
      <c r="U59" s="205">
        <f t="shared" si="75"/>
        <v>2014.23712052362</v>
      </c>
      <c r="V59" s="205">
        <f t="shared" si="75"/>
        <v>2055.206791467147</v>
      </c>
      <c r="W59" s="205">
        <f t="shared" si="75"/>
        <v>2096.1764624106745</v>
      </c>
      <c r="X59" s="205">
        <f t="shared" si="75"/>
        <v>2137.1461333542015</v>
      </c>
      <c r="Y59" s="205">
        <f t="shared" si="75"/>
        <v>2178.1158042977286</v>
      </c>
      <c r="Z59" s="205">
        <f t="shared" si="75"/>
        <v>2219.0854752412561</v>
      </c>
      <c r="AA59" s="205">
        <f t="shared" si="75"/>
        <v>2260.0551461847831</v>
      </c>
      <c r="AB59" s="205">
        <f t="shared" si="75"/>
        <v>2301.0248171283101</v>
      </c>
      <c r="AC59" s="205">
        <f t="shared" si="75"/>
        <v>2341.9944880718376</v>
      </c>
      <c r="AD59" s="205">
        <f t="shared" si="75"/>
        <v>2382.9641590153647</v>
      </c>
      <c r="AE59" s="205">
        <f t="shared" si="75"/>
        <v>2423.9338299588917</v>
      </c>
      <c r="AF59" s="205">
        <f t="shared" si="75"/>
        <v>2464.9035009024192</v>
      </c>
      <c r="AG59" s="205">
        <f t="shared" si="75"/>
        <v>2505.8731718459462</v>
      </c>
      <c r="AH59" s="205">
        <f t="shared" si="75"/>
        <v>2546.8428427894733</v>
      </c>
      <c r="AI59" s="205">
        <f t="shared" si="75"/>
        <v>2587.8125137330007</v>
      </c>
      <c r="AJ59" s="205">
        <f t="shared" si="75"/>
        <v>2628.7821846765278</v>
      </c>
      <c r="AK59" s="205">
        <f t="shared" si="75"/>
        <v>2669.7518556200548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2710.7215265635823</v>
      </c>
      <c r="AM59" s="205">
        <f t="shared" si="76"/>
        <v>2751.6911975071093</v>
      </c>
      <c r="AN59" s="205">
        <f t="shared" si="76"/>
        <v>2792.6608684506364</v>
      </c>
      <c r="AO59" s="205">
        <f t="shared" si="76"/>
        <v>2833.6305393941639</v>
      </c>
      <c r="AP59" s="205">
        <f t="shared" si="76"/>
        <v>2874.6002103376909</v>
      </c>
      <c r="AQ59" s="205">
        <f t="shared" si="76"/>
        <v>2915.5698812812179</v>
      </c>
      <c r="AR59" s="205">
        <f t="shared" si="76"/>
        <v>2956.5395522247454</v>
      </c>
      <c r="AS59" s="205">
        <f t="shared" si="76"/>
        <v>2997.5092231682725</v>
      </c>
      <c r="AT59" s="205">
        <f t="shared" si="76"/>
        <v>3038.4788941117995</v>
      </c>
      <c r="AU59" s="205">
        <f t="shared" si="76"/>
        <v>3079.448565055327</v>
      </c>
      <c r="AV59" s="205">
        <f t="shared" si="76"/>
        <v>3120.4182359988545</v>
      </c>
      <c r="AW59" s="205">
        <f t="shared" si="76"/>
        <v>3161.3879069423811</v>
      </c>
      <c r="AX59" s="205">
        <f t="shared" si="76"/>
        <v>3202.3575778859085</v>
      </c>
      <c r="AY59" s="205">
        <f t="shared" si="76"/>
        <v>3243.327248829436</v>
      </c>
      <c r="AZ59" s="205">
        <f t="shared" si="76"/>
        <v>3284.2969197729631</v>
      </c>
      <c r="BA59" s="205">
        <f t="shared" si="76"/>
        <v>3325.2665907164901</v>
      </c>
      <c r="BB59" s="205">
        <f t="shared" si="76"/>
        <v>3366.2362616600176</v>
      </c>
      <c r="BC59" s="205">
        <f t="shared" si="76"/>
        <v>3407.2059326035446</v>
      </c>
      <c r="BD59" s="205">
        <f t="shared" si="76"/>
        <v>3448.1756035470717</v>
      </c>
      <c r="BE59" s="205">
        <f t="shared" si="76"/>
        <v>3416.2740873742323</v>
      </c>
      <c r="BF59" s="205">
        <f t="shared" si="76"/>
        <v>3384.3725712013934</v>
      </c>
      <c r="BG59" s="205">
        <f t="shared" si="76"/>
        <v>3352.471055028554</v>
      </c>
      <c r="BH59" s="205">
        <f t="shared" si="76"/>
        <v>3320.5695388557151</v>
      </c>
      <c r="BI59" s="205">
        <f t="shared" si="76"/>
        <v>3288.6680226828757</v>
      </c>
      <c r="BJ59" s="205">
        <f t="shared" si="76"/>
        <v>3256.7665065100368</v>
      </c>
      <c r="BK59" s="205">
        <f t="shared" si="76"/>
        <v>3224.8649903371975</v>
      </c>
      <c r="BL59" s="205">
        <f t="shared" si="76"/>
        <v>3192.9634741643586</v>
      </c>
      <c r="BM59" s="205">
        <f t="shared" si="76"/>
        <v>3161.0619579915192</v>
      </c>
      <c r="BN59" s="205">
        <f t="shared" si="76"/>
        <v>3129.1604418186803</v>
      </c>
      <c r="BO59" s="205">
        <f t="shared" si="76"/>
        <v>3097.2589256458409</v>
      </c>
      <c r="BP59" s="205">
        <f t="shared" si="76"/>
        <v>3065.357409473002</v>
      </c>
      <c r="BQ59" s="205">
        <f t="shared" si="76"/>
        <v>3033.4558933001626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3001.5543771273233</v>
      </c>
      <c r="BS59" s="205">
        <f t="shared" si="77"/>
        <v>2969.6528609544844</v>
      </c>
      <c r="BT59" s="205">
        <f t="shared" si="77"/>
        <v>2937.7513447816455</v>
      </c>
      <c r="BU59" s="205">
        <f t="shared" si="77"/>
        <v>2905.8498286088061</v>
      </c>
      <c r="BV59" s="205">
        <f t="shared" si="77"/>
        <v>2873.9483124359667</v>
      </c>
      <c r="BW59" s="205">
        <f t="shared" si="77"/>
        <v>2842.0467962631278</v>
      </c>
      <c r="BX59" s="205">
        <f t="shared" si="77"/>
        <v>2810.1452800902889</v>
      </c>
      <c r="BY59" s="205">
        <f t="shared" si="77"/>
        <v>2778.2437639174495</v>
      </c>
      <c r="BZ59" s="205">
        <f t="shared" si="77"/>
        <v>2746.3422477446102</v>
      </c>
      <c r="CA59" s="205">
        <f t="shared" si="77"/>
        <v>2714.4407315717713</v>
      </c>
      <c r="CB59" s="205">
        <f t="shared" si="77"/>
        <v>2682.5392153989319</v>
      </c>
      <c r="CC59" s="205">
        <f t="shared" si="77"/>
        <v>2650.637699226093</v>
      </c>
      <c r="CD59" s="205">
        <f t="shared" si="77"/>
        <v>2618.7361830532536</v>
      </c>
      <c r="CE59" s="205">
        <f t="shared" si="77"/>
        <v>2586.8346668804147</v>
      </c>
      <c r="CF59" s="205">
        <f t="shared" si="77"/>
        <v>2554.9331507075754</v>
      </c>
      <c r="CG59" s="205">
        <f t="shared" si="77"/>
        <v>2523.0316345347364</v>
      </c>
      <c r="CH59" s="205">
        <f t="shared" si="77"/>
        <v>2491.1301183618971</v>
      </c>
      <c r="CI59" s="205">
        <f t="shared" si="77"/>
        <v>2465.0455966887935</v>
      </c>
      <c r="CJ59" s="205">
        <f t="shared" si="77"/>
        <v>2438.9610750156899</v>
      </c>
      <c r="CK59" s="205">
        <f t="shared" si="77"/>
        <v>2412.8765533425862</v>
      </c>
      <c r="CL59" s="205">
        <f t="shared" si="77"/>
        <v>2386.7920316694826</v>
      </c>
      <c r="CM59" s="205">
        <f t="shared" si="77"/>
        <v>2360.707509996379</v>
      </c>
      <c r="CN59" s="205">
        <f t="shared" si="77"/>
        <v>2334.6229883232754</v>
      </c>
      <c r="CO59" s="205">
        <f t="shared" si="77"/>
        <v>2308.5384666501718</v>
      </c>
      <c r="CP59" s="205">
        <f t="shared" si="77"/>
        <v>2282.4539449770682</v>
      </c>
      <c r="CQ59" s="205">
        <f t="shared" si="77"/>
        <v>2256.3694233039646</v>
      </c>
      <c r="CR59" s="205">
        <f t="shared" si="77"/>
        <v>2230.284901630861</v>
      </c>
      <c r="CS59" s="205">
        <f t="shared" si="77"/>
        <v>2204.2003799577574</v>
      </c>
      <c r="CT59" s="205">
        <f t="shared" si="77"/>
        <v>2178.1158582846538</v>
      </c>
      <c r="CU59" s="205">
        <f t="shared" si="77"/>
        <v>2152.0313366115502</v>
      </c>
      <c r="CV59" s="205">
        <f t="shared" si="77"/>
        <v>2125.9468149384466</v>
      </c>
      <c r="CW59" s="205">
        <f t="shared" si="77"/>
        <v>2166.0845541018948</v>
      </c>
      <c r="CX59" s="205">
        <f t="shared" si="77"/>
        <v>2272.4445541018949</v>
      </c>
      <c r="CY59" s="205">
        <f t="shared" si="77"/>
        <v>2378.8045541018951</v>
      </c>
      <c r="CZ59" s="205">
        <f t="shared" si="77"/>
        <v>2485.1645541018952</v>
      </c>
      <c r="DA59" s="205">
        <f t="shared" si="77"/>
        <v>2591.5245541018953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5007.1583125308998</v>
      </c>
      <c r="G60" s="205">
        <f t="shared" si="78"/>
        <v>4666.8983125308996</v>
      </c>
      <c r="H60" s="205">
        <f t="shared" si="78"/>
        <v>4326.6383125308994</v>
      </c>
      <c r="I60" s="205">
        <f t="shared" si="78"/>
        <v>3986.3783125309001</v>
      </c>
      <c r="J60" s="205">
        <f t="shared" si="78"/>
        <v>3646.1183125308999</v>
      </c>
      <c r="K60" s="205">
        <f t="shared" si="78"/>
        <v>3305.8583125309001</v>
      </c>
      <c r="L60" s="205">
        <f t="shared" si="78"/>
        <v>2965.5983125308999</v>
      </c>
      <c r="M60" s="205">
        <f t="shared" si="78"/>
        <v>2625.3383125309001</v>
      </c>
      <c r="N60" s="205">
        <f t="shared" si="78"/>
        <v>2285.0783125308999</v>
      </c>
      <c r="O60" s="205">
        <f t="shared" si="78"/>
        <v>1944.8183125308999</v>
      </c>
      <c r="P60" s="205">
        <f t="shared" si="78"/>
        <v>1604.5583125308999</v>
      </c>
      <c r="Q60" s="205">
        <f t="shared" si="78"/>
        <v>1264.2983125308999</v>
      </c>
      <c r="R60" s="205">
        <f t="shared" si="78"/>
        <v>924.03831253089993</v>
      </c>
      <c r="S60" s="205">
        <f t="shared" si="78"/>
        <v>583.77831253089994</v>
      </c>
      <c r="T60" s="205">
        <f t="shared" si="78"/>
        <v>243.51831253089995</v>
      </c>
      <c r="U60" s="205">
        <f t="shared" si="78"/>
        <v>113.29105405665149</v>
      </c>
      <c r="V60" s="205">
        <f t="shared" si="78"/>
        <v>193.09653710815306</v>
      </c>
      <c r="W60" s="205">
        <f t="shared" si="78"/>
        <v>272.90202015965463</v>
      </c>
      <c r="X60" s="205">
        <f t="shared" si="78"/>
        <v>352.70750321115622</v>
      </c>
      <c r="Y60" s="205">
        <f t="shared" si="78"/>
        <v>432.51298626265782</v>
      </c>
      <c r="Z60" s="205">
        <f t="shared" si="78"/>
        <v>512.31846931415942</v>
      </c>
      <c r="AA60" s="205">
        <f t="shared" si="78"/>
        <v>592.1239523656609</v>
      </c>
      <c r="AB60" s="205">
        <f t="shared" si="78"/>
        <v>671.92943541716249</v>
      </c>
      <c r="AC60" s="205">
        <f t="shared" si="78"/>
        <v>751.73491846866409</v>
      </c>
      <c r="AD60" s="205">
        <f t="shared" si="78"/>
        <v>831.54040152016569</v>
      </c>
      <c r="AE60" s="205">
        <f t="shared" si="78"/>
        <v>911.34588457166728</v>
      </c>
      <c r="AF60" s="205">
        <f t="shared" si="78"/>
        <v>991.15136762316888</v>
      </c>
      <c r="AG60" s="205">
        <f t="shared" si="78"/>
        <v>1070.9568506746705</v>
      </c>
      <c r="AH60" s="205">
        <f t="shared" si="78"/>
        <v>1150.7623337261721</v>
      </c>
      <c r="AI60" s="205">
        <f t="shared" si="78"/>
        <v>1230.5678167776737</v>
      </c>
      <c r="AJ60" s="205">
        <f t="shared" si="78"/>
        <v>1310.3732998291753</v>
      </c>
      <c r="AK60" s="205">
        <f t="shared" si="78"/>
        <v>1390.1787828806766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1469.9842659321782</v>
      </c>
      <c r="AM60" s="205">
        <f t="shared" si="79"/>
        <v>1549.7897489836798</v>
      </c>
      <c r="AN60" s="205">
        <f t="shared" si="79"/>
        <v>1629.5952320351814</v>
      </c>
      <c r="AO60" s="205">
        <f t="shared" si="79"/>
        <v>1709.400715086683</v>
      </c>
      <c r="AP60" s="205">
        <f t="shared" si="79"/>
        <v>1789.2061981381846</v>
      </c>
      <c r="AQ60" s="205">
        <f t="shared" si="79"/>
        <v>1869.0116811896862</v>
      </c>
      <c r="AR60" s="205">
        <f t="shared" si="79"/>
        <v>1948.8171642411878</v>
      </c>
      <c r="AS60" s="205">
        <f t="shared" si="79"/>
        <v>2028.6226472926892</v>
      </c>
      <c r="AT60" s="205">
        <f t="shared" si="79"/>
        <v>2108.4281303441908</v>
      </c>
      <c r="AU60" s="205">
        <f t="shared" si="79"/>
        <v>2188.2336133956928</v>
      </c>
      <c r="AV60" s="205">
        <f t="shared" si="79"/>
        <v>2268.0390964471944</v>
      </c>
      <c r="AW60" s="205">
        <f t="shared" si="79"/>
        <v>2347.844579498696</v>
      </c>
      <c r="AX60" s="205">
        <f t="shared" si="79"/>
        <v>2427.6500625501976</v>
      </c>
      <c r="AY60" s="205">
        <f t="shared" si="79"/>
        <v>2507.4555456016992</v>
      </c>
      <c r="AZ60" s="205">
        <f t="shared" si="79"/>
        <v>2587.2610286532008</v>
      </c>
      <c r="BA60" s="205">
        <f t="shared" si="79"/>
        <v>2667.066511704702</v>
      </c>
      <c r="BB60" s="205">
        <f t="shared" si="79"/>
        <v>2746.8719947562035</v>
      </c>
      <c r="BC60" s="205">
        <f t="shared" si="79"/>
        <v>2826.6774778077051</v>
      </c>
      <c r="BD60" s="205">
        <f t="shared" si="79"/>
        <v>2906.4829608592067</v>
      </c>
      <c r="BE60" s="205">
        <f t="shared" si="79"/>
        <v>2861.4379718087421</v>
      </c>
      <c r="BF60" s="205">
        <f t="shared" si="79"/>
        <v>2816.3929827582779</v>
      </c>
      <c r="BG60" s="205">
        <f t="shared" si="79"/>
        <v>2771.3479937078132</v>
      </c>
      <c r="BH60" s="205">
        <f t="shared" si="79"/>
        <v>2726.303004657349</v>
      </c>
      <c r="BI60" s="205">
        <f t="shared" si="79"/>
        <v>2681.2580156068843</v>
      </c>
      <c r="BJ60" s="205">
        <f t="shared" si="79"/>
        <v>2636.2130265564201</v>
      </c>
      <c r="BK60" s="205">
        <f t="shared" si="79"/>
        <v>2591.1680375059555</v>
      </c>
      <c r="BL60" s="205">
        <f t="shared" si="79"/>
        <v>2546.1230484554912</v>
      </c>
      <c r="BM60" s="205">
        <f t="shared" si="79"/>
        <v>2501.0780594050266</v>
      </c>
      <c r="BN60" s="205">
        <f t="shared" si="79"/>
        <v>2456.0330703545624</v>
      </c>
      <c r="BO60" s="205">
        <f t="shared" si="79"/>
        <v>2410.9880813040977</v>
      </c>
      <c r="BP60" s="205">
        <f t="shared" si="79"/>
        <v>2365.943092253633</v>
      </c>
      <c r="BQ60" s="205">
        <f t="shared" si="79"/>
        <v>2320.8981032031688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2275.8531141527046</v>
      </c>
      <c r="BS60" s="205">
        <f t="shared" si="80"/>
        <v>2230.80812510224</v>
      </c>
      <c r="BT60" s="205">
        <f t="shared" si="80"/>
        <v>2185.7631360517753</v>
      </c>
      <c r="BU60" s="205">
        <f t="shared" si="80"/>
        <v>2140.7181470013111</v>
      </c>
      <c r="BV60" s="205">
        <f t="shared" si="80"/>
        <v>2095.6731579508469</v>
      </c>
      <c r="BW60" s="205">
        <f t="shared" si="80"/>
        <v>2050.6281689003822</v>
      </c>
      <c r="BX60" s="205">
        <f t="shared" si="80"/>
        <v>2005.5831798499178</v>
      </c>
      <c r="BY60" s="205">
        <f t="shared" si="80"/>
        <v>1960.5381907994533</v>
      </c>
      <c r="BZ60" s="205">
        <f t="shared" si="80"/>
        <v>1915.4932017489887</v>
      </c>
      <c r="CA60" s="205">
        <f t="shared" si="80"/>
        <v>1870.4482126985245</v>
      </c>
      <c r="CB60" s="205">
        <f t="shared" si="80"/>
        <v>1825.4032236480598</v>
      </c>
      <c r="CC60" s="205">
        <f t="shared" si="80"/>
        <v>1780.3582345975954</v>
      </c>
      <c r="CD60" s="205">
        <f t="shared" si="80"/>
        <v>1735.3132455471309</v>
      </c>
      <c r="CE60" s="205">
        <f t="shared" si="80"/>
        <v>1690.2682564966665</v>
      </c>
      <c r="CF60" s="205">
        <f t="shared" si="80"/>
        <v>1645.223267446202</v>
      </c>
      <c r="CG60" s="205">
        <f t="shared" si="80"/>
        <v>1600.1782783957376</v>
      </c>
      <c r="CH60" s="205">
        <f t="shared" si="80"/>
        <v>1555.1332893452732</v>
      </c>
      <c r="CI60" s="205">
        <f t="shared" si="80"/>
        <v>5061.9618694753717</v>
      </c>
      <c r="CJ60" s="205">
        <f t="shared" si="80"/>
        <v>8568.7904496054707</v>
      </c>
      <c r="CK60" s="205">
        <f t="shared" si="80"/>
        <v>12075.61902973557</v>
      </c>
      <c r="CL60" s="205">
        <f t="shared" si="80"/>
        <v>15582.447609865669</v>
      </c>
      <c r="CM60" s="205">
        <f t="shared" si="80"/>
        <v>19089.27618999577</v>
      </c>
      <c r="CN60" s="205">
        <f t="shared" si="80"/>
        <v>22596.104770125869</v>
      </c>
      <c r="CO60" s="205">
        <f t="shared" si="80"/>
        <v>26102.933350255968</v>
      </c>
      <c r="CP60" s="205">
        <f t="shared" si="80"/>
        <v>29609.761930386067</v>
      </c>
      <c r="CQ60" s="205">
        <f t="shared" si="80"/>
        <v>33116.590510516166</v>
      </c>
      <c r="CR60" s="205">
        <f t="shared" si="80"/>
        <v>36623.419090646261</v>
      </c>
      <c r="CS60" s="205">
        <f t="shared" si="80"/>
        <v>40130.247670776364</v>
      </c>
      <c r="CT60" s="205">
        <f t="shared" si="80"/>
        <v>43637.076250906459</v>
      </c>
      <c r="CU60" s="205">
        <f t="shared" si="80"/>
        <v>47143.904831036554</v>
      </c>
      <c r="CV60" s="205">
        <f t="shared" si="80"/>
        <v>50650.733411166657</v>
      </c>
      <c r="CW60" s="205">
        <f t="shared" si="80"/>
        <v>52766.577701231705</v>
      </c>
      <c r="CX60" s="205">
        <f t="shared" si="80"/>
        <v>53491.437701231705</v>
      </c>
      <c r="CY60" s="205">
        <f t="shared" si="80"/>
        <v>54216.297701231706</v>
      </c>
      <c r="CZ60" s="205">
        <f t="shared" si="80"/>
        <v>54941.157701231707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55666.017701231707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5">
        <f t="shared" si="81"/>
        <v>0</v>
      </c>
      <c r="H61" s="205">
        <f t="shared" si="81"/>
        <v>0</v>
      </c>
      <c r="I61" s="205">
        <f t="shared" si="81"/>
        <v>0</v>
      </c>
      <c r="J61" s="205">
        <f t="shared" si="81"/>
        <v>0</v>
      </c>
      <c r="K61" s="205">
        <f t="shared" si="81"/>
        <v>0</v>
      </c>
      <c r="L61" s="205">
        <f t="shared" si="81"/>
        <v>0</v>
      </c>
      <c r="M61" s="205">
        <f t="shared" si="81"/>
        <v>0</v>
      </c>
      <c r="N61" s="205">
        <f t="shared" si="81"/>
        <v>0</v>
      </c>
      <c r="O61" s="205">
        <f t="shared" si="81"/>
        <v>0</v>
      </c>
      <c r="P61" s="205">
        <f t="shared" si="81"/>
        <v>0</v>
      </c>
      <c r="Q61" s="205">
        <f t="shared" si="81"/>
        <v>0</v>
      </c>
      <c r="R61" s="205">
        <f t="shared" si="81"/>
        <v>0</v>
      </c>
      <c r="S61" s="205">
        <f t="shared" si="81"/>
        <v>0</v>
      </c>
      <c r="T61" s="205">
        <f t="shared" si="81"/>
        <v>0</v>
      </c>
      <c r="U61" s="205">
        <f t="shared" si="81"/>
        <v>9.0200829262521314</v>
      </c>
      <c r="V61" s="205">
        <f t="shared" si="81"/>
        <v>27.060248778756332</v>
      </c>
      <c r="W61" s="205">
        <f t="shared" si="81"/>
        <v>45.100414631260527</v>
      </c>
      <c r="X61" s="205">
        <f t="shared" si="81"/>
        <v>63.14058048376473</v>
      </c>
      <c r="Y61" s="205">
        <f t="shared" si="81"/>
        <v>81.180746336268925</v>
      </c>
      <c r="Z61" s="205">
        <f t="shared" si="81"/>
        <v>99.220912188773127</v>
      </c>
      <c r="AA61" s="205">
        <f t="shared" si="81"/>
        <v>117.26107804127733</v>
      </c>
      <c r="AB61" s="205">
        <f t="shared" si="81"/>
        <v>135.30124389378153</v>
      </c>
      <c r="AC61" s="205">
        <f t="shared" si="81"/>
        <v>153.34140974628573</v>
      </c>
      <c r="AD61" s="205">
        <f t="shared" si="81"/>
        <v>171.38157559878991</v>
      </c>
      <c r="AE61" s="205">
        <f t="shared" si="81"/>
        <v>189.42174145129411</v>
      </c>
      <c r="AF61" s="205">
        <f t="shared" si="81"/>
        <v>207.46190730379831</v>
      </c>
      <c r="AG61" s="205">
        <f t="shared" si="81"/>
        <v>225.50207315630252</v>
      </c>
      <c r="AH61" s="205">
        <f t="shared" si="81"/>
        <v>243.54223900880672</v>
      </c>
      <c r="AI61" s="205">
        <f t="shared" si="81"/>
        <v>261.58240486131092</v>
      </c>
      <c r="AJ61" s="205">
        <f t="shared" si="81"/>
        <v>279.62257071381509</v>
      </c>
      <c r="AK61" s="205">
        <f t="shared" si="81"/>
        <v>297.66273656631927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315.7029024188235</v>
      </c>
      <c r="AM61" s="205">
        <f t="shared" si="82"/>
        <v>333.74306827132767</v>
      </c>
      <c r="AN61" s="205">
        <f t="shared" si="82"/>
        <v>351.7832341238319</v>
      </c>
      <c r="AO61" s="205">
        <f t="shared" si="82"/>
        <v>369.82339997633608</v>
      </c>
      <c r="AP61" s="205">
        <f t="shared" si="82"/>
        <v>387.86356582884025</v>
      </c>
      <c r="AQ61" s="205">
        <f t="shared" si="82"/>
        <v>405.90373168134448</v>
      </c>
      <c r="AR61" s="205">
        <f t="shared" si="82"/>
        <v>423.94389753384866</v>
      </c>
      <c r="AS61" s="205">
        <f t="shared" si="82"/>
        <v>441.98406338635289</v>
      </c>
      <c r="AT61" s="205">
        <f t="shared" si="82"/>
        <v>460.02422923885706</v>
      </c>
      <c r="AU61" s="205">
        <f t="shared" si="82"/>
        <v>478.06439509136129</v>
      </c>
      <c r="AV61" s="205">
        <f t="shared" si="82"/>
        <v>496.10456094386547</v>
      </c>
      <c r="AW61" s="205">
        <f t="shared" si="82"/>
        <v>514.1447267963697</v>
      </c>
      <c r="AX61" s="205">
        <f t="shared" si="82"/>
        <v>532.18489264887387</v>
      </c>
      <c r="AY61" s="205">
        <f t="shared" si="82"/>
        <v>550.22505850137804</v>
      </c>
      <c r="AZ61" s="205">
        <f t="shared" si="82"/>
        <v>568.26522435388222</v>
      </c>
      <c r="BA61" s="205">
        <f t="shared" si="82"/>
        <v>586.30539020638651</v>
      </c>
      <c r="BB61" s="205">
        <f t="shared" si="82"/>
        <v>604.34555605889068</v>
      </c>
      <c r="BC61" s="205">
        <f t="shared" si="82"/>
        <v>622.38572191139485</v>
      </c>
      <c r="BD61" s="205">
        <f t="shared" si="82"/>
        <v>640.42588776389903</v>
      </c>
      <c r="BE61" s="205">
        <f t="shared" si="82"/>
        <v>643.47553484848902</v>
      </c>
      <c r="BF61" s="205">
        <f t="shared" si="82"/>
        <v>646.52518193307901</v>
      </c>
      <c r="BG61" s="205">
        <f t="shared" si="82"/>
        <v>649.574829017669</v>
      </c>
      <c r="BH61" s="205">
        <f t="shared" si="82"/>
        <v>652.624476102259</v>
      </c>
      <c r="BI61" s="205">
        <f t="shared" si="82"/>
        <v>655.67412318684899</v>
      </c>
      <c r="BJ61" s="205">
        <f t="shared" si="82"/>
        <v>658.72377027143898</v>
      </c>
      <c r="BK61" s="205">
        <f t="shared" si="82"/>
        <v>661.77341735602897</v>
      </c>
      <c r="BL61" s="205">
        <f t="shared" si="82"/>
        <v>664.82306444061896</v>
      </c>
      <c r="BM61" s="205">
        <f t="shared" si="82"/>
        <v>667.87271152520896</v>
      </c>
      <c r="BN61" s="205">
        <f t="shared" si="82"/>
        <v>670.92235860979895</v>
      </c>
      <c r="BO61" s="205">
        <f t="shared" si="82"/>
        <v>673.97200569438894</v>
      </c>
      <c r="BP61" s="205">
        <f t="shared" si="82"/>
        <v>677.02165277897893</v>
      </c>
      <c r="BQ61" s="205">
        <f t="shared" si="82"/>
        <v>680.07129986356892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683.12094694815892</v>
      </c>
      <c r="BS61" s="205">
        <f t="shared" si="83"/>
        <v>686.17059403274891</v>
      </c>
      <c r="BT61" s="205">
        <f t="shared" si="83"/>
        <v>689.2202411173389</v>
      </c>
      <c r="BU61" s="205">
        <f t="shared" si="83"/>
        <v>692.26988820192889</v>
      </c>
      <c r="BV61" s="205">
        <f t="shared" si="83"/>
        <v>695.31953528651889</v>
      </c>
      <c r="BW61" s="205">
        <f t="shared" si="83"/>
        <v>698.36918237110888</v>
      </c>
      <c r="BX61" s="205">
        <f t="shared" si="83"/>
        <v>701.41882945569887</v>
      </c>
      <c r="BY61" s="205">
        <f t="shared" si="83"/>
        <v>704.46847654028886</v>
      </c>
      <c r="BZ61" s="205">
        <f t="shared" si="83"/>
        <v>707.51812362487885</v>
      </c>
      <c r="CA61" s="205">
        <f t="shared" si="83"/>
        <v>710.56777070946885</v>
      </c>
      <c r="CB61" s="205">
        <f t="shared" si="83"/>
        <v>713.61741779405884</v>
      </c>
      <c r="CC61" s="205">
        <f t="shared" si="83"/>
        <v>716.66706487864883</v>
      </c>
      <c r="CD61" s="205">
        <f t="shared" si="83"/>
        <v>719.71671196323882</v>
      </c>
      <c r="CE61" s="205">
        <f t="shared" si="83"/>
        <v>722.76635904782881</v>
      </c>
      <c r="CF61" s="205">
        <f t="shared" si="83"/>
        <v>725.81600613241881</v>
      </c>
      <c r="CG61" s="205">
        <f t="shared" si="83"/>
        <v>728.8656532170088</v>
      </c>
      <c r="CH61" s="205">
        <f t="shared" si="83"/>
        <v>731.91530030159879</v>
      </c>
      <c r="CI61" s="205">
        <f t="shared" si="83"/>
        <v>868.40589918993362</v>
      </c>
      <c r="CJ61" s="205">
        <f t="shared" si="83"/>
        <v>1004.8964980782685</v>
      </c>
      <c r="CK61" s="205">
        <f t="shared" si="83"/>
        <v>1141.3870969666034</v>
      </c>
      <c r="CL61" s="205">
        <f t="shared" si="83"/>
        <v>1277.8776958549383</v>
      </c>
      <c r="CM61" s="205">
        <f t="shared" si="83"/>
        <v>1414.3682947432731</v>
      </c>
      <c r="CN61" s="205">
        <f t="shared" si="83"/>
        <v>1550.858893631608</v>
      </c>
      <c r="CO61" s="205">
        <f t="shared" si="83"/>
        <v>1687.3494925199429</v>
      </c>
      <c r="CP61" s="205">
        <f t="shared" si="83"/>
        <v>1823.8400914082777</v>
      </c>
      <c r="CQ61" s="205">
        <f t="shared" si="83"/>
        <v>1960.3306902966126</v>
      </c>
      <c r="CR61" s="205">
        <f t="shared" si="83"/>
        <v>2096.8212891849471</v>
      </c>
      <c r="CS61" s="205">
        <f t="shared" si="83"/>
        <v>2233.3118880732823</v>
      </c>
      <c r="CT61" s="205">
        <f t="shared" si="83"/>
        <v>2369.8024869616174</v>
      </c>
      <c r="CU61" s="205">
        <f t="shared" si="83"/>
        <v>2506.2930858499521</v>
      </c>
      <c r="CV61" s="205">
        <f t="shared" si="83"/>
        <v>2642.7836847382869</v>
      </c>
      <c r="CW61" s="205">
        <f t="shared" si="83"/>
        <v>2715.244484182454</v>
      </c>
      <c r="CX61" s="205">
        <f t="shared" si="83"/>
        <v>2723.6754841824541</v>
      </c>
      <c r="CY61" s="205">
        <f t="shared" si="83"/>
        <v>2732.1064841824541</v>
      </c>
      <c r="CZ61" s="205">
        <f t="shared" si="83"/>
        <v>2740.5374841824541</v>
      </c>
      <c r="DA61" s="205">
        <f t="shared" si="83"/>
        <v>2748.9684841824542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5">
        <f t="shared" si="87"/>
        <v>0</v>
      </c>
      <c r="H63" s="205">
        <f t="shared" si="87"/>
        <v>0</v>
      </c>
      <c r="I63" s="205">
        <f t="shared" si="87"/>
        <v>0</v>
      </c>
      <c r="J63" s="205">
        <f t="shared" si="87"/>
        <v>0</v>
      </c>
      <c r="K63" s="205">
        <f t="shared" si="87"/>
        <v>0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5">
        <f t="shared" si="87"/>
        <v>0</v>
      </c>
      <c r="N63" s="205">
        <f t="shared" si="87"/>
        <v>0</v>
      </c>
      <c r="O63" s="205">
        <f t="shared" si="87"/>
        <v>0</v>
      </c>
      <c r="P63" s="205">
        <f t="shared" si="87"/>
        <v>0</v>
      </c>
      <c r="Q63" s="205">
        <f t="shared" si="87"/>
        <v>0</v>
      </c>
      <c r="R63" s="205">
        <f t="shared" si="87"/>
        <v>0</v>
      </c>
      <c r="S63" s="205">
        <f t="shared" si="87"/>
        <v>0</v>
      </c>
      <c r="T63" s="205">
        <f t="shared" si="87"/>
        <v>0</v>
      </c>
      <c r="U63" s="205">
        <f t="shared" si="87"/>
        <v>104.41899279998181</v>
      </c>
      <c r="V63" s="205">
        <f t="shared" si="87"/>
        <v>313.25697839994467</v>
      </c>
      <c r="W63" s="205">
        <f t="shared" si="87"/>
        <v>522.09496399990758</v>
      </c>
      <c r="X63" s="205">
        <f t="shared" si="87"/>
        <v>730.93294959987043</v>
      </c>
      <c r="Y63" s="205">
        <f t="shared" si="87"/>
        <v>939.77093519983327</v>
      </c>
      <c r="Z63" s="205">
        <f t="shared" si="87"/>
        <v>1148.6089207997961</v>
      </c>
      <c r="AA63" s="205">
        <f t="shared" si="87"/>
        <v>1357.446906399759</v>
      </c>
      <c r="AB63" s="205">
        <f t="shared" si="87"/>
        <v>1566.284891999722</v>
      </c>
      <c r="AC63" s="205">
        <f t="shared" si="87"/>
        <v>1775.1228775996849</v>
      </c>
      <c r="AD63" s="205">
        <f t="shared" si="87"/>
        <v>1983.9608631996477</v>
      </c>
      <c r="AE63" s="205">
        <f t="shared" si="87"/>
        <v>2192.7988487996104</v>
      </c>
      <c r="AF63" s="205">
        <f t="shared" si="87"/>
        <v>2401.6368343995737</v>
      </c>
      <c r="AG63" s="205">
        <f t="shared" si="87"/>
        <v>2610.4748199995365</v>
      </c>
      <c r="AH63" s="205">
        <f t="shared" si="87"/>
        <v>2819.3128055994994</v>
      </c>
      <c r="AI63" s="205">
        <f t="shared" si="87"/>
        <v>3028.1507911994622</v>
      </c>
      <c r="AJ63" s="205">
        <f t="shared" si="87"/>
        <v>3236.9887767994251</v>
      </c>
      <c r="AK63" s="205">
        <f t="shared" si="87"/>
        <v>3445.8267623993875</v>
      </c>
      <c r="AL63" s="205">
        <f t="shared" si="87"/>
        <v>3654.6647479993503</v>
      </c>
      <c r="AM63" s="205">
        <f t="shared" si="87"/>
        <v>3863.5027335993132</v>
      </c>
      <c r="AN63" s="205">
        <f t="shared" si="87"/>
        <v>4072.340719199276</v>
      </c>
      <c r="AO63" s="205">
        <f t="shared" si="87"/>
        <v>4281.1787047992393</v>
      </c>
      <c r="AP63" s="205">
        <f t="shared" si="87"/>
        <v>4490.0166903992022</v>
      </c>
      <c r="AQ63" s="205">
        <f t="shared" si="87"/>
        <v>4698.854675999165</v>
      </c>
      <c r="AR63" s="205">
        <f t="shared" si="87"/>
        <v>4907.6926615991279</v>
      </c>
      <c r="AS63" s="205">
        <f t="shared" si="87"/>
        <v>5116.5306471990907</v>
      </c>
      <c r="AT63" s="205">
        <f t="shared" si="87"/>
        <v>5325.3686327990536</v>
      </c>
      <c r="AU63" s="205">
        <f t="shared" si="87"/>
        <v>5534.2066183990164</v>
      </c>
      <c r="AV63" s="205">
        <f t="shared" si="87"/>
        <v>5743.0446039989793</v>
      </c>
      <c r="AW63" s="205">
        <f t="shared" si="87"/>
        <v>5951.8825895989421</v>
      </c>
      <c r="AX63" s="205">
        <f t="shared" si="87"/>
        <v>6160.720575198905</v>
      </c>
      <c r="AY63" s="205">
        <f t="shared" si="87"/>
        <v>6369.5585607988678</v>
      </c>
      <c r="AZ63" s="205">
        <f t="shared" si="87"/>
        <v>6578.3965463988307</v>
      </c>
      <c r="BA63" s="205">
        <f t="shared" si="87"/>
        <v>6787.2345319987935</v>
      </c>
      <c r="BB63" s="205">
        <f t="shared" si="87"/>
        <v>6996.0725175987563</v>
      </c>
      <c r="BC63" s="205">
        <f t="shared" si="87"/>
        <v>7204.9105031987192</v>
      </c>
      <c r="BD63" s="205">
        <f t="shared" si="87"/>
        <v>7413.748488798682</v>
      </c>
      <c r="BE63" s="205">
        <f t="shared" si="87"/>
        <v>7673.3523637901817</v>
      </c>
      <c r="BF63" s="205">
        <f t="shared" si="87"/>
        <v>7932.9562387816823</v>
      </c>
      <c r="BG63" s="205">
        <f t="shared" si="87"/>
        <v>8192.5601137731828</v>
      </c>
      <c r="BH63" s="205">
        <f t="shared" si="87"/>
        <v>8452.1639887646816</v>
      </c>
      <c r="BI63" s="205">
        <f t="shared" si="87"/>
        <v>8711.7678637561821</v>
      </c>
      <c r="BJ63" s="205">
        <f t="shared" si="87"/>
        <v>8971.3717387476827</v>
      </c>
      <c r="BK63" s="205">
        <f t="shared" si="87"/>
        <v>9230.9756137391814</v>
      </c>
      <c r="BL63" s="205">
        <f t="shared" si="87"/>
        <v>9490.579488730682</v>
      </c>
      <c r="BM63" s="205">
        <f t="shared" si="87"/>
        <v>9750.1833637221825</v>
      </c>
      <c r="BN63" s="205">
        <f t="shared" si="87"/>
        <v>10009.787238713681</v>
      </c>
      <c r="BO63" s="205">
        <f t="shared" si="87"/>
        <v>10269.391113705182</v>
      </c>
      <c r="BP63" s="205">
        <f t="shared" si="87"/>
        <v>10528.994988696682</v>
      </c>
      <c r="BQ63" s="205">
        <f t="shared" si="87"/>
        <v>10788.598863688181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11048.202738679682</v>
      </c>
      <c r="BS63" s="205">
        <f t="shared" si="89"/>
        <v>11307.806613671182</v>
      </c>
      <c r="BT63" s="205">
        <f t="shared" si="89"/>
        <v>11567.410488662681</v>
      </c>
      <c r="BU63" s="205">
        <f t="shared" si="89"/>
        <v>11827.014363654182</v>
      </c>
      <c r="BV63" s="205">
        <f t="shared" si="89"/>
        <v>12086.618238645682</v>
      </c>
      <c r="BW63" s="205">
        <f t="shared" si="89"/>
        <v>12346.222113637181</v>
      </c>
      <c r="BX63" s="205">
        <f t="shared" si="89"/>
        <v>12605.825988628683</v>
      </c>
      <c r="BY63" s="205">
        <f t="shared" si="89"/>
        <v>12865.429863620182</v>
      </c>
      <c r="BZ63" s="205">
        <f t="shared" si="89"/>
        <v>13125.033738611681</v>
      </c>
      <c r="CA63" s="205">
        <f t="shared" si="89"/>
        <v>13384.637613603183</v>
      </c>
      <c r="CB63" s="205">
        <f t="shared" si="89"/>
        <v>13644.241488594682</v>
      </c>
      <c r="CC63" s="205">
        <f t="shared" si="89"/>
        <v>13903.845363586181</v>
      </c>
      <c r="CD63" s="205">
        <f t="shared" si="89"/>
        <v>14163.449238577683</v>
      </c>
      <c r="CE63" s="205">
        <f t="shared" si="89"/>
        <v>14423.053113569182</v>
      </c>
      <c r="CF63" s="205">
        <f t="shared" si="89"/>
        <v>14682.65698856068</v>
      </c>
      <c r="CG63" s="205">
        <f t="shared" si="89"/>
        <v>14942.260863552183</v>
      </c>
      <c r="CH63" s="205">
        <f t="shared" si="89"/>
        <v>15201.864738543682</v>
      </c>
      <c r="CI63" s="205">
        <f t="shared" si="89"/>
        <v>16144.223694194983</v>
      </c>
      <c r="CJ63" s="205">
        <f t="shared" si="89"/>
        <v>17086.582649846285</v>
      </c>
      <c r="CK63" s="205">
        <f t="shared" si="89"/>
        <v>18028.941605497585</v>
      </c>
      <c r="CL63" s="205">
        <f t="shared" si="89"/>
        <v>18971.300561148884</v>
      </c>
      <c r="CM63" s="205">
        <f t="shared" si="89"/>
        <v>19913.659516800188</v>
      </c>
      <c r="CN63" s="205">
        <f t="shared" si="89"/>
        <v>20856.018472451487</v>
      </c>
      <c r="CO63" s="205">
        <f t="shared" si="89"/>
        <v>21798.377428102787</v>
      </c>
      <c r="CP63" s="205">
        <f t="shared" si="89"/>
        <v>22740.736383754091</v>
      </c>
      <c r="CQ63" s="205">
        <f t="shared" si="89"/>
        <v>23683.09533940539</v>
      </c>
      <c r="CR63" s="205">
        <f t="shared" si="89"/>
        <v>24625.45429505669</v>
      </c>
      <c r="CS63" s="205">
        <f t="shared" si="89"/>
        <v>25567.813250707994</v>
      </c>
      <c r="CT63" s="205">
        <f t="shared" si="89"/>
        <v>26510.172206359293</v>
      </c>
      <c r="CU63" s="205">
        <f t="shared" si="89"/>
        <v>27452.531162010593</v>
      </c>
      <c r="CV63" s="205">
        <f t="shared" si="89"/>
        <v>28394.890117661897</v>
      </c>
      <c r="CW63" s="205">
        <f t="shared" si="89"/>
        <v>28866.069595487545</v>
      </c>
      <c r="CX63" s="205">
        <f t="shared" si="89"/>
        <v>28866.069595487545</v>
      </c>
      <c r="CY63" s="205">
        <f t="shared" si="89"/>
        <v>28866.069595487545</v>
      </c>
      <c r="CZ63" s="205">
        <f t="shared" si="89"/>
        <v>28866.069595487545</v>
      </c>
      <c r="DA63" s="205">
        <f t="shared" si="89"/>
        <v>28866.069595487545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108.67974121091794</v>
      </c>
      <c r="G64" s="205">
        <f t="shared" si="90"/>
        <v>108.67974121091794</v>
      </c>
      <c r="H64" s="205">
        <f t="shared" si="90"/>
        <v>108.67974121091794</v>
      </c>
      <c r="I64" s="205">
        <f t="shared" si="90"/>
        <v>108.67974121091794</v>
      </c>
      <c r="J64" s="205">
        <f t="shared" si="90"/>
        <v>108.67974121091794</v>
      </c>
      <c r="K64" s="205">
        <f t="shared" si="90"/>
        <v>108.67974121091794</v>
      </c>
      <c r="L64" s="205">
        <f t="shared" si="88"/>
        <v>108.67974121091794</v>
      </c>
      <c r="M64" s="205">
        <f t="shared" si="90"/>
        <v>108.67974121091794</v>
      </c>
      <c r="N64" s="205">
        <f t="shared" si="90"/>
        <v>108.67974121091794</v>
      </c>
      <c r="O64" s="205">
        <f t="shared" si="90"/>
        <v>108.67974121091794</v>
      </c>
      <c r="P64" s="205">
        <f t="shared" si="90"/>
        <v>108.67974121091794</v>
      </c>
      <c r="Q64" s="205">
        <f t="shared" si="90"/>
        <v>108.67974121091794</v>
      </c>
      <c r="R64" s="205">
        <f t="shared" si="90"/>
        <v>108.67974121091794</v>
      </c>
      <c r="S64" s="205">
        <f t="shared" si="90"/>
        <v>108.67974121091794</v>
      </c>
      <c r="T64" s="205">
        <f t="shared" si="90"/>
        <v>108.67974121091794</v>
      </c>
      <c r="U64" s="205">
        <f t="shared" si="90"/>
        <v>112.29239412889301</v>
      </c>
      <c r="V64" s="205">
        <f t="shared" si="90"/>
        <v>119.51769996484313</v>
      </c>
      <c r="W64" s="205">
        <f t="shared" si="90"/>
        <v>126.74300580079327</v>
      </c>
      <c r="X64" s="205">
        <f t="shared" si="90"/>
        <v>133.96831163674338</v>
      </c>
      <c r="Y64" s="205">
        <f t="shared" si="90"/>
        <v>141.19361747269352</v>
      </c>
      <c r="Z64" s="205">
        <f t="shared" si="90"/>
        <v>148.41892330864363</v>
      </c>
      <c r="AA64" s="205">
        <f t="shared" si="90"/>
        <v>155.64422914459377</v>
      </c>
      <c r="AB64" s="205">
        <f t="shared" si="90"/>
        <v>162.8695349805439</v>
      </c>
      <c r="AC64" s="205">
        <f t="shared" si="90"/>
        <v>170.09484081649401</v>
      </c>
      <c r="AD64" s="205">
        <f t="shared" si="90"/>
        <v>177.32014665244412</v>
      </c>
      <c r="AE64" s="205">
        <f t="shared" si="90"/>
        <v>184.54545248839426</v>
      </c>
      <c r="AF64" s="205">
        <f t="shared" si="90"/>
        <v>191.7707583243444</v>
      </c>
      <c r="AG64" s="205">
        <f t="shared" si="90"/>
        <v>198.99606416029451</v>
      </c>
      <c r="AH64" s="205">
        <f t="shared" si="90"/>
        <v>206.22136999624462</v>
      </c>
      <c r="AI64" s="205">
        <f t="shared" si="90"/>
        <v>213.44667583219476</v>
      </c>
      <c r="AJ64" s="205">
        <f t="shared" si="90"/>
        <v>220.67198166814489</v>
      </c>
      <c r="AK64" s="205">
        <f t="shared" si="90"/>
        <v>227.897287504095</v>
      </c>
      <c r="AL64" s="205">
        <f t="shared" si="90"/>
        <v>235.12259334004511</v>
      </c>
      <c r="AM64" s="205">
        <f t="shared" si="90"/>
        <v>242.34789917599525</v>
      </c>
      <c r="AN64" s="205">
        <f t="shared" si="90"/>
        <v>249.57320501194536</v>
      </c>
      <c r="AO64" s="205">
        <f t="shared" si="90"/>
        <v>256.7985108478955</v>
      </c>
      <c r="AP64" s="205">
        <f t="shared" si="90"/>
        <v>264.02381668384561</v>
      </c>
      <c r="AQ64" s="205">
        <f t="shared" si="90"/>
        <v>271.24912251979572</v>
      </c>
      <c r="AR64" s="205">
        <f t="shared" si="90"/>
        <v>278.47442835574589</v>
      </c>
      <c r="AS64" s="205">
        <f t="shared" si="90"/>
        <v>285.699734191696</v>
      </c>
      <c r="AT64" s="205">
        <f t="shared" si="90"/>
        <v>292.92504002764611</v>
      </c>
      <c r="AU64" s="205">
        <f t="shared" si="90"/>
        <v>300.15034586359627</v>
      </c>
      <c r="AV64" s="205">
        <f t="shared" si="90"/>
        <v>307.37565169954638</v>
      </c>
      <c r="AW64" s="205">
        <f t="shared" si="90"/>
        <v>314.60095753549649</v>
      </c>
      <c r="AX64" s="205">
        <f t="shared" si="90"/>
        <v>321.82626337144666</v>
      </c>
      <c r="AY64" s="205">
        <f t="shared" si="90"/>
        <v>329.05156920739671</v>
      </c>
      <c r="AZ64" s="205">
        <f t="shared" si="90"/>
        <v>336.27687504334688</v>
      </c>
      <c r="BA64" s="205">
        <f t="shared" si="90"/>
        <v>343.50218087929699</v>
      </c>
      <c r="BB64" s="205">
        <f t="shared" si="90"/>
        <v>350.7274867152471</v>
      </c>
      <c r="BC64" s="205">
        <f t="shared" si="90"/>
        <v>357.95279255119726</v>
      </c>
      <c r="BD64" s="205">
        <f t="shared" si="90"/>
        <v>365.17809838714737</v>
      </c>
      <c r="BE64" s="205">
        <f t="shared" si="90"/>
        <v>353.00549510757577</v>
      </c>
      <c r="BF64" s="205">
        <f t="shared" si="90"/>
        <v>340.83289182800422</v>
      </c>
      <c r="BG64" s="205">
        <f t="shared" si="90"/>
        <v>328.66028854843262</v>
      </c>
      <c r="BH64" s="205">
        <f t="shared" si="90"/>
        <v>316.48768526886107</v>
      </c>
      <c r="BI64" s="205">
        <f t="shared" si="90"/>
        <v>304.31508198928947</v>
      </c>
      <c r="BJ64" s="205">
        <f t="shared" si="90"/>
        <v>292.14247870971792</v>
      </c>
      <c r="BK64" s="205">
        <f t="shared" si="90"/>
        <v>279.96987543014632</v>
      </c>
      <c r="BL64" s="205">
        <f t="shared" si="90"/>
        <v>267.79727215057471</v>
      </c>
      <c r="BM64" s="205">
        <f t="shared" si="90"/>
        <v>255.62466887100317</v>
      </c>
      <c r="BN64" s="205">
        <f t="shared" si="90"/>
        <v>243.45206559143159</v>
      </c>
      <c r="BO64" s="205">
        <f t="shared" si="90"/>
        <v>231.27946231186002</v>
      </c>
      <c r="BP64" s="205">
        <f t="shared" si="90"/>
        <v>219.10685903228841</v>
      </c>
      <c r="BQ64" s="205">
        <f t="shared" si="90"/>
        <v>206.93425575271684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194.76165247314526</v>
      </c>
      <c r="BS64" s="205">
        <f t="shared" si="91"/>
        <v>182.58904919357369</v>
      </c>
      <c r="BT64" s="205">
        <f t="shared" si="91"/>
        <v>170.41644591400211</v>
      </c>
      <c r="BU64" s="205">
        <f t="shared" si="91"/>
        <v>158.24384263443054</v>
      </c>
      <c r="BV64" s="205">
        <f t="shared" si="91"/>
        <v>146.07123935485896</v>
      </c>
      <c r="BW64" s="205">
        <f t="shared" si="91"/>
        <v>133.89863607528738</v>
      </c>
      <c r="BX64" s="205">
        <f t="shared" si="91"/>
        <v>121.72603279571581</v>
      </c>
      <c r="BY64" s="205">
        <f t="shared" si="91"/>
        <v>109.55342951614421</v>
      </c>
      <c r="BZ64" s="205">
        <f t="shared" si="91"/>
        <v>97.380826236572659</v>
      </c>
      <c r="CA64" s="205">
        <f t="shared" si="91"/>
        <v>85.208222957001055</v>
      </c>
      <c r="CB64" s="205">
        <f t="shared" si="91"/>
        <v>73.035619677429452</v>
      </c>
      <c r="CC64" s="205">
        <f t="shared" si="91"/>
        <v>60.863016397857905</v>
      </c>
      <c r="CD64" s="205">
        <f t="shared" si="91"/>
        <v>48.690413118286301</v>
      </c>
      <c r="CE64" s="205">
        <f t="shared" si="91"/>
        <v>36.517809838714754</v>
      </c>
      <c r="CF64" s="205">
        <f t="shared" si="91"/>
        <v>24.345206559143151</v>
      </c>
      <c r="CG64" s="205">
        <f t="shared" si="91"/>
        <v>12.172603279571604</v>
      </c>
      <c r="CH64" s="205">
        <f t="shared" si="91"/>
        <v>0</v>
      </c>
      <c r="CI64" s="205">
        <f t="shared" si="91"/>
        <v>0</v>
      </c>
      <c r="CJ64" s="205">
        <f t="shared" si="91"/>
        <v>0</v>
      </c>
      <c r="CK64" s="205">
        <f t="shared" si="91"/>
        <v>0</v>
      </c>
      <c r="CL64" s="205">
        <f t="shared" si="91"/>
        <v>0</v>
      </c>
      <c r="CM64" s="205">
        <f t="shared" si="91"/>
        <v>0</v>
      </c>
      <c r="CN64" s="205">
        <f t="shared" si="91"/>
        <v>0</v>
      </c>
      <c r="CO64" s="205">
        <f t="shared" si="91"/>
        <v>0</v>
      </c>
      <c r="CP64" s="205">
        <f t="shared" si="91"/>
        <v>0</v>
      </c>
      <c r="CQ64" s="205">
        <f t="shared" si="91"/>
        <v>0</v>
      </c>
      <c r="CR64" s="205">
        <f t="shared" si="91"/>
        <v>0</v>
      </c>
      <c r="CS64" s="205">
        <f t="shared" si="91"/>
        <v>0</v>
      </c>
      <c r="CT64" s="205">
        <f t="shared" si="91"/>
        <v>0</v>
      </c>
      <c r="CU64" s="205">
        <f t="shared" si="91"/>
        <v>0</v>
      </c>
      <c r="CV64" s="205">
        <f t="shared" si="91"/>
        <v>0</v>
      </c>
      <c r="CW64" s="205">
        <f t="shared" si="91"/>
        <v>26.094999999999942</v>
      </c>
      <c r="CX64" s="205">
        <f t="shared" si="91"/>
        <v>78.284999999999826</v>
      </c>
      <c r="CY64" s="205">
        <f t="shared" si="91"/>
        <v>130.47499999999971</v>
      </c>
      <c r="CZ64" s="205">
        <f t="shared" si="91"/>
        <v>182.66499999999959</v>
      </c>
      <c r="DA64" s="205">
        <f t="shared" si="91"/>
        <v>234.85499999999948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7124.7820082082608</v>
      </c>
      <c r="G65" s="205">
        <f t="shared" si="92"/>
        <v>7124.7820082082608</v>
      </c>
      <c r="H65" s="205">
        <f t="shared" si="92"/>
        <v>7124.7820082082608</v>
      </c>
      <c r="I65" s="205">
        <f t="shared" si="92"/>
        <v>7124.7820082082608</v>
      </c>
      <c r="J65" s="205">
        <f t="shared" si="92"/>
        <v>7124.7820082082608</v>
      </c>
      <c r="K65" s="205">
        <f t="shared" si="92"/>
        <v>7124.7820082082608</v>
      </c>
      <c r="L65" s="205">
        <f t="shared" si="88"/>
        <v>7124.7820082082608</v>
      </c>
      <c r="M65" s="205">
        <f t="shared" si="92"/>
        <v>7124.7820082082608</v>
      </c>
      <c r="N65" s="205">
        <f t="shared" si="92"/>
        <v>7124.7820082082608</v>
      </c>
      <c r="O65" s="205">
        <f t="shared" si="92"/>
        <v>7124.7820082082608</v>
      </c>
      <c r="P65" s="205">
        <f t="shared" si="92"/>
        <v>7124.7820082082608</v>
      </c>
      <c r="Q65" s="205">
        <f t="shared" si="92"/>
        <v>7124.7820082082608</v>
      </c>
      <c r="R65" s="205">
        <f t="shared" si="92"/>
        <v>7124.7820082082608</v>
      </c>
      <c r="S65" s="205">
        <f t="shared" si="92"/>
        <v>7124.7820082082608</v>
      </c>
      <c r="T65" s="205">
        <f t="shared" si="92"/>
        <v>7124.7820082082608</v>
      </c>
      <c r="U65" s="205">
        <f t="shared" si="92"/>
        <v>7024.4329658391298</v>
      </c>
      <c r="V65" s="205">
        <f t="shared" si="92"/>
        <v>6823.7348811008687</v>
      </c>
      <c r="W65" s="205">
        <f t="shared" si="92"/>
        <v>6623.0367963626086</v>
      </c>
      <c r="X65" s="205">
        <f t="shared" si="92"/>
        <v>6422.3387116243475</v>
      </c>
      <c r="Y65" s="205">
        <f t="shared" si="92"/>
        <v>6221.6406268860865</v>
      </c>
      <c r="Z65" s="205">
        <f t="shared" si="92"/>
        <v>6020.9425421478254</v>
      </c>
      <c r="AA65" s="205">
        <f t="shared" si="92"/>
        <v>5820.2444574095643</v>
      </c>
      <c r="AB65" s="205">
        <f t="shared" si="92"/>
        <v>5619.5463726713042</v>
      </c>
      <c r="AC65" s="205">
        <f t="shared" si="92"/>
        <v>5418.8482879330431</v>
      </c>
      <c r="AD65" s="205">
        <f t="shared" si="92"/>
        <v>5218.1502031947821</v>
      </c>
      <c r="AE65" s="205">
        <f t="shared" si="92"/>
        <v>5017.4521184565219</v>
      </c>
      <c r="AF65" s="205">
        <f t="shared" si="92"/>
        <v>4816.75403371826</v>
      </c>
      <c r="AG65" s="205">
        <f t="shared" si="92"/>
        <v>4616.0559489799998</v>
      </c>
      <c r="AH65" s="205">
        <f t="shared" si="92"/>
        <v>4415.3578642417388</v>
      </c>
      <c r="AI65" s="205">
        <f t="shared" si="92"/>
        <v>4214.6597795034777</v>
      </c>
      <c r="AJ65" s="205">
        <f t="shared" si="92"/>
        <v>4013.9616947652171</v>
      </c>
      <c r="AK65" s="205">
        <f t="shared" si="92"/>
        <v>3813.2636100269565</v>
      </c>
      <c r="AL65" s="205">
        <f t="shared" si="92"/>
        <v>3612.5655252886959</v>
      </c>
      <c r="AM65" s="205">
        <f t="shared" si="92"/>
        <v>3411.8674405504348</v>
      </c>
      <c r="AN65" s="205">
        <f t="shared" si="92"/>
        <v>3211.1693558121742</v>
      </c>
      <c r="AO65" s="205">
        <f t="shared" si="92"/>
        <v>3010.4712710739132</v>
      </c>
      <c r="AP65" s="205">
        <f t="shared" si="92"/>
        <v>2809.7731863356521</v>
      </c>
      <c r="AQ65" s="205">
        <f t="shared" si="92"/>
        <v>2609.075101597391</v>
      </c>
      <c r="AR65" s="205">
        <f t="shared" si="92"/>
        <v>2408.3770168591309</v>
      </c>
      <c r="AS65" s="205">
        <f t="shared" si="92"/>
        <v>2207.6789321208698</v>
      </c>
      <c r="AT65" s="205">
        <f t="shared" si="92"/>
        <v>2006.9808473826088</v>
      </c>
      <c r="AU65" s="205">
        <f t="shared" si="92"/>
        <v>1806.2827626443477</v>
      </c>
      <c r="AV65" s="205">
        <f t="shared" si="92"/>
        <v>1605.5846779060876</v>
      </c>
      <c r="AW65" s="205">
        <f t="shared" si="92"/>
        <v>1404.8865931678265</v>
      </c>
      <c r="AX65" s="205">
        <f t="shared" si="92"/>
        <v>1204.1885084295654</v>
      </c>
      <c r="AY65" s="205">
        <f t="shared" si="92"/>
        <v>1003.4904236913044</v>
      </c>
      <c r="AZ65" s="205">
        <f t="shared" si="92"/>
        <v>802.79233895304333</v>
      </c>
      <c r="BA65" s="205">
        <f t="shared" si="92"/>
        <v>602.09425421478318</v>
      </c>
      <c r="BB65" s="205">
        <f t="shared" si="92"/>
        <v>401.39616947652212</v>
      </c>
      <c r="BC65" s="205">
        <f t="shared" si="92"/>
        <v>200.69808473826106</v>
      </c>
      <c r="BD65" s="205">
        <f t="shared" si="92"/>
        <v>0</v>
      </c>
      <c r="BE65" s="205">
        <f t="shared" si="92"/>
        <v>0</v>
      </c>
      <c r="BF65" s="205">
        <f t="shared" si="92"/>
        <v>0</v>
      </c>
      <c r="BG65" s="205">
        <f t="shared" si="92"/>
        <v>0</v>
      </c>
      <c r="BH65" s="205">
        <f t="shared" si="92"/>
        <v>0</v>
      </c>
      <c r="BI65" s="205">
        <f t="shared" si="92"/>
        <v>0</v>
      </c>
      <c r="BJ65" s="205">
        <f t="shared" si="92"/>
        <v>0</v>
      </c>
      <c r="BK65" s="205">
        <f t="shared" si="92"/>
        <v>0</v>
      </c>
      <c r="BL65" s="205">
        <f t="shared" si="92"/>
        <v>0</v>
      </c>
      <c r="BM65" s="205">
        <f t="shared" si="92"/>
        <v>0</v>
      </c>
      <c r="BN65" s="205">
        <f t="shared" si="92"/>
        <v>0</v>
      </c>
      <c r="BO65" s="205">
        <f t="shared" si="92"/>
        <v>0</v>
      </c>
      <c r="BP65" s="205">
        <f t="shared" si="92"/>
        <v>0</v>
      </c>
      <c r="BQ65" s="205">
        <f t="shared" si="92"/>
        <v>0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5">
        <f t="shared" si="93"/>
        <v>0</v>
      </c>
      <c r="BT65" s="205">
        <f t="shared" si="93"/>
        <v>0</v>
      </c>
      <c r="BU65" s="205">
        <f t="shared" si="93"/>
        <v>0</v>
      </c>
      <c r="BV65" s="205">
        <f t="shared" si="93"/>
        <v>0</v>
      </c>
      <c r="BW65" s="205">
        <f t="shared" si="93"/>
        <v>0</v>
      </c>
      <c r="BX65" s="205">
        <f t="shared" si="93"/>
        <v>0</v>
      </c>
      <c r="BY65" s="205">
        <f t="shared" si="93"/>
        <v>0</v>
      </c>
      <c r="BZ65" s="205">
        <f t="shared" si="93"/>
        <v>0</v>
      </c>
      <c r="CA65" s="205">
        <f t="shared" si="93"/>
        <v>0</v>
      </c>
      <c r="CB65" s="205">
        <f t="shared" si="93"/>
        <v>0</v>
      </c>
      <c r="CC65" s="205">
        <f t="shared" si="93"/>
        <v>0</v>
      </c>
      <c r="CD65" s="205">
        <f t="shared" si="93"/>
        <v>0</v>
      </c>
      <c r="CE65" s="205">
        <f t="shared" si="93"/>
        <v>0</v>
      </c>
      <c r="CF65" s="205">
        <f t="shared" si="93"/>
        <v>0</v>
      </c>
      <c r="CG65" s="205">
        <f t="shared" si="93"/>
        <v>0</v>
      </c>
      <c r="CH65" s="205">
        <f t="shared" si="93"/>
        <v>0</v>
      </c>
      <c r="CI65" s="205">
        <f t="shared" si="93"/>
        <v>0</v>
      </c>
      <c r="CJ65" s="205">
        <f t="shared" si="93"/>
        <v>0</v>
      </c>
      <c r="CK65" s="205">
        <f t="shared" si="93"/>
        <v>0</v>
      </c>
      <c r="CL65" s="205">
        <f t="shared" si="93"/>
        <v>0</v>
      </c>
      <c r="CM65" s="205">
        <f t="shared" si="93"/>
        <v>0</v>
      </c>
      <c r="CN65" s="205">
        <f t="shared" si="93"/>
        <v>0</v>
      </c>
      <c r="CO65" s="205">
        <f t="shared" si="93"/>
        <v>0</v>
      </c>
      <c r="CP65" s="205">
        <f t="shared" si="93"/>
        <v>0</v>
      </c>
      <c r="CQ65" s="205">
        <f t="shared" si="93"/>
        <v>0</v>
      </c>
      <c r="CR65" s="205">
        <f t="shared" si="93"/>
        <v>0</v>
      </c>
      <c r="CS65" s="205">
        <f t="shared" si="93"/>
        <v>0</v>
      </c>
      <c r="CT65" s="205">
        <f t="shared" si="93"/>
        <v>0</v>
      </c>
      <c r="CU65" s="205">
        <f t="shared" si="93"/>
        <v>0</v>
      </c>
      <c r="CV65" s="205">
        <f t="shared" si="93"/>
        <v>0</v>
      </c>
      <c r="CW65" s="205">
        <f t="shared" si="93"/>
        <v>0</v>
      </c>
      <c r="CX65" s="205">
        <f t="shared" si="93"/>
        <v>0</v>
      </c>
      <c r="CY65" s="205">
        <f t="shared" si="93"/>
        <v>0</v>
      </c>
      <c r="CZ65" s="205">
        <f t="shared" si="93"/>
        <v>0</v>
      </c>
      <c r="DA65" s="205">
        <f t="shared" si="93"/>
        <v>0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0</v>
      </c>
      <c r="AB66" s="205">
        <f t="shared" si="94"/>
        <v>0</v>
      </c>
      <c r="AC66" s="205">
        <f t="shared" si="94"/>
        <v>0</v>
      </c>
      <c r="AD66" s="205">
        <f t="shared" si="94"/>
        <v>0</v>
      </c>
      <c r="AE66" s="205">
        <f t="shared" si="94"/>
        <v>0</v>
      </c>
      <c r="AF66" s="205">
        <f t="shared" si="94"/>
        <v>0</v>
      </c>
      <c r="AG66" s="205">
        <f t="shared" si="94"/>
        <v>0</v>
      </c>
      <c r="AH66" s="205">
        <f t="shared" si="94"/>
        <v>0</v>
      </c>
      <c r="AI66" s="205">
        <f t="shared" si="94"/>
        <v>0</v>
      </c>
      <c r="AJ66" s="205">
        <f t="shared" si="94"/>
        <v>0</v>
      </c>
      <c r="AK66" s="205">
        <f t="shared" si="94"/>
        <v>0</v>
      </c>
      <c r="AL66" s="205">
        <f t="shared" si="94"/>
        <v>0</v>
      </c>
      <c r="AM66" s="205">
        <f t="shared" si="94"/>
        <v>0</v>
      </c>
      <c r="AN66" s="205">
        <f t="shared" si="94"/>
        <v>0</v>
      </c>
      <c r="AO66" s="205">
        <f t="shared" si="94"/>
        <v>0</v>
      </c>
      <c r="AP66" s="205">
        <f t="shared" si="94"/>
        <v>0</v>
      </c>
      <c r="AQ66" s="205">
        <f t="shared" si="94"/>
        <v>0</v>
      </c>
      <c r="AR66" s="205">
        <f t="shared" si="94"/>
        <v>0</v>
      </c>
      <c r="AS66" s="205">
        <f t="shared" si="94"/>
        <v>0</v>
      </c>
      <c r="AT66" s="205">
        <f t="shared" si="94"/>
        <v>0</v>
      </c>
      <c r="AU66" s="205">
        <f t="shared" si="94"/>
        <v>0</v>
      </c>
      <c r="AV66" s="205">
        <f t="shared" si="94"/>
        <v>0</v>
      </c>
      <c r="AW66" s="205">
        <f t="shared" si="94"/>
        <v>0</v>
      </c>
      <c r="AX66" s="205">
        <f t="shared" si="94"/>
        <v>0</v>
      </c>
      <c r="AY66" s="205">
        <f t="shared" si="94"/>
        <v>0</v>
      </c>
      <c r="AZ66" s="205">
        <f t="shared" si="94"/>
        <v>0</v>
      </c>
      <c r="BA66" s="205">
        <f t="shared" si="94"/>
        <v>0</v>
      </c>
      <c r="BB66" s="205">
        <f t="shared" si="94"/>
        <v>0</v>
      </c>
      <c r="BC66" s="205">
        <f t="shared" si="94"/>
        <v>0</v>
      </c>
      <c r="BD66" s="205">
        <f t="shared" si="94"/>
        <v>0</v>
      </c>
      <c r="BE66" s="205">
        <f t="shared" si="94"/>
        <v>6290.4267883629027</v>
      </c>
      <c r="BF66" s="205">
        <f t="shared" si="94"/>
        <v>12580.853576725805</v>
      </c>
      <c r="BG66" s="205">
        <f t="shared" si="94"/>
        <v>18871.280365088707</v>
      </c>
      <c r="BH66" s="205">
        <f t="shared" si="94"/>
        <v>25161.707153451611</v>
      </c>
      <c r="BI66" s="205">
        <f t="shared" si="94"/>
        <v>31452.133941814514</v>
      </c>
      <c r="BJ66" s="205">
        <f t="shared" si="94"/>
        <v>37742.560730177414</v>
      </c>
      <c r="BK66" s="205">
        <f t="shared" si="94"/>
        <v>44032.987518540322</v>
      </c>
      <c r="BL66" s="205">
        <f t="shared" si="94"/>
        <v>50323.414306903222</v>
      </c>
      <c r="BM66" s="205">
        <f t="shared" si="94"/>
        <v>56613.841095266122</v>
      </c>
      <c r="BN66" s="205">
        <f t="shared" si="94"/>
        <v>62904.267883629029</v>
      </c>
      <c r="BO66" s="205">
        <f t="shared" si="94"/>
        <v>69194.694671991936</v>
      </c>
      <c r="BP66" s="205">
        <f t="shared" si="94"/>
        <v>75485.121460354829</v>
      </c>
      <c r="BQ66" s="205">
        <f t="shared" si="94"/>
        <v>81775.548248717736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88065.975037080643</v>
      </c>
      <c r="BS66" s="205">
        <f t="shared" si="95"/>
        <v>94356.401825443536</v>
      </c>
      <c r="BT66" s="205">
        <f t="shared" si="95"/>
        <v>100646.82861380644</v>
      </c>
      <c r="BU66" s="205">
        <f t="shared" si="95"/>
        <v>106937.25540216935</v>
      </c>
      <c r="BV66" s="205">
        <f t="shared" si="95"/>
        <v>113227.68219053224</v>
      </c>
      <c r="BW66" s="205">
        <f t="shared" si="95"/>
        <v>119518.10897889515</v>
      </c>
      <c r="BX66" s="205">
        <f t="shared" si="95"/>
        <v>125808.53576725806</v>
      </c>
      <c r="BY66" s="205">
        <f t="shared" si="95"/>
        <v>132098.96255562096</v>
      </c>
      <c r="BZ66" s="205">
        <f t="shared" si="95"/>
        <v>138389.38934398387</v>
      </c>
      <c r="CA66" s="205">
        <f t="shared" si="95"/>
        <v>144679.81613234675</v>
      </c>
      <c r="CB66" s="205">
        <f t="shared" si="95"/>
        <v>150970.24292070966</v>
      </c>
      <c r="CC66" s="205">
        <f t="shared" si="95"/>
        <v>157260.66970907256</v>
      </c>
      <c r="CD66" s="205">
        <f t="shared" si="95"/>
        <v>163551.09649743547</v>
      </c>
      <c r="CE66" s="205">
        <f t="shared" si="95"/>
        <v>169841.52328579838</v>
      </c>
      <c r="CF66" s="205">
        <f t="shared" si="95"/>
        <v>176131.95007416129</v>
      </c>
      <c r="CG66" s="205">
        <f t="shared" si="95"/>
        <v>182422.37686252416</v>
      </c>
      <c r="CH66" s="205">
        <f t="shared" si="95"/>
        <v>188712.80365088707</v>
      </c>
      <c r="CI66" s="205">
        <f t="shared" si="95"/>
        <v>199992.18961622746</v>
      </c>
      <c r="CJ66" s="205">
        <f t="shared" si="95"/>
        <v>211271.57558156783</v>
      </c>
      <c r="CK66" s="205">
        <f t="shared" si="95"/>
        <v>222550.96154690822</v>
      </c>
      <c r="CL66" s="205">
        <f t="shared" si="95"/>
        <v>233830.34751224858</v>
      </c>
      <c r="CM66" s="205">
        <f t="shared" si="95"/>
        <v>245109.73347758898</v>
      </c>
      <c r="CN66" s="205">
        <f t="shared" si="95"/>
        <v>256389.11944292934</v>
      </c>
      <c r="CO66" s="205">
        <f t="shared" si="95"/>
        <v>267668.5054082697</v>
      </c>
      <c r="CP66" s="205">
        <f t="shared" si="95"/>
        <v>278947.89137361012</v>
      </c>
      <c r="CQ66" s="205">
        <f t="shared" si="95"/>
        <v>290227.27733895049</v>
      </c>
      <c r="CR66" s="205">
        <f t="shared" si="95"/>
        <v>301506.66330429085</v>
      </c>
      <c r="CS66" s="205">
        <f t="shared" si="95"/>
        <v>312786.04926963127</v>
      </c>
      <c r="CT66" s="205">
        <f t="shared" si="95"/>
        <v>324065.43523497164</v>
      </c>
      <c r="CU66" s="205">
        <f t="shared" si="95"/>
        <v>335344.821200312</v>
      </c>
      <c r="CV66" s="205">
        <f t="shared" si="95"/>
        <v>346624.20716565242</v>
      </c>
      <c r="CW66" s="205">
        <f t="shared" si="95"/>
        <v>353599.75014832255</v>
      </c>
      <c r="CX66" s="205">
        <f t="shared" si="95"/>
        <v>356271.45014832256</v>
      </c>
      <c r="CY66" s="205">
        <f t="shared" si="95"/>
        <v>358943.15014832257</v>
      </c>
      <c r="CZ66" s="205">
        <f t="shared" si="95"/>
        <v>361614.85014832258</v>
      </c>
      <c r="DA66" s="205">
        <f t="shared" si="95"/>
        <v>364286.5501483226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5">
        <f t="shared" si="96"/>
        <v>0</v>
      </c>
      <c r="H67" s="205">
        <f t="shared" si="96"/>
        <v>0</v>
      </c>
      <c r="I67" s="205">
        <f t="shared" si="96"/>
        <v>0</v>
      </c>
      <c r="J67" s="205">
        <f t="shared" si="96"/>
        <v>0</v>
      </c>
      <c r="K67" s="205">
        <f t="shared" si="96"/>
        <v>0</v>
      </c>
      <c r="L67" s="205">
        <f t="shared" si="88"/>
        <v>0</v>
      </c>
      <c r="M67" s="205">
        <f t="shared" si="96"/>
        <v>0</v>
      </c>
      <c r="N67" s="205">
        <f t="shared" si="96"/>
        <v>0</v>
      </c>
      <c r="O67" s="205">
        <f t="shared" si="96"/>
        <v>0</v>
      </c>
      <c r="P67" s="205">
        <f t="shared" si="96"/>
        <v>0</v>
      </c>
      <c r="Q67" s="205">
        <f t="shared" si="96"/>
        <v>0</v>
      </c>
      <c r="R67" s="205">
        <f t="shared" si="96"/>
        <v>0</v>
      </c>
      <c r="S67" s="205">
        <f t="shared" si="96"/>
        <v>0</v>
      </c>
      <c r="T67" s="205">
        <f t="shared" si="96"/>
        <v>0</v>
      </c>
      <c r="U67" s="205">
        <f t="shared" si="96"/>
        <v>0</v>
      </c>
      <c r="V67" s="205">
        <f t="shared" si="96"/>
        <v>0</v>
      </c>
      <c r="W67" s="205">
        <f t="shared" si="96"/>
        <v>0</v>
      </c>
      <c r="X67" s="205">
        <f t="shared" si="96"/>
        <v>0</v>
      </c>
      <c r="Y67" s="205">
        <f t="shared" si="96"/>
        <v>0</v>
      </c>
      <c r="Z67" s="205">
        <f t="shared" si="96"/>
        <v>0</v>
      </c>
      <c r="AA67" s="205">
        <f t="shared" si="96"/>
        <v>0</v>
      </c>
      <c r="AB67" s="205">
        <f t="shared" si="96"/>
        <v>0</v>
      </c>
      <c r="AC67" s="205">
        <f t="shared" si="96"/>
        <v>0</v>
      </c>
      <c r="AD67" s="205">
        <f t="shared" si="96"/>
        <v>0</v>
      </c>
      <c r="AE67" s="205">
        <f t="shared" si="96"/>
        <v>0</v>
      </c>
      <c r="AF67" s="205">
        <f t="shared" si="96"/>
        <v>0</v>
      </c>
      <c r="AG67" s="205">
        <f t="shared" si="96"/>
        <v>0</v>
      </c>
      <c r="AH67" s="205">
        <f t="shared" si="96"/>
        <v>0</v>
      </c>
      <c r="AI67" s="205">
        <f t="shared" si="96"/>
        <v>0</v>
      </c>
      <c r="AJ67" s="205">
        <f t="shared" si="96"/>
        <v>0</v>
      </c>
      <c r="AK67" s="205">
        <f t="shared" si="96"/>
        <v>0</v>
      </c>
      <c r="AL67" s="205">
        <f t="shared" si="96"/>
        <v>0</v>
      </c>
      <c r="AM67" s="205">
        <f t="shared" si="96"/>
        <v>0</v>
      </c>
      <c r="AN67" s="205">
        <f t="shared" si="96"/>
        <v>0</v>
      </c>
      <c r="AO67" s="205">
        <f t="shared" si="96"/>
        <v>0</v>
      </c>
      <c r="AP67" s="205">
        <f t="shared" si="96"/>
        <v>0</v>
      </c>
      <c r="AQ67" s="205">
        <f t="shared" si="96"/>
        <v>0</v>
      </c>
      <c r="AR67" s="205">
        <f t="shared" si="96"/>
        <v>0</v>
      </c>
      <c r="AS67" s="205">
        <f t="shared" si="96"/>
        <v>0</v>
      </c>
      <c r="AT67" s="205">
        <f t="shared" si="96"/>
        <v>0</v>
      </c>
      <c r="AU67" s="205">
        <f t="shared" si="96"/>
        <v>0</v>
      </c>
      <c r="AV67" s="205">
        <f t="shared" si="96"/>
        <v>0</v>
      </c>
      <c r="AW67" s="205">
        <f t="shared" si="96"/>
        <v>0</v>
      </c>
      <c r="AX67" s="205">
        <f t="shared" si="96"/>
        <v>0</v>
      </c>
      <c r="AY67" s="205">
        <f t="shared" si="96"/>
        <v>0</v>
      </c>
      <c r="AZ67" s="205">
        <f t="shared" si="96"/>
        <v>0</v>
      </c>
      <c r="BA67" s="205">
        <f t="shared" si="96"/>
        <v>0</v>
      </c>
      <c r="BB67" s="205">
        <f t="shared" si="96"/>
        <v>0</v>
      </c>
      <c r="BC67" s="205">
        <f t="shared" si="96"/>
        <v>0</v>
      </c>
      <c r="BD67" s="205">
        <f t="shared" si="96"/>
        <v>0</v>
      </c>
      <c r="BE67" s="205">
        <f t="shared" si="96"/>
        <v>0</v>
      </c>
      <c r="BF67" s="205">
        <f t="shared" si="96"/>
        <v>0</v>
      </c>
      <c r="BG67" s="205">
        <f t="shared" si="96"/>
        <v>0</v>
      </c>
      <c r="BH67" s="205">
        <f t="shared" si="96"/>
        <v>0</v>
      </c>
      <c r="BI67" s="205">
        <f t="shared" si="96"/>
        <v>0</v>
      </c>
      <c r="BJ67" s="205">
        <f t="shared" si="96"/>
        <v>0</v>
      </c>
      <c r="BK67" s="205">
        <f t="shared" si="96"/>
        <v>0</v>
      </c>
      <c r="BL67" s="205">
        <f t="shared" si="96"/>
        <v>0</v>
      </c>
      <c r="BM67" s="205">
        <f t="shared" si="96"/>
        <v>0</v>
      </c>
      <c r="BN67" s="205">
        <f t="shared" si="96"/>
        <v>0</v>
      </c>
      <c r="BO67" s="205">
        <f t="shared" si="96"/>
        <v>0</v>
      </c>
      <c r="BP67" s="205">
        <f t="shared" si="96"/>
        <v>0</v>
      </c>
      <c r="BQ67" s="205">
        <f t="shared" si="96"/>
        <v>0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5">
        <f t="shared" si="97"/>
        <v>0</v>
      </c>
      <c r="BT67" s="205">
        <f t="shared" si="97"/>
        <v>0</v>
      </c>
      <c r="BU67" s="205">
        <f t="shared" si="97"/>
        <v>0</v>
      </c>
      <c r="BV67" s="205">
        <f t="shared" si="97"/>
        <v>0</v>
      </c>
      <c r="BW67" s="205">
        <f t="shared" si="97"/>
        <v>0</v>
      </c>
      <c r="BX67" s="205">
        <f t="shared" si="97"/>
        <v>0</v>
      </c>
      <c r="BY67" s="205">
        <f t="shared" si="97"/>
        <v>0</v>
      </c>
      <c r="BZ67" s="205">
        <f t="shared" si="97"/>
        <v>0</v>
      </c>
      <c r="CA67" s="205">
        <f t="shared" si="97"/>
        <v>0</v>
      </c>
      <c r="CB67" s="205">
        <f t="shared" si="97"/>
        <v>0</v>
      </c>
      <c r="CC67" s="205">
        <f t="shared" si="97"/>
        <v>0</v>
      </c>
      <c r="CD67" s="205">
        <f t="shared" si="97"/>
        <v>0</v>
      </c>
      <c r="CE67" s="205">
        <f t="shared" si="97"/>
        <v>0</v>
      </c>
      <c r="CF67" s="205">
        <f t="shared" si="97"/>
        <v>0</v>
      </c>
      <c r="CG67" s="205">
        <f t="shared" si="97"/>
        <v>0</v>
      </c>
      <c r="CH67" s="205">
        <f t="shared" si="97"/>
        <v>0</v>
      </c>
      <c r="CI67" s="205">
        <f t="shared" si="97"/>
        <v>0</v>
      </c>
      <c r="CJ67" s="205">
        <f t="shared" si="97"/>
        <v>0</v>
      </c>
      <c r="CK67" s="205">
        <f t="shared" si="97"/>
        <v>0</v>
      </c>
      <c r="CL67" s="205">
        <f t="shared" si="97"/>
        <v>0</v>
      </c>
      <c r="CM67" s="205">
        <f t="shared" si="97"/>
        <v>0</v>
      </c>
      <c r="CN67" s="205">
        <f t="shared" si="97"/>
        <v>0</v>
      </c>
      <c r="CO67" s="205">
        <f t="shared" si="97"/>
        <v>0</v>
      </c>
      <c r="CP67" s="205">
        <f t="shared" si="97"/>
        <v>0</v>
      </c>
      <c r="CQ67" s="205">
        <f t="shared" si="97"/>
        <v>0</v>
      </c>
      <c r="CR67" s="205">
        <f t="shared" si="97"/>
        <v>0</v>
      </c>
      <c r="CS67" s="205">
        <f t="shared" si="97"/>
        <v>0</v>
      </c>
      <c r="CT67" s="205">
        <f t="shared" si="97"/>
        <v>0</v>
      </c>
      <c r="CU67" s="205">
        <f t="shared" si="97"/>
        <v>0</v>
      </c>
      <c r="CV67" s="205">
        <f t="shared" si="97"/>
        <v>0</v>
      </c>
      <c r="CW67" s="205">
        <f t="shared" si="97"/>
        <v>414.76499999999999</v>
      </c>
      <c r="CX67" s="205">
        <f t="shared" si="97"/>
        <v>1244.2950000000001</v>
      </c>
      <c r="CY67" s="205">
        <f t="shared" si="97"/>
        <v>2073.8249999999998</v>
      </c>
      <c r="CZ67" s="205">
        <f t="shared" si="97"/>
        <v>2903.355</v>
      </c>
      <c r="DA67" s="205">
        <f t="shared" si="97"/>
        <v>3732.8849999999998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5871.0650024720435</v>
      </c>
      <c r="G68" s="205">
        <f t="shared" si="98"/>
        <v>5871.0650024720435</v>
      </c>
      <c r="H68" s="205">
        <f t="shared" si="98"/>
        <v>5871.0650024720435</v>
      </c>
      <c r="I68" s="205">
        <f t="shared" si="98"/>
        <v>5871.0650024720435</v>
      </c>
      <c r="J68" s="205">
        <f t="shared" si="98"/>
        <v>5871.0650024720435</v>
      </c>
      <c r="K68" s="205">
        <f t="shared" si="98"/>
        <v>5871.0650024720435</v>
      </c>
      <c r="L68" s="205">
        <f t="shared" si="88"/>
        <v>5871.0650024720435</v>
      </c>
      <c r="M68" s="205">
        <f t="shared" si="98"/>
        <v>5871.0650024720435</v>
      </c>
      <c r="N68" s="205">
        <f t="shared" si="98"/>
        <v>5871.0650024720435</v>
      </c>
      <c r="O68" s="205">
        <f t="shared" si="98"/>
        <v>5871.0650024720435</v>
      </c>
      <c r="P68" s="205">
        <f t="shared" si="98"/>
        <v>5871.0650024720435</v>
      </c>
      <c r="Q68" s="205">
        <f t="shared" si="98"/>
        <v>5871.0650024720435</v>
      </c>
      <c r="R68" s="205">
        <f t="shared" si="98"/>
        <v>5871.0650024720435</v>
      </c>
      <c r="S68" s="205">
        <f t="shared" si="98"/>
        <v>5871.0650024720435</v>
      </c>
      <c r="T68" s="205">
        <f t="shared" si="98"/>
        <v>5871.0650024720435</v>
      </c>
      <c r="U68" s="205">
        <f t="shared" si="98"/>
        <v>5788.3739460991974</v>
      </c>
      <c r="V68" s="205">
        <f t="shared" si="98"/>
        <v>5622.9918333535061</v>
      </c>
      <c r="W68" s="205">
        <f t="shared" si="98"/>
        <v>5457.6097206078148</v>
      </c>
      <c r="X68" s="205">
        <f t="shared" si="98"/>
        <v>5292.2276078621235</v>
      </c>
      <c r="Y68" s="205">
        <f t="shared" si="98"/>
        <v>5126.8454951164322</v>
      </c>
      <c r="Z68" s="205">
        <f t="shared" si="98"/>
        <v>4961.4633823707409</v>
      </c>
      <c r="AA68" s="205">
        <f t="shared" si="98"/>
        <v>4796.0812696250496</v>
      </c>
      <c r="AB68" s="205">
        <f t="shared" si="98"/>
        <v>4630.6991568793583</v>
      </c>
      <c r="AC68" s="205">
        <f t="shared" si="98"/>
        <v>4465.317044133667</v>
      </c>
      <c r="AD68" s="205">
        <f t="shared" si="98"/>
        <v>4299.9349313879757</v>
      </c>
      <c r="AE68" s="205">
        <f t="shared" si="98"/>
        <v>4134.5528186422835</v>
      </c>
      <c r="AF68" s="205">
        <f t="shared" si="98"/>
        <v>3969.1707058965926</v>
      </c>
      <c r="AG68" s="205">
        <f t="shared" si="98"/>
        <v>3803.7885931509013</v>
      </c>
      <c r="AH68" s="205">
        <f t="shared" si="98"/>
        <v>3638.40648040521</v>
      </c>
      <c r="AI68" s="205">
        <f t="shared" si="98"/>
        <v>3473.0243676595187</v>
      </c>
      <c r="AJ68" s="205">
        <f t="shared" si="98"/>
        <v>3307.6422549138269</v>
      </c>
      <c r="AK68" s="205">
        <f t="shared" si="98"/>
        <v>3142.2601421681361</v>
      </c>
      <c r="AL68" s="205">
        <f t="shared" si="98"/>
        <v>2976.8780294224448</v>
      </c>
      <c r="AM68" s="205">
        <f t="shared" si="98"/>
        <v>2811.4959166767535</v>
      </c>
      <c r="AN68" s="205">
        <f t="shared" si="98"/>
        <v>2646.1138039310622</v>
      </c>
      <c r="AO68" s="205">
        <f t="shared" si="98"/>
        <v>2480.7316911853704</v>
      </c>
      <c r="AP68" s="205">
        <f t="shared" si="98"/>
        <v>2315.3495784396791</v>
      </c>
      <c r="AQ68" s="205">
        <f t="shared" si="98"/>
        <v>2149.9674656939878</v>
      </c>
      <c r="AR68" s="205">
        <f t="shared" si="98"/>
        <v>1984.5853529482965</v>
      </c>
      <c r="AS68" s="205">
        <f t="shared" si="98"/>
        <v>1819.2032402026052</v>
      </c>
      <c r="AT68" s="205">
        <f t="shared" si="98"/>
        <v>1653.8211274569139</v>
      </c>
      <c r="AU68" s="205">
        <f t="shared" si="98"/>
        <v>1488.4390147112226</v>
      </c>
      <c r="AV68" s="205">
        <f t="shared" si="98"/>
        <v>1323.0569019655313</v>
      </c>
      <c r="AW68" s="205">
        <f t="shared" si="98"/>
        <v>1157.67478921984</v>
      </c>
      <c r="AX68" s="205">
        <f t="shared" si="98"/>
        <v>992.29267647414872</v>
      </c>
      <c r="AY68" s="205">
        <f t="shared" si="98"/>
        <v>826.91056372845742</v>
      </c>
      <c r="AZ68" s="205">
        <f t="shared" si="98"/>
        <v>661.52845098276612</v>
      </c>
      <c r="BA68" s="205">
        <f t="shared" si="98"/>
        <v>496.14633823707391</v>
      </c>
      <c r="BB68" s="205">
        <f t="shared" si="98"/>
        <v>330.7642254913826</v>
      </c>
      <c r="BC68" s="205">
        <f t="shared" si="98"/>
        <v>165.3821127456913</v>
      </c>
      <c r="BD68" s="205">
        <f t="shared" si="98"/>
        <v>0</v>
      </c>
      <c r="BE68" s="205">
        <f t="shared" si="98"/>
        <v>0</v>
      </c>
      <c r="BF68" s="205">
        <f t="shared" si="98"/>
        <v>0</v>
      </c>
      <c r="BG68" s="205">
        <f t="shared" si="98"/>
        <v>0</v>
      </c>
      <c r="BH68" s="205">
        <f t="shared" si="98"/>
        <v>0</v>
      </c>
      <c r="BI68" s="205">
        <f t="shared" si="98"/>
        <v>0</v>
      </c>
      <c r="BJ68" s="205">
        <f t="shared" si="98"/>
        <v>0</v>
      </c>
      <c r="BK68" s="205">
        <f t="shared" si="98"/>
        <v>0</v>
      </c>
      <c r="BL68" s="205">
        <f t="shared" si="98"/>
        <v>0</v>
      </c>
      <c r="BM68" s="205">
        <f t="shared" si="98"/>
        <v>0</v>
      </c>
      <c r="BN68" s="205">
        <f t="shared" si="98"/>
        <v>0</v>
      </c>
      <c r="BO68" s="205">
        <f t="shared" si="98"/>
        <v>0</v>
      </c>
      <c r="BP68" s="205">
        <f t="shared" si="98"/>
        <v>0</v>
      </c>
      <c r="BQ68" s="205">
        <f t="shared" si="98"/>
        <v>0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5">
        <f t="shared" si="99"/>
        <v>0</v>
      </c>
      <c r="BT68" s="205">
        <f t="shared" si="99"/>
        <v>0</v>
      </c>
      <c r="BU68" s="205">
        <f t="shared" si="99"/>
        <v>0</v>
      </c>
      <c r="BV68" s="205">
        <f t="shared" si="99"/>
        <v>0</v>
      </c>
      <c r="BW68" s="205">
        <f t="shared" si="99"/>
        <v>0</v>
      </c>
      <c r="BX68" s="205">
        <f t="shared" si="99"/>
        <v>0</v>
      </c>
      <c r="BY68" s="205">
        <f t="shared" si="99"/>
        <v>0</v>
      </c>
      <c r="BZ68" s="205">
        <f t="shared" si="99"/>
        <v>0</v>
      </c>
      <c r="CA68" s="205">
        <f t="shared" si="99"/>
        <v>0</v>
      </c>
      <c r="CB68" s="205">
        <f t="shared" si="99"/>
        <v>0</v>
      </c>
      <c r="CC68" s="205">
        <f t="shared" si="99"/>
        <v>0</v>
      </c>
      <c r="CD68" s="205">
        <f t="shared" si="99"/>
        <v>0</v>
      </c>
      <c r="CE68" s="205">
        <f t="shared" si="99"/>
        <v>0</v>
      </c>
      <c r="CF68" s="205">
        <f t="shared" si="99"/>
        <v>0</v>
      </c>
      <c r="CG68" s="205">
        <f t="shared" si="99"/>
        <v>0</v>
      </c>
      <c r="CH68" s="205">
        <f t="shared" si="99"/>
        <v>0</v>
      </c>
      <c r="CI68" s="205">
        <f t="shared" si="99"/>
        <v>4049.0103465324432</v>
      </c>
      <c r="CJ68" s="205">
        <f t="shared" si="99"/>
        <v>8098.0206930648865</v>
      </c>
      <c r="CK68" s="205">
        <f t="shared" si="99"/>
        <v>12147.03103959733</v>
      </c>
      <c r="CL68" s="205">
        <f t="shared" si="99"/>
        <v>16196.041386129773</v>
      </c>
      <c r="CM68" s="205">
        <f t="shared" si="99"/>
        <v>20245.051732662218</v>
      </c>
      <c r="CN68" s="205">
        <f t="shared" si="99"/>
        <v>24294.06207919466</v>
      </c>
      <c r="CO68" s="205">
        <f t="shared" si="99"/>
        <v>28343.072425727103</v>
      </c>
      <c r="CP68" s="205">
        <f t="shared" si="99"/>
        <v>32392.082772259546</v>
      </c>
      <c r="CQ68" s="205">
        <f t="shared" si="99"/>
        <v>36441.093118791992</v>
      </c>
      <c r="CR68" s="205">
        <f t="shared" si="99"/>
        <v>40490.103465324435</v>
      </c>
      <c r="CS68" s="205">
        <f t="shared" si="99"/>
        <v>44539.113811856878</v>
      </c>
      <c r="CT68" s="205">
        <f t="shared" si="99"/>
        <v>48588.124158389321</v>
      </c>
      <c r="CU68" s="205">
        <f t="shared" si="99"/>
        <v>52637.134504921763</v>
      </c>
      <c r="CV68" s="205">
        <f t="shared" si="99"/>
        <v>56686.144851454206</v>
      </c>
      <c r="CW68" s="205">
        <f t="shared" si="99"/>
        <v>61812.400024720424</v>
      </c>
      <c r="CX68" s="205">
        <f t="shared" si="99"/>
        <v>68015.900024720424</v>
      </c>
      <c r="CY68" s="205">
        <f t="shared" si="99"/>
        <v>74219.400024720424</v>
      </c>
      <c r="CZ68" s="205">
        <f t="shared" si="99"/>
        <v>80422.900024720424</v>
      </c>
      <c r="DA68" s="205">
        <f t="shared" si="99"/>
        <v>86626.400024720424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5743.6065157120338</v>
      </c>
      <c r="G69" s="205">
        <f t="shared" si="100"/>
        <v>5743.6065157120338</v>
      </c>
      <c r="H69" s="205">
        <f t="shared" si="100"/>
        <v>5743.6065157120338</v>
      </c>
      <c r="I69" s="205">
        <f t="shared" si="100"/>
        <v>5743.6065157120338</v>
      </c>
      <c r="J69" s="205">
        <f t="shared" si="100"/>
        <v>5743.6065157120338</v>
      </c>
      <c r="K69" s="205">
        <f t="shared" si="100"/>
        <v>5743.6065157120338</v>
      </c>
      <c r="L69" s="205">
        <f t="shared" si="88"/>
        <v>5743.6065157120338</v>
      </c>
      <c r="M69" s="205">
        <f t="shared" si="100"/>
        <v>5743.6065157120338</v>
      </c>
      <c r="N69" s="205">
        <f t="shared" si="100"/>
        <v>5743.6065157120338</v>
      </c>
      <c r="O69" s="205">
        <f t="shared" si="100"/>
        <v>5743.6065157120338</v>
      </c>
      <c r="P69" s="205">
        <f t="shared" si="100"/>
        <v>5743.6065157120338</v>
      </c>
      <c r="Q69" s="205">
        <f t="shared" si="100"/>
        <v>5743.6065157120338</v>
      </c>
      <c r="R69" s="205">
        <f t="shared" si="100"/>
        <v>5743.6065157120338</v>
      </c>
      <c r="S69" s="205">
        <f t="shared" si="100"/>
        <v>5743.6065157120338</v>
      </c>
      <c r="T69" s="205">
        <f t="shared" si="100"/>
        <v>5743.6065157120338</v>
      </c>
      <c r="U69" s="205">
        <f t="shared" si="100"/>
        <v>5747.5395559880462</v>
      </c>
      <c r="V69" s="205">
        <f t="shared" si="100"/>
        <v>5755.4056365400711</v>
      </c>
      <c r="W69" s="205">
        <f t="shared" si="100"/>
        <v>5763.271717092096</v>
      </c>
      <c r="X69" s="205">
        <f t="shared" si="100"/>
        <v>5771.1377976441208</v>
      </c>
      <c r="Y69" s="205">
        <f t="shared" si="100"/>
        <v>5779.0038781961457</v>
      </c>
      <c r="Z69" s="205">
        <f t="shared" si="100"/>
        <v>5786.8699587481706</v>
      </c>
      <c r="AA69" s="205">
        <f t="shared" si="100"/>
        <v>5794.7360393001954</v>
      </c>
      <c r="AB69" s="205">
        <f t="shared" si="100"/>
        <v>5802.6021198522203</v>
      </c>
      <c r="AC69" s="205">
        <f t="shared" si="100"/>
        <v>5810.4682004042452</v>
      </c>
      <c r="AD69" s="205">
        <f t="shared" si="100"/>
        <v>5818.33428095627</v>
      </c>
      <c r="AE69" s="205">
        <f t="shared" si="100"/>
        <v>5826.2003615082949</v>
      </c>
      <c r="AF69" s="205">
        <f t="shared" si="100"/>
        <v>5834.0664420603198</v>
      </c>
      <c r="AG69" s="205">
        <f t="shared" si="100"/>
        <v>5841.9325226123447</v>
      </c>
      <c r="AH69" s="205">
        <f t="shared" si="100"/>
        <v>5849.7986031643695</v>
      </c>
      <c r="AI69" s="205">
        <f t="shared" si="100"/>
        <v>5857.6646837163944</v>
      </c>
      <c r="AJ69" s="205">
        <f t="shared" si="100"/>
        <v>5865.5307642684193</v>
      </c>
      <c r="AK69" s="205">
        <f t="shared" si="100"/>
        <v>5873.3968448204441</v>
      </c>
      <c r="AL69" s="205">
        <f t="shared" si="100"/>
        <v>5881.2629253724699</v>
      </c>
      <c r="AM69" s="205">
        <f t="shared" si="100"/>
        <v>5889.1290059244948</v>
      </c>
      <c r="AN69" s="205">
        <f t="shared" si="100"/>
        <v>5896.9950864765196</v>
      </c>
      <c r="AO69" s="205">
        <f t="shared" si="100"/>
        <v>5904.8611670285445</v>
      </c>
      <c r="AP69" s="205">
        <f t="shared" si="100"/>
        <v>5912.7272475805694</v>
      </c>
      <c r="AQ69" s="205">
        <f t="shared" si="100"/>
        <v>5920.5933281325943</v>
      </c>
      <c r="AR69" s="205">
        <f t="shared" si="100"/>
        <v>5928.4594086846191</v>
      </c>
      <c r="AS69" s="205">
        <f t="shared" si="100"/>
        <v>5936.325489236644</v>
      </c>
      <c r="AT69" s="205">
        <f t="shared" si="100"/>
        <v>5944.1915697886689</v>
      </c>
      <c r="AU69" s="205">
        <f t="shared" si="100"/>
        <v>5952.0576503406937</v>
      </c>
      <c r="AV69" s="205">
        <f t="shared" si="100"/>
        <v>5959.9237308927186</v>
      </c>
      <c r="AW69" s="205">
        <f t="shared" si="100"/>
        <v>5967.7898114447435</v>
      </c>
      <c r="AX69" s="205">
        <f t="shared" si="100"/>
        <v>5975.6558919967683</v>
      </c>
      <c r="AY69" s="205">
        <f t="shared" si="100"/>
        <v>5983.5219725487932</v>
      </c>
      <c r="AZ69" s="205">
        <f t="shared" si="100"/>
        <v>5991.3880531008181</v>
      </c>
      <c r="BA69" s="205">
        <f t="shared" si="100"/>
        <v>5999.2541336528429</v>
      </c>
      <c r="BB69" s="205">
        <f t="shared" si="100"/>
        <v>6007.1202142048678</v>
      </c>
      <c r="BC69" s="205">
        <f t="shared" si="100"/>
        <v>6014.9862947568927</v>
      </c>
      <c r="BD69" s="205">
        <f t="shared" si="100"/>
        <v>6022.8523753089175</v>
      </c>
      <c r="BE69" s="205">
        <f t="shared" si="100"/>
        <v>5983.1584150365388</v>
      </c>
      <c r="BF69" s="205">
        <f t="shared" si="100"/>
        <v>5943.4644547641601</v>
      </c>
      <c r="BG69" s="205">
        <f t="shared" si="100"/>
        <v>5903.7704944917805</v>
      </c>
      <c r="BH69" s="205">
        <f t="shared" si="100"/>
        <v>5864.0765342194018</v>
      </c>
      <c r="BI69" s="205">
        <f t="shared" si="100"/>
        <v>5824.382573947023</v>
      </c>
      <c r="BJ69" s="205">
        <f t="shared" si="100"/>
        <v>5784.6886136746443</v>
      </c>
      <c r="BK69" s="205">
        <f t="shared" si="100"/>
        <v>5744.9946534022656</v>
      </c>
      <c r="BL69" s="205">
        <f t="shared" si="100"/>
        <v>5705.300693129886</v>
      </c>
      <c r="BM69" s="205">
        <f t="shared" si="100"/>
        <v>5665.6067328575073</v>
      </c>
      <c r="BN69" s="205">
        <f t="shared" si="100"/>
        <v>5625.9127725851286</v>
      </c>
      <c r="BO69" s="205">
        <f t="shared" si="100"/>
        <v>5586.2188123127498</v>
      </c>
      <c r="BP69" s="205">
        <f t="shared" si="100"/>
        <v>5546.5248520403711</v>
      </c>
      <c r="BQ69" s="205">
        <f t="shared" si="100"/>
        <v>5506.8308917679915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5467.1369314956128</v>
      </c>
      <c r="BS69" s="205">
        <f t="shared" si="101"/>
        <v>5427.4429712232341</v>
      </c>
      <c r="BT69" s="205">
        <f t="shared" si="101"/>
        <v>5387.7490109508553</v>
      </c>
      <c r="BU69" s="205">
        <f t="shared" si="101"/>
        <v>5348.0550506784766</v>
      </c>
      <c r="BV69" s="205">
        <f t="shared" si="101"/>
        <v>5308.361090406097</v>
      </c>
      <c r="BW69" s="205">
        <f t="shared" si="101"/>
        <v>5268.6671301337183</v>
      </c>
      <c r="BX69" s="205">
        <f t="shared" si="101"/>
        <v>5228.9731698613396</v>
      </c>
      <c r="BY69" s="205">
        <f t="shared" si="101"/>
        <v>5189.2792095889608</v>
      </c>
      <c r="BZ69" s="205">
        <f t="shared" si="101"/>
        <v>5149.5852493165821</v>
      </c>
      <c r="CA69" s="205">
        <f t="shared" si="101"/>
        <v>5109.8912890442025</v>
      </c>
      <c r="CB69" s="205">
        <f t="shared" si="101"/>
        <v>5070.1973287718238</v>
      </c>
      <c r="CC69" s="205">
        <f t="shared" si="101"/>
        <v>5030.5033684994451</v>
      </c>
      <c r="CD69" s="205">
        <f t="shared" si="101"/>
        <v>4990.8094082270663</v>
      </c>
      <c r="CE69" s="205">
        <f t="shared" si="101"/>
        <v>4951.1154479546876</v>
      </c>
      <c r="CF69" s="205">
        <f t="shared" si="101"/>
        <v>4911.421487682308</v>
      </c>
      <c r="CG69" s="205">
        <f t="shared" si="101"/>
        <v>4871.7275274099293</v>
      </c>
      <c r="CH69" s="205">
        <f t="shared" si="101"/>
        <v>4832.0335671375506</v>
      </c>
      <c r="CI69" s="205">
        <f t="shared" si="101"/>
        <v>4602.5742053270469</v>
      </c>
      <c r="CJ69" s="205">
        <f t="shared" si="101"/>
        <v>4373.1148435165442</v>
      </c>
      <c r="CK69" s="205">
        <f t="shared" si="101"/>
        <v>4143.6554817060405</v>
      </c>
      <c r="CL69" s="205">
        <f t="shared" si="101"/>
        <v>3914.1961198955369</v>
      </c>
      <c r="CM69" s="205">
        <f t="shared" si="101"/>
        <v>3684.7367580850337</v>
      </c>
      <c r="CN69" s="205">
        <f t="shared" si="101"/>
        <v>3455.2773962745305</v>
      </c>
      <c r="CO69" s="205">
        <f t="shared" si="101"/>
        <v>3225.8180344640268</v>
      </c>
      <c r="CP69" s="205">
        <f t="shared" si="101"/>
        <v>2996.3586726535236</v>
      </c>
      <c r="CQ69" s="205">
        <f t="shared" si="101"/>
        <v>2766.8993108430204</v>
      </c>
      <c r="CR69" s="205">
        <f t="shared" si="101"/>
        <v>2537.4399490325168</v>
      </c>
      <c r="CS69" s="205">
        <f t="shared" si="101"/>
        <v>2307.9805872220136</v>
      </c>
      <c r="CT69" s="205">
        <f t="shared" si="101"/>
        <v>2078.5212254115104</v>
      </c>
      <c r="CU69" s="205">
        <f t="shared" si="101"/>
        <v>1849.0618636010067</v>
      </c>
      <c r="CV69" s="205">
        <f t="shared" si="101"/>
        <v>1619.6025017905035</v>
      </c>
      <c r="CW69" s="205">
        <f t="shared" si="101"/>
        <v>1512.2378208852517</v>
      </c>
      <c r="CX69" s="205">
        <f t="shared" si="101"/>
        <v>1526.9678208852517</v>
      </c>
      <c r="CY69" s="205">
        <f t="shared" si="101"/>
        <v>1541.6978208852518</v>
      </c>
      <c r="CZ69" s="205">
        <f t="shared" si="101"/>
        <v>1556.4278208852518</v>
      </c>
      <c r="DA69" s="205">
        <f t="shared" si="101"/>
        <v>1571.1578208852518</v>
      </c>
    </row>
    <row r="70" spans="1:105" s="205" customFormat="1">
      <c r="A70" s="205" t="str">
        <f>Income!A85</f>
        <v>Cash transfer - official</v>
      </c>
      <c r="F70" s="205">
        <f t="shared" si="100"/>
        <v>24218.143135197181</v>
      </c>
      <c r="G70" s="205">
        <f t="shared" si="100"/>
        <v>24218.143135197181</v>
      </c>
      <c r="H70" s="205">
        <f t="shared" si="100"/>
        <v>24218.143135197181</v>
      </c>
      <c r="I70" s="205">
        <f t="shared" si="100"/>
        <v>24218.143135197181</v>
      </c>
      <c r="J70" s="205">
        <f t="shared" si="100"/>
        <v>24218.143135197181</v>
      </c>
      <c r="K70" s="205">
        <f t="shared" si="100"/>
        <v>24218.143135197181</v>
      </c>
      <c r="L70" s="205">
        <f t="shared" si="100"/>
        <v>24218.143135197181</v>
      </c>
      <c r="M70" s="205">
        <f t="shared" si="100"/>
        <v>24218.143135197181</v>
      </c>
      <c r="N70" s="205">
        <f t="shared" si="100"/>
        <v>24218.143135197181</v>
      </c>
      <c r="O70" s="205">
        <f t="shared" si="100"/>
        <v>24218.143135197181</v>
      </c>
      <c r="P70" s="205">
        <f t="shared" si="100"/>
        <v>24218.143135197181</v>
      </c>
      <c r="Q70" s="205">
        <f t="shared" si="100"/>
        <v>24218.143135197181</v>
      </c>
      <c r="R70" s="205">
        <f t="shared" si="100"/>
        <v>24218.143135197181</v>
      </c>
      <c r="S70" s="205">
        <f t="shared" si="100"/>
        <v>24218.143135197181</v>
      </c>
      <c r="T70" s="205">
        <f t="shared" si="100"/>
        <v>24218.143135197181</v>
      </c>
      <c r="U70" s="205">
        <f t="shared" si="100"/>
        <v>24579.91650682838</v>
      </c>
      <c r="V70" s="205">
        <f t="shared" si="100"/>
        <v>25303.463250090783</v>
      </c>
      <c r="W70" s="205">
        <f t="shared" si="100"/>
        <v>26027.009993353182</v>
      </c>
      <c r="X70" s="205">
        <f t="shared" si="100"/>
        <v>26750.556736615581</v>
      </c>
      <c r="Y70" s="205">
        <f t="shared" si="100"/>
        <v>27474.10347987798</v>
      </c>
      <c r="Z70" s="205">
        <f t="shared" si="100"/>
        <v>28197.650223140379</v>
      </c>
      <c r="AA70" s="205">
        <f t="shared" si="100"/>
        <v>28921.196966402778</v>
      </c>
      <c r="AB70" s="205">
        <f t="shared" si="100"/>
        <v>29644.743709665177</v>
      </c>
      <c r="AC70" s="205">
        <f t="shared" si="100"/>
        <v>30368.29045292758</v>
      </c>
      <c r="AD70" s="205">
        <f t="shared" si="100"/>
        <v>31091.837196189979</v>
      </c>
      <c r="AE70" s="205">
        <f t="shared" si="100"/>
        <v>31815.383939452378</v>
      </c>
      <c r="AF70" s="205">
        <f t="shared" si="100"/>
        <v>32538.930682714778</v>
      </c>
      <c r="AG70" s="205">
        <f t="shared" si="100"/>
        <v>33262.47742597718</v>
      </c>
      <c r="AH70" s="205">
        <f t="shared" si="100"/>
        <v>33986.024169239579</v>
      </c>
      <c r="AI70" s="205">
        <f t="shared" si="100"/>
        <v>34709.570912501978</v>
      </c>
      <c r="AJ70" s="205">
        <f t="shared" si="100"/>
        <v>35433.117655764378</v>
      </c>
      <c r="AK70" s="205">
        <f t="shared" si="100"/>
        <v>36156.664399026777</v>
      </c>
      <c r="AL70" s="205">
        <f t="shared" si="100"/>
        <v>36880.211142289176</v>
      </c>
      <c r="AM70" s="205">
        <f t="shared" si="100"/>
        <v>37603.757885551575</v>
      </c>
      <c r="AN70" s="205">
        <f t="shared" si="100"/>
        <v>38327.304628813974</v>
      </c>
      <c r="AO70" s="205">
        <f t="shared" si="100"/>
        <v>39050.851372076373</v>
      </c>
      <c r="AP70" s="205">
        <f t="shared" si="100"/>
        <v>39774.398115338772</v>
      </c>
      <c r="AQ70" s="205">
        <f t="shared" si="100"/>
        <v>40497.944858601171</v>
      </c>
      <c r="AR70" s="205">
        <f t="shared" si="100"/>
        <v>41221.49160186357</v>
      </c>
      <c r="AS70" s="205">
        <f t="shared" si="100"/>
        <v>41945.038345125969</v>
      </c>
      <c r="AT70" s="205">
        <f t="shared" si="100"/>
        <v>42668.585088388369</v>
      </c>
      <c r="AU70" s="205">
        <f t="shared" si="100"/>
        <v>43392.131831650768</v>
      </c>
      <c r="AV70" s="205">
        <f t="shared" si="100"/>
        <v>44115.678574913167</v>
      </c>
      <c r="AW70" s="205">
        <f t="shared" si="100"/>
        <v>44839.225318175566</v>
      </c>
      <c r="AX70" s="205">
        <f t="shared" si="100"/>
        <v>45562.772061437972</v>
      </c>
      <c r="AY70" s="205">
        <f t="shared" si="100"/>
        <v>46286.318804700371</v>
      </c>
      <c r="AZ70" s="205">
        <f t="shared" si="100"/>
        <v>47009.865547962771</v>
      </c>
      <c r="BA70" s="205">
        <f t="shared" si="100"/>
        <v>47733.41229122517</v>
      </c>
      <c r="BB70" s="205">
        <f t="shared" si="100"/>
        <v>48456.959034487569</v>
      </c>
      <c r="BC70" s="205">
        <f t="shared" si="100"/>
        <v>49180.505777749968</v>
      </c>
      <c r="BD70" s="205">
        <f t="shared" si="100"/>
        <v>49904.052521012374</v>
      </c>
      <c r="BE70" s="205">
        <f t="shared" si="100"/>
        <v>48729.839520517955</v>
      </c>
      <c r="BF70" s="205">
        <f t="shared" si="100"/>
        <v>47555.62652002355</v>
      </c>
      <c r="BG70" s="205">
        <f t="shared" si="100"/>
        <v>46381.413519529138</v>
      </c>
      <c r="BH70" s="205">
        <f t="shared" si="100"/>
        <v>45207.200519034734</v>
      </c>
      <c r="BI70" s="205">
        <f t="shared" si="100"/>
        <v>44032.987518540322</v>
      </c>
      <c r="BJ70" s="205">
        <f t="shared" si="100"/>
        <v>42858.774518045917</v>
      </c>
      <c r="BK70" s="205">
        <f t="shared" si="100"/>
        <v>41684.561517551505</v>
      </c>
      <c r="BL70" s="205">
        <f t="shared" si="100"/>
        <v>40510.3485170571</v>
      </c>
      <c r="BM70" s="205">
        <f t="shared" si="100"/>
        <v>39336.135516562688</v>
      </c>
      <c r="BN70" s="205">
        <f t="shared" si="100"/>
        <v>38161.922516068284</v>
      </c>
      <c r="BO70" s="205">
        <f t="shared" si="100"/>
        <v>36987.709515573872</v>
      </c>
      <c r="BP70" s="205">
        <f t="shared" si="100"/>
        <v>35813.49651507946</v>
      </c>
      <c r="BQ70" s="205">
        <f t="shared" si="100"/>
        <v>34639.283514585055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33465.07051409065</v>
      </c>
      <c r="BS70" s="205">
        <f t="shared" si="102"/>
        <v>32290.857513596238</v>
      </c>
      <c r="BT70" s="205">
        <f t="shared" si="102"/>
        <v>31116.64451310183</v>
      </c>
      <c r="BU70" s="205">
        <f t="shared" si="102"/>
        <v>29942.431512607422</v>
      </c>
      <c r="BV70" s="205">
        <f t="shared" si="102"/>
        <v>28768.218512113013</v>
      </c>
      <c r="BW70" s="205">
        <f t="shared" si="102"/>
        <v>27594.005511618605</v>
      </c>
      <c r="BX70" s="205">
        <f t="shared" si="102"/>
        <v>26419.792511124197</v>
      </c>
      <c r="BY70" s="205">
        <f t="shared" si="102"/>
        <v>25245.579510629788</v>
      </c>
      <c r="BZ70" s="205">
        <f t="shared" si="102"/>
        <v>24071.36651013538</v>
      </c>
      <c r="CA70" s="205">
        <f t="shared" si="102"/>
        <v>22897.153509640972</v>
      </c>
      <c r="CB70" s="205">
        <f t="shared" si="102"/>
        <v>21722.94050914656</v>
      </c>
      <c r="CC70" s="205">
        <f t="shared" si="102"/>
        <v>20548.727508652151</v>
      </c>
      <c r="CD70" s="205">
        <f t="shared" si="102"/>
        <v>19374.514508157743</v>
      </c>
      <c r="CE70" s="205">
        <f t="shared" si="102"/>
        <v>18200.301507663335</v>
      </c>
      <c r="CF70" s="205">
        <f t="shared" si="102"/>
        <v>17026.088507168926</v>
      </c>
      <c r="CG70" s="205">
        <f t="shared" si="102"/>
        <v>15851.875506674522</v>
      </c>
      <c r="CH70" s="205">
        <f t="shared" si="102"/>
        <v>14677.66250618011</v>
      </c>
      <c r="CI70" s="205">
        <f t="shared" si="102"/>
        <v>15082.563540833351</v>
      </c>
      <c r="CJ70" s="205">
        <f t="shared" si="102"/>
        <v>15487.464575486594</v>
      </c>
      <c r="CK70" s="205">
        <f t="shared" si="102"/>
        <v>15892.365610139839</v>
      </c>
      <c r="CL70" s="205">
        <f t="shared" si="102"/>
        <v>16297.266644793082</v>
      </c>
      <c r="CM70" s="205">
        <f t="shared" si="102"/>
        <v>16702.167679446327</v>
      </c>
      <c r="CN70" s="205">
        <f t="shared" si="102"/>
        <v>17107.068714099572</v>
      </c>
      <c r="CO70" s="205">
        <f t="shared" si="102"/>
        <v>17511.969748752817</v>
      </c>
      <c r="CP70" s="205">
        <f t="shared" si="102"/>
        <v>17916.870783406059</v>
      </c>
      <c r="CQ70" s="205">
        <f t="shared" si="102"/>
        <v>18321.771818059304</v>
      </c>
      <c r="CR70" s="205">
        <f t="shared" si="102"/>
        <v>18726.672852712549</v>
      </c>
      <c r="CS70" s="205">
        <f t="shared" si="102"/>
        <v>19131.573887365794</v>
      </c>
      <c r="CT70" s="205">
        <f t="shared" si="102"/>
        <v>19536.474922019035</v>
      </c>
      <c r="CU70" s="205">
        <f t="shared" si="102"/>
        <v>19941.37595667228</v>
      </c>
      <c r="CV70" s="205">
        <f t="shared" si="102"/>
        <v>20346.276991325525</v>
      </c>
      <c r="CW70" s="205">
        <f t="shared" si="102"/>
        <v>19984.812508652147</v>
      </c>
      <c r="CX70" s="205">
        <f t="shared" si="102"/>
        <v>18856.982508652149</v>
      </c>
      <c r="CY70" s="205">
        <f t="shared" si="102"/>
        <v>17729.152508652147</v>
      </c>
      <c r="CZ70" s="205">
        <f t="shared" si="102"/>
        <v>16601.322508652149</v>
      </c>
      <c r="DA70" s="205">
        <f t="shared" si="102"/>
        <v>15473.492508652147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5">
        <f t="shared" si="103"/>
        <v>0</v>
      </c>
      <c r="H71" s="205">
        <f t="shared" si="103"/>
        <v>0</v>
      </c>
      <c r="I71" s="205">
        <f t="shared" si="103"/>
        <v>0</v>
      </c>
      <c r="J71" s="205">
        <f t="shared" si="103"/>
        <v>0</v>
      </c>
      <c r="K71" s="205">
        <f t="shared" si="103"/>
        <v>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5">
        <f t="shared" si="103"/>
        <v>0</v>
      </c>
      <c r="N71" s="205">
        <f t="shared" si="103"/>
        <v>0</v>
      </c>
      <c r="O71" s="205">
        <f t="shared" si="103"/>
        <v>0</v>
      </c>
      <c r="P71" s="205">
        <f t="shared" si="103"/>
        <v>0</v>
      </c>
      <c r="Q71" s="205">
        <f t="shared" si="103"/>
        <v>0</v>
      </c>
      <c r="R71" s="205">
        <f t="shared" si="103"/>
        <v>0</v>
      </c>
      <c r="S71" s="205">
        <f t="shared" si="103"/>
        <v>0</v>
      </c>
      <c r="T71" s="205">
        <f t="shared" si="103"/>
        <v>0</v>
      </c>
      <c r="U71" s="205">
        <f t="shared" si="103"/>
        <v>18.304009874197678</v>
      </c>
      <c r="V71" s="205">
        <f t="shared" si="103"/>
        <v>54.912029622592911</v>
      </c>
      <c r="W71" s="205">
        <f t="shared" si="103"/>
        <v>91.520049370988133</v>
      </c>
      <c r="X71" s="205">
        <f t="shared" si="103"/>
        <v>128.12806911938335</v>
      </c>
      <c r="Y71" s="205">
        <f t="shared" si="103"/>
        <v>164.73608886777859</v>
      </c>
      <c r="Z71" s="205">
        <f t="shared" si="103"/>
        <v>201.34410861617383</v>
      </c>
      <c r="AA71" s="205">
        <f t="shared" si="103"/>
        <v>237.95212836456906</v>
      </c>
      <c r="AB71" s="205">
        <f t="shared" si="103"/>
        <v>274.56014811296427</v>
      </c>
      <c r="AC71" s="205">
        <f t="shared" si="103"/>
        <v>311.16816786135951</v>
      </c>
      <c r="AD71" s="205">
        <f t="shared" si="103"/>
        <v>347.77618760975474</v>
      </c>
      <c r="AE71" s="205">
        <f t="shared" si="103"/>
        <v>384.38420735814998</v>
      </c>
      <c r="AF71" s="205">
        <f t="shared" si="103"/>
        <v>420.99222710654522</v>
      </c>
      <c r="AG71" s="205">
        <f t="shared" si="103"/>
        <v>457.60024685494045</v>
      </c>
      <c r="AH71" s="205">
        <f t="shared" si="103"/>
        <v>494.20826660333563</v>
      </c>
      <c r="AI71" s="205">
        <f t="shared" si="103"/>
        <v>530.81628635173092</v>
      </c>
      <c r="AJ71" s="205">
        <f t="shared" si="103"/>
        <v>567.42430610012616</v>
      </c>
      <c r="AK71" s="205">
        <f t="shared" si="103"/>
        <v>604.03232584852128</v>
      </c>
      <c r="AL71" s="205">
        <f t="shared" si="103"/>
        <v>640.64034559691652</v>
      </c>
      <c r="AM71" s="205">
        <f t="shared" si="103"/>
        <v>677.24836534531175</v>
      </c>
      <c r="AN71" s="205">
        <f t="shared" si="103"/>
        <v>713.85638509370699</v>
      </c>
      <c r="AO71" s="205">
        <f t="shared" si="103"/>
        <v>750.46440484210223</v>
      </c>
      <c r="AP71" s="205">
        <f t="shared" si="103"/>
        <v>787.07242459049746</v>
      </c>
      <c r="AQ71" s="205">
        <f t="shared" si="103"/>
        <v>823.6804443388927</v>
      </c>
      <c r="AR71" s="205">
        <f t="shared" si="103"/>
        <v>860.28846408728793</v>
      </c>
      <c r="AS71" s="205">
        <f t="shared" si="103"/>
        <v>896.89648383568306</v>
      </c>
      <c r="AT71" s="205">
        <f t="shared" si="103"/>
        <v>933.50450358407829</v>
      </c>
      <c r="AU71" s="205">
        <f t="shared" si="103"/>
        <v>970.11252333247353</v>
      </c>
      <c r="AV71" s="205">
        <f t="shared" si="103"/>
        <v>1006.7205430808688</v>
      </c>
      <c r="AW71" s="205">
        <f t="shared" si="103"/>
        <v>1043.328562829264</v>
      </c>
      <c r="AX71" s="205">
        <f t="shared" si="103"/>
        <v>1079.9365825776592</v>
      </c>
      <c r="AY71" s="205">
        <f t="shared" si="103"/>
        <v>1116.5446023260545</v>
      </c>
      <c r="AZ71" s="205">
        <f t="shared" si="103"/>
        <v>1153.1526220744497</v>
      </c>
      <c r="BA71" s="205">
        <f t="shared" si="103"/>
        <v>1189.7606418228449</v>
      </c>
      <c r="BB71" s="205">
        <f t="shared" si="103"/>
        <v>1226.3686615712402</v>
      </c>
      <c r="BC71" s="205">
        <f t="shared" si="103"/>
        <v>1262.9766813196354</v>
      </c>
      <c r="BD71" s="205">
        <f t="shared" si="103"/>
        <v>1299.5847010680307</v>
      </c>
      <c r="BE71" s="205">
        <f t="shared" si="103"/>
        <v>1334.8955458869659</v>
      </c>
      <c r="BF71" s="205">
        <f t="shared" si="103"/>
        <v>1370.2063907059012</v>
      </c>
      <c r="BG71" s="205">
        <f t="shared" si="103"/>
        <v>1405.5172355248365</v>
      </c>
      <c r="BH71" s="205">
        <f t="shared" si="103"/>
        <v>1440.8280803437717</v>
      </c>
      <c r="BI71" s="205">
        <f t="shared" si="103"/>
        <v>1476.138925162707</v>
      </c>
      <c r="BJ71" s="205">
        <f t="shared" si="103"/>
        <v>1511.4497699816422</v>
      </c>
      <c r="BK71" s="205">
        <f t="shared" si="103"/>
        <v>1546.7606148005775</v>
      </c>
      <c r="BL71" s="205">
        <f t="shared" si="103"/>
        <v>1582.0714596195128</v>
      </c>
      <c r="BM71" s="205">
        <f t="shared" si="103"/>
        <v>1617.382304438448</v>
      </c>
      <c r="BN71" s="205">
        <f t="shared" si="103"/>
        <v>1652.6931492573833</v>
      </c>
      <c r="BO71" s="205">
        <f t="shared" si="103"/>
        <v>1688.0039940763186</v>
      </c>
      <c r="BP71" s="205">
        <f t="shared" si="103"/>
        <v>1723.3148388952541</v>
      </c>
      <c r="BQ71" s="205">
        <f t="shared" si="103"/>
        <v>1758.6256837141891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1793.9365285331246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1829.2473733520596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1864.5582181709951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1899.8690629899302</v>
      </c>
      <c r="BV71" s="205">
        <f t="shared" si="104"/>
        <v>1935.1799078088657</v>
      </c>
      <c r="BW71" s="205">
        <f t="shared" si="104"/>
        <v>1970.4907526278007</v>
      </c>
      <c r="BX71" s="205">
        <f t="shared" si="104"/>
        <v>2005.8015974467362</v>
      </c>
      <c r="BY71" s="205">
        <f t="shared" si="104"/>
        <v>2041.1124422656712</v>
      </c>
      <c r="BZ71" s="205">
        <f t="shared" si="104"/>
        <v>2076.4232870846067</v>
      </c>
      <c r="CA71" s="205">
        <f t="shared" si="104"/>
        <v>2111.7341319035418</v>
      </c>
      <c r="CB71" s="205">
        <f t="shared" si="104"/>
        <v>2147.0449767224773</v>
      </c>
      <c r="CC71" s="205">
        <f t="shared" si="104"/>
        <v>2182.3558215414123</v>
      </c>
      <c r="CD71" s="205">
        <f t="shared" si="104"/>
        <v>2217.6666663603478</v>
      </c>
      <c r="CE71" s="205">
        <f t="shared" si="104"/>
        <v>2252.9775111792833</v>
      </c>
      <c r="CF71" s="205">
        <f t="shared" si="104"/>
        <v>2288.2883559982183</v>
      </c>
      <c r="CG71" s="205">
        <f t="shared" si="104"/>
        <v>2323.5992008171534</v>
      </c>
      <c r="CH71" s="205">
        <f t="shared" si="104"/>
        <v>2358.9100456360889</v>
      </c>
      <c r="CI71" s="205">
        <f t="shared" si="104"/>
        <v>3309.7044395093321</v>
      </c>
      <c r="CJ71" s="205">
        <f t="shared" si="104"/>
        <v>4260.4988333825759</v>
      </c>
      <c r="CK71" s="205">
        <f t="shared" si="104"/>
        <v>5211.2932272558191</v>
      </c>
      <c r="CL71" s="205">
        <f t="shared" si="104"/>
        <v>6162.0876211290624</v>
      </c>
      <c r="CM71" s="205">
        <f t="shared" si="104"/>
        <v>7112.8820150023057</v>
      </c>
      <c r="CN71" s="205">
        <f t="shared" si="104"/>
        <v>8063.6764088755499</v>
      </c>
      <c r="CO71" s="205">
        <f t="shared" si="104"/>
        <v>9014.4708027487923</v>
      </c>
      <c r="CP71" s="205">
        <f t="shared" si="104"/>
        <v>9965.2651966220365</v>
      </c>
      <c r="CQ71" s="205">
        <f t="shared" si="104"/>
        <v>10916.059590495279</v>
      </c>
      <c r="CR71" s="205">
        <f t="shared" si="104"/>
        <v>11866.853984368523</v>
      </c>
      <c r="CS71" s="205">
        <f t="shared" si="104"/>
        <v>12817.648378241765</v>
      </c>
      <c r="CT71" s="205">
        <f t="shared" si="104"/>
        <v>13768.44277211501</v>
      </c>
      <c r="CU71" s="205">
        <f t="shared" si="104"/>
        <v>14719.237165988252</v>
      </c>
      <c r="CV71" s="205">
        <f t="shared" si="104"/>
        <v>15670.031559861496</v>
      </c>
      <c r="CW71" s="205">
        <f t="shared" si="104"/>
        <v>16293.593756798118</v>
      </c>
      <c r="CX71" s="205">
        <f t="shared" si="104"/>
        <v>16589.923756798118</v>
      </c>
      <c r="CY71" s="205">
        <f t="shared" si="104"/>
        <v>16886.253756798116</v>
      </c>
      <c r="CZ71" s="205">
        <f t="shared" si="104"/>
        <v>17182.583756798118</v>
      </c>
      <c r="DA71" s="205">
        <f t="shared" si="104"/>
        <v>17478.913756798116</v>
      </c>
    </row>
    <row r="72" spans="1:105" s="205" customFormat="1">
      <c r="A72" s="205" t="str">
        <f>Income!A88</f>
        <v>TOTAL</v>
      </c>
      <c r="F72" s="205">
        <f>SUM(F59:F71)</f>
        <v>50067.187000383186</v>
      </c>
      <c r="G72" s="205">
        <f t="shared" ref="G72:BR72" si="105">SUM(G59:G71)</f>
        <v>49726.927000383192</v>
      </c>
      <c r="H72" s="205">
        <f t="shared" si="105"/>
        <v>49386.667000383197</v>
      </c>
      <c r="I72" s="205">
        <f t="shared" si="105"/>
        <v>49046.407000383188</v>
      </c>
      <c r="J72" s="205">
        <f t="shared" si="105"/>
        <v>48706.147000383193</v>
      </c>
      <c r="K72" s="205">
        <f t="shared" si="105"/>
        <v>48365.887000383198</v>
      </c>
      <c r="L72" s="205">
        <f t="shared" si="105"/>
        <v>48025.627000383189</v>
      </c>
      <c r="M72" s="205">
        <f t="shared" si="105"/>
        <v>47685.367000383194</v>
      </c>
      <c r="N72" s="205">
        <f t="shared" si="105"/>
        <v>47345.107000383185</v>
      </c>
      <c r="O72" s="205">
        <f t="shared" si="105"/>
        <v>47004.84700038319</v>
      </c>
      <c r="P72" s="205">
        <f t="shared" si="105"/>
        <v>46664.587000383195</v>
      </c>
      <c r="Q72" s="205">
        <f t="shared" si="105"/>
        <v>46324.327000383193</v>
      </c>
      <c r="R72" s="205">
        <f t="shared" si="105"/>
        <v>45984.067000383191</v>
      </c>
      <c r="S72" s="205">
        <f t="shared" si="105"/>
        <v>45643.807000383196</v>
      </c>
      <c r="T72" s="205">
        <f t="shared" si="105"/>
        <v>45303.547000383187</v>
      </c>
      <c r="U72" s="205">
        <f t="shared" si="105"/>
        <v>45511.826629064344</v>
      </c>
      <c r="V72" s="205">
        <f t="shared" si="105"/>
        <v>46268.645886426668</v>
      </c>
      <c r="W72" s="205">
        <f t="shared" si="105"/>
        <v>47025.465143788977</v>
      </c>
      <c r="X72" s="205">
        <f t="shared" si="105"/>
        <v>47782.284401151293</v>
      </c>
      <c r="Y72" s="205">
        <f t="shared" si="105"/>
        <v>48539.103658513603</v>
      </c>
      <c r="Z72" s="205">
        <f t="shared" si="105"/>
        <v>49295.922915875926</v>
      </c>
      <c r="AA72" s="205">
        <f t="shared" si="105"/>
        <v>50052.742173238228</v>
      </c>
      <c r="AB72" s="205">
        <f t="shared" si="105"/>
        <v>50809.561430600545</v>
      </c>
      <c r="AC72" s="205">
        <f t="shared" si="105"/>
        <v>51566.380687962861</v>
      </c>
      <c r="AD72" s="205">
        <f t="shared" si="105"/>
        <v>52323.199945325177</v>
      </c>
      <c r="AE72" s="205">
        <f t="shared" si="105"/>
        <v>53080.019202687487</v>
      </c>
      <c r="AF72" s="205">
        <f t="shared" si="105"/>
        <v>53836.838460049796</v>
      </c>
      <c r="AG72" s="205">
        <f t="shared" si="105"/>
        <v>54593.657717412119</v>
      </c>
      <c r="AH72" s="205">
        <f t="shared" si="105"/>
        <v>55350.476974774429</v>
      </c>
      <c r="AI72" s="205">
        <f t="shared" si="105"/>
        <v>56107.296232136745</v>
      </c>
      <c r="AJ72" s="205">
        <f t="shared" si="105"/>
        <v>56864.115489499054</v>
      </c>
      <c r="AK72" s="205">
        <f t="shared" si="105"/>
        <v>57620.934746861363</v>
      </c>
      <c r="AL72" s="205">
        <f t="shared" si="105"/>
        <v>58377.754004223687</v>
      </c>
      <c r="AM72" s="205">
        <f t="shared" si="105"/>
        <v>59134.573261585989</v>
      </c>
      <c r="AN72" s="205">
        <f t="shared" si="105"/>
        <v>59891.392518948305</v>
      </c>
      <c r="AO72" s="205">
        <f t="shared" si="105"/>
        <v>60648.211776310622</v>
      </c>
      <c r="AP72" s="205">
        <f t="shared" si="105"/>
        <v>61405.031033672938</v>
      </c>
      <c r="AQ72" s="205">
        <f t="shared" si="105"/>
        <v>62161.850291035247</v>
      </c>
      <c r="AR72" s="205">
        <f t="shared" si="105"/>
        <v>62918.669548397556</v>
      </c>
      <c r="AS72" s="205">
        <f t="shared" si="105"/>
        <v>63675.488805759873</v>
      </c>
      <c r="AT72" s="205">
        <f t="shared" si="105"/>
        <v>64432.308063122189</v>
      </c>
      <c r="AU72" s="205">
        <f t="shared" si="105"/>
        <v>65189.127320484491</v>
      </c>
      <c r="AV72" s="205">
        <f t="shared" si="105"/>
        <v>65945.946577846815</v>
      </c>
      <c r="AW72" s="205">
        <f t="shared" si="105"/>
        <v>66702.765835209124</v>
      </c>
      <c r="AX72" s="205">
        <f t="shared" si="105"/>
        <v>67459.585092571448</v>
      </c>
      <c r="AY72" s="205">
        <f t="shared" si="105"/>
        <v>68216.404349933757</v>
      </c>
      <c r="AZ72" s="205">
        <f t="shared" si="105"/>
        <v>68973.22360729608</v>
      </c>
      <c r="BA72" s="205">
        <f t="shared" si="105"/>
        <v>69730.04286465839</v>
      </c>
      <c r="BB72" s="205">
        <f t="shared" si="105"/>
        <v>70486.862122020684</v>
      </c>
      <c r="BC72" s="205">
        <f t="shared" si="105"/>
        <v>71243.681379383008</v>
      </c>
      <c r="BD72" s="205">
        <f t="shared" si="105"/>
        <v>72000.500636745332</v>
      </c>
      <c r="BE72" s="205">
        <f t="shared" si="105"/>
        <v>77285.865722733579</v>
      </c>
      <c r="BF72" s="205">
        <f t="shared" si="105"/>
        <v>82571.230808721855</v>
      </c>
      <c r="BG72" s="205">
        <f t="shared" si="105"/>
        <v>87856.595894710103</v>
      </c>
      <c r="BH72" s="205">
        <f t="shared" si="105"/>
        <v>93141.960980698379</v>
      </c>
      <c r="BI72" s="205">
        <f t="shared" si="105"/>
        <v>98427.326066686655</v>
      </c>
      <c r="BJ72" s="205">
        <f t="shared" si="105"/>
        <v>103712.69115267492</v>
      </c>
      <c r="BK72" s="205">
        <f t="shared" si="105"/>
        <v>108998.05623866316</v>
      </c>
      <c r="BL72" s="205">
        <f t="shared" si="105"/>
        <v>114283.42132465144</v>
      </c>
      <c r="BM72" s="205">
        <f t="shared" si="105"/>
        <v>119568.7864106397</v>
      </c>
      <c r="BN72" s="205">
        <f t="shared" si="105"/>
        <v>124854.15149662796</v>
      </c>
      <c r="BO72" s="205">
        <f t="shared" si="105"/>
        <v>130139.51658261624</v>
      </c>
      <c r="BP72" s="205">
        <f t="shared" si="105"/>
        <v>135424.8816686045</v>
      </c>
      <c r="BQ72" s="205">
        <f t="shared" si="105"/>
        <v>140710.24675459278</v>
      </c>
      <c r="BR72" s="205">
        <f t="shared" si="105"/>
        <v>145995.61184058106</v>
      </c>
      <c r="BS72" s="205">
        <f t="shared" ref="BS72:DA72" si="106">SUM(BS59:BS71)</f>
        <v>151280.9769265693</v>
      </c>
      <c r="BT72" s="205">
        <f t="shared" si="106"/>
        <v>156566.34201255758</v>
      </c>
      <c r="BU72" s="205">
        <f t="shared" si="106"/>
        <v>161851.70709854583</v>
      </c>
      <c r="BV72" s="205">
        <f t="shared" si="106"/>
        <v>167137.0721845341</v>
      </c>
      <c r="BW72" s="205">
        <f t="shared" si="106"/>
        <v>172422.43727052235</v>
      </c>
      <c r="BX72" s="205">
        <f t="shared" si="106"/>
        <v>177707.80235651063</v>
      </c>
      <c r="BY72" s="205">
        <f t="shared" si="106"/>
        <v>182993.1674424989</v>
      </c>
      <c r="BZ72" s="205">
        <f t="shared" si="106"/>
        <v>188278.53252848718</v>
      </c>
      <c r="CA72" s="205">
        <f t="shared" si="106"/>
        <v>193563.89761447543</v>
      </c>
      <c r="CB72" s="205">
        <f t="shared" si="106"/>
        <v>198849.26270046367</v>
      </c>
      <c r="CC72" s="205">
        <f t="shared" si="106"/>
        <v>204134.62778645195</v>
      </c>
      <c r="CD72" s="205">
        <f t="shared" si="106"/>
        <v>209419.9928724402</v>
      </c>
      <c r="CE72" s="205">
        <f t="shared" si="106"/>
        <v>214705.35795842847</v>
      </c>
      <c r="CF72" s="205">
        <f t="shared" si="106"/>
        <v>219990.72304441675</v>
      </c>
      <c r="CG72" s="205">
        <f t="shared" si="106"/>
        <v>225276.088130405</v>
      </c>
      <c r="CH72" s="205">
        <f t="shared" si="106"/>
        <v>230561.45321639327</v>
      </c>
      <c r="CI72" s="205">
        <f t="shared" si="106"/>
        <v>251575.67920797874</v>
      </c>
      <c r="CJ72" s="205">
        <f t="shared" si="106"/>
        <v>272589.90519956412</v>
      </c>
      <c r="CK72" s="205">
        <f t="shared" si="106"/>
        <v>293604.13119114959</v>
      </c>
      <c r="CL72" s="205">
        <f t="shared" si="106"/>
        <v>314618.35718273505</v>
      </c>
      <c r="CM72" s="205">
        <f t="shared" si="106"/>
        <v>335632.58317432046</v>
      </c>
      <c r="CN72" s="205">
        <f t="shared" si="106"/>
        <v>356646.80916590593</v>
      </c>
      <c r="CO72" s="205">
        <f t="shared" si="106"/>
        <v>377661.03515749134</v>
      </c>
      <c r="CP72" s="205">
        <f t="shared" si="106"/>
        <v>398675.2611490768</v>
      </c>
      <c r="CQ72" s="205">
        <f t="shared" si="106"/>
        <v>419689.48714066227</v>
      </c>
      <c r="CR72" s="205">
        <f t="shared" si="106"/>
        <v>440703.71313224762</v>
      </c>
      <c r="CS72" s="205">
        <f t="shared" si="106"/>
        <v>461717.93912383314</v>
      </c>
      <c r="CT72" s="205">
        <f t="shared" si="106"/>
        <v>482732.16511541855</v>
      </c>
      <c r="CU72" s="205">
        <f t="shared" si="106"/>
        <v>503746.39110700396</v>
      </c>
      <c r="CV72" s="205">
        <f t="shared" si="106"/>
        <v>524760.61709858943</v>
      </c>
      <c r="CW72" s="205">
        <f t="shared" si="106"/>
        <v>540157.63059438206</v>
      </c>
      <c r="CX72" s="205">
        <f t="shared" si="106"/>
        <v>549937.43159438216</v>
      </c>
      <c r="CY72" s="205">
        <f t="shared" si="106"/>
        <v>559717.23259438213</v>
      </c>
      <c r="CZ72" s="205">
        <f t="shared" si="106"/>
        <v>569497.033594382</v>
      </c>
      <c r="DA72" s="205">
        <f t="shared" si="106"/>
        <v>579276.83459438221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28.999999999999996</v>
      </c>
      <c r="D107" s="215">
        <f>C23</f>
        <v>71</v>
      </c>
      <c r="E107" s="215">
        <f>D23</f>
        <v>89</v>
      </c>
      <c r="F107" s="215">
        <f>E23</f>
        <v>100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40.969670943527198</v>
      </c>
      <c r="D108" s="213">
        <f>BU42</f>
        <v>-31.901516172839152</v>
      </c>
      <c r="E108" s="213">
        <f>CR42</f>
        <v>-26.084521673103595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79.805483051501582</v>
      </c>
      <c r="D109" s="213">
        <f t="shared" ref="D109:D120" si="108">BU43</f>
        <v>-45.044989050464451</v>
      </c>
      <c r="E109" s="213">
        <f t="shared" ref="E109:E120" si="109">CR43</f>
        <v>3506.828580130099</v>
      </c>
      <c r="F109" s="213">
        <f xml:space="preserve"> 0.2249*F107^2 - 18.644*F107 + 340.26</f>
        <v>724.86000000000013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18.040165852504199</v>
      </c>
      <c r="D110" s="213">
        <f t="shared" si="108"/>
        <v>3.0496470845899921</v>
      </c>
      <c r="E110" s="213">
        <f t="shared" si="109"/>
        <v>136.49059888833486</v>
      </c>
      <c r="F110" s="213">
        <f xml:space="preserve"> -0.005*F107^2 + 0.7378*F107 - 15.349</f>
        <v>8.4310000000000009</v>
      </c>
      <c r="AD110" s="218" t="s">
        <v>118</v>
      </c>
      <c r="AE110" s="202">
        <f>(0.5*(DA72-F72))</f>
        <v>264604.82379699952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5.0455019804388296E-2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208.83798559996288</v>
      </c>
      <c r="D112" s="213">
        <f t="shared" si="108"/>
        <v>259.60387499149999</v>
      </c>
      <c r="E112" s="213">
        <f t="shared" si="109"/>
        <v>942.3589556513009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7.2253058359501248</v>
      </c>
      <c r="D113" s="213">
        <f t="shared" si="108"/>
        <v>-12.172603279571579</v>
      </c>
      <c r="E113" s="213">
        <f t="shared" si="109"/>
        <v>0</v>
      </c>
      <c r="F113" s="213">
        <f xml:space="preserve"> 0.0898*F107^2 - 11.826*F107 + 336.79</f>
        <v>52.189999999999884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-200.69808473826086</v>
      </c>
      <c r="D114" s="213">
        <f t="shared" si="108"/>
        <v>0</v>
      </c>
      <c r="E114" s="213">
        <f t="shared" si="109"/>
        <v>0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0</v>
      </c>
      <c r="D115" s="213">
        <f t="shared" si="108"/>
        <v>6290.4267883629027</v>
      </c>
      <c r="E115" s="213">
        <f t="shared" si="109"/>
        <v>11279.38596534038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0</v>
      </c>
      <c r="E116" s="213">
        <f t="shared" si="109"/>
        <v>0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-165.38211274569136</v>
      </c>
      <c r="D117" s="213">
        <f t="shared" si="108"/>
        <v>0</v>
      </c>
      <c r="E117" s="213">
        <f t="shared" si="109"/>
        <v>4049.0103465324432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7.8660805520248944</v>
      </c>
      <c r="D118" s="213">
        <f t="shared" si="108"/>
        <v>-39.693960272378902</v>
      </c>
      <c r="E118" s="213">
        <f t="shared" si="109"/>
        <v>-229.45936181050337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723.54674326239967</v>
      </c>
      <c r="D119" s="213">
        <f t="shared" si="108"/>
        <v>-1174.2130004944086</v>
      </c>
      <c r="E119" s="213">
        <f t="shared" si="109"/>
        <v>404.90103465324427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36.608019748395229</v>
      </c>
      <c r="D120" s="213">
        <f t="shared" si="108"/>
        <v>35.310844818935273</v>
      </c>
      <c r="E120" s="213">
        <f t="shared" si="109"/>
        <v>950.79439387324339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2016-08-09T12:25:37Z</dcterms:modified>
  <cp:category/>
</cp:coreProperties>
</file>