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1808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E7" i="12"/>
  <c r="H7" i="12"/>
  <c r="L7" i="12"/>
  <c r="B8" i="12"/>
  <c r="K8" i="12"/>
  <c r="E8" i="12"/>
  <c r="H8" i="12"/>
  <c r="L8" i="12"/>
  <c r="B9" i="12"/>
  <c r="K9" i="12"/>
  <c r="E9" i="12"/>
  <c r="H9" i="12"/>
  <c r="L9" i="12"/>
  <c r="B6" i="12"/>
  <c r="K6" i="12"/>
  <c r="E6" i="12"/>
  <c r="H6" i="12"/>
  <c r="L6" i="12"/>
  <c r="B10" i="12"/>
  <c r="K10" i="12"/>
  <c r="E10" i="12"/>
  <c r="H10" i="12"/>
  <c r="L10" i="12"/>
  <c r="B11" i="12"/>
  <c r="K11" i="12"/>
  <c r="E11" i="12"/>
  <c r="H11" i="12"/>
  <c r="L11" i="12"/>
  <c r="B12" i="12"/>
  <c r="K12" i="12"/>
  <c r="E12" i="12"/>
  <c r="H12" i="12"/>
  <c r="L12" i="12"/>
  <c r="B13" i="12"/>
  <c r="K13" i="12"/>
  <c r="E13" i="12"/>
  <c r="H13" i="12"/>
  <c r="L13" i="12"/>
  <c r="B14" i="12"/>
  <c r="K14" i="12"/>
  <c r="E14" i="12"/>
  <c r="H14" i="12"/>
  <c r="L14" i="12"/>
  <c r="B15" i="12"/>
  <c r="K15" i="12"/>
  <c r="E15" i="12"/>
  <c r="H15" i="12"/>
  <c r="L15" i="12"/>
  <c r="B16" i="12"/>
  <c r="K16" i="12"/>
  <c r="E16" i="12"/>
  <c r="H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<sst xmlns="http://schemas.openxmlformats.org/spreadsheetml/2006/main" count="790" uniqueCount="145">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</sst>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 formatCode="0.0%">
                  <c:v>0.00405302965442092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0.0015</c:v>
                </c:pt>
                <c:pt idx="2" formatCode="0.0%">
                  <c:v>0.0015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0.00869437266500622</c:v>
                </c:pt>
                <c:pt idx="2" formatCode="0.0%">
                  <c:v>0.00869437266500622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0.000129452054794521</c:v>
                </c:pt>
                <c:pt idx="2" formatCode="0.0%">
                  <c:v>0.000129452054794521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0.00408740912204234</c:v>
                </c:pt>
                <c:pt idx="2" formatCode="0.0%">
                  <c:v>0.00259605714508095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0.00211095890410959</c:v>
                </c:pt>
                <c:pt idx="2" formatCode="0.0%">
                  <c:v>0.00642465753424657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0.00139749377334994</c:v>
                </c:pt>
                <c:pt idx="2" formatCode="0.0%">
                  <c:v>0.0028685398505604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0.0044719800747198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0.000869551681195517</c:v>
                </c:pt>
                <c:pt idx="2" formatCode="0.0%">
                  <c:v>0.00128144458281445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0.001270899750934</c:v>
                </c:pt>
                <c:pt idx="2" formatCode="0.0%">
                  <c:v>0.001270899750934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0.000188293897882939</c:v>
                </c:pt>
                <c:pt idx="2" formatCode="0.0%">
                  <c:v>0.000188293897882939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0.00127490660024907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337016"/>
        <c:axId val="2136660648"/>
      </c:barChart>
      <c:catAx>
        <c:axId val="-2099337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666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66606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337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0.0363524337646334</c:v>
                </c:pt>
                <c:pt idx="2">
                  <c:v>0.0338162946052371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0.0027264325323475</c:v>
                </c:pt>
                <c:pt idx="2">
                  <c:v>0.00310685340625694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0.000908810844115834</c:v>
                </c:pt>
                <c:pt idx="2">
                  <c:v>0.000908810844115834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0.00113216266173752</c:v>
                </c:pt>
                <c:pt idx="2">
                  <c:v>0.000974191281893772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0.000431300061614294</c:v>
                </c:pt>
                <c:pt idx="2">
                  <c:v>0.000509533506870247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0.000603820086260012</c:v>
                </c:pt>
                <c:pt idx="2">
                  <c:v>0.000519568683676678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0.000129390018484288</c:v>
                </c:pt>
                <c:pt idx="2">
                  <c:v>0.000111336146502145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0.588909426987061</c:v>
                </c:pt>
                <c:pt idx="2">
                  <c:v>0.588909426987061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242872"/>
        <c:axId val="-2031122440"/>
      </c:barChart>
      <c:catAx>
        <c:axId val="-2055242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12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12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242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0.0272867700789004</c:v>
                </c:pt>
                <c:pt idx="2">
                  <c:v>0.0274364907501211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0.00491161861420207</c:v>
                </c:pt>
                <c:pt idx="2">
                  <c:v>0.00495653481556829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0.00163165635319255</c:v>
                </c:pt>
                <c:pt idx="2">
                  <c:v>0.00163165635319255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0.000209784388267614</c:v>
                </c:pt>
                <c:pt idx="2">
                  <c:v>0.000204029024160348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0.0258993071935326</c:v>
                </c:pt>
                <c:pt idx="2">
                  <c:v>0.0258993071935326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0.471515386963399</c:v>
                </c:pt>
                <c:pt idx="2">
                  <c:v>0.471515386963399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7691560"/>
        <c:axId val="2114122984"/>
      </c:barChart>
      <c:catAx>
        <c:axId val="-2097691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4122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4122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976915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0.000425478029631505</c:v>
                </c:pt>
                <c:pt idx="2">
                  <c:v>0.000425478029631505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0.0122989742940357</c:v>
                </c:pt>
                <c:pt idx="2">
                  <c:v>0.0122989742940357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0.0695770545776877</c:v>
                </c:pt>
                <c:pt idx="2">
                  <c:v>0.0695770545776877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5707208"/>
        <c:axId val="2120386232"/>
      </c:barChart>
      <c:catAx>
        <c:axId val="-2055707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38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38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5707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 without Grants</a:t>
            </a:r>
          </a:p>
        </c:rich>
      </c:tx>
      <c:layout>
        <c:manualLayout>
          <c:xMode val="edge"/>
          <c:yMode val="edge"/>
          <c:x val="0.306355105870833"/>
          <c:y val="0.024716300706314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531.1853918346738</c:v>
                </c:pt>
                <c:pt idx="5">
                  <c:v>1105.239603043162</c:v>
                </c:pt>
                <c:pt idx="6">
                  <c:v>651.415578580992</c:v>
                </c:pt>
                <c:pt idx="7">
                  <c:v>554.7236095672965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13.44</c:v>
                </c:pt>
                <c:pt idx="5">
                  <c:v>145.04</c:v>
                </c:pt>
                <c:pt idx="6">
                  <c:v>313.786868255473</c:v>
                </c:pt>
                <c:pt idx="7">
                  <c:v>9595.064901859195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138.2283596984034</c:v>
                </c:pt>
                <c:pt idx="6">
                  <c:v>157.9752682267467</c:v>
                </c:pt>
                <c:pt idx="7">
                  <c:v>585.1435688941455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3007.82</c:v>
                </c:pt>
                <c:pt idx="6">
                  <c:v>5613.830328928446</c:v>
                </c:pt>
                <c:pt idx="7">
                  <c:v>11206.5356381832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108.6797412109179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146.6077364205726</c:v>
                </c:pt>
                <c:pt idx="5">
                  <c:v>492.6211067342001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7124.782008208261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2586.300000000001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0.0</c:v>
                </c:pt>
                <c:pt idx="5">
                  <c:v>0.0</c:v>
                </c:pt>
                <c:pt idx="6">
                  <c:v>87387.42857142857</c:v>
                </c:pt>
                <c:pt idx="7">
                  <c:v>163123.2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4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9"/>
          <c:order val="15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0"/>
          <c:order val="16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7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16145.42875679812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10560.0</c:v>
                </c:pt>
              </c:numCache>
            </c:numRef>
          </c:val>
        </c:ser>
        <c:ser>
          <c:idx val="14"/>
          <c:order val="18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326056"/>
        <c:axId val="211608639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326056"/>
        <c:axId val="2116086392"/>
      </c:lineChart>
      <c:catAx>
        <c:axId val="-2038326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086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6086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3260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4"/>
        <c:delete val="1"/>
      </c:legendEntry>
      <c:legendEntry>
        <c:idx val="16"/>
        <c:delete val="1"/>
      </c:legendEntry>
      <c:legendEntry>
        <c:idx val="18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108.6797412109179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7124.782008208261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16145.42875679812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6697336"/>
        <c:axId val="-20318218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697336"/>
        <c:axId val="-2031821864"/>
      </c:lineChart>
      <c:catAx>
        <c:axId val="2116697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1821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821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66973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8389960"/>
        <c:axId val="-2038305144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389960"/>
        <c:axId val="-2038305144"/>
      </c:lineChart>
      <c:catAx>
        <c:axId val="-203838996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305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305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83899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0.159483792106438</c:v>
                </c:pt>
                <c:pt idx="2">
                  <c:v>0.150381044169154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-0.730805162816825</c:v>
                </c:pt>
                <c:pt idx="2">
                  <c:v>-0.730805162816825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8185448"/>
        <c:axId val="-2037082856"/>
      </c:barChart>
      <c:catAx>
        <c:axId val="-2038185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708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708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1854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0.0596168227193561</c:v>
                </c:pt>
                <c:pt idx="2">
                  <c:v>0.117665179868206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0.101474869921843</c:v>
                </c:pt>
                <c:pt idx="2">
                  <c:v>0.0410887512783533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0.0596168227193561</c:v>
                </c:pt>
                <c:pt idx="2">
                  <c:v>0.117665179868206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291752"/>
        <c:axId val="2103072216"/>
      </c:barChart>
      <c:catAx>
        <c:axId val="-20362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03072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3072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29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0.0324207154420098</c:v>
                </c:pt>
                <c:pt idx="2">
                  <c:v>0.0450726711654766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0.312177063601662</c:v>
                </c:pt>
                <c:pt idx="2">
                  <c:v>0.299713989386675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0.0324207154420098</c:v>
                </c:pt>
                <c:pt idx="2">
                  <c:v>0.0450726711654766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666648"/>
        <c:axId val="-2038150504"/>
      </c:barChart>
      <c:catAx>
        <c:axId val="-2036666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8150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8150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66666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0.466021907053311</c:v>
                </c:pt>
                <c:pt idx="2">
                  <c:v>0.466021907053311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-0.720711739628674</c:v>
                </c:pt>
                <c:pt idx="2">
                  <c:v>-0.720711739628674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803880"/>
        <c:axId val="-2035800520"/>
      </c:barChart>
      <c:catAx>
        <c:axId val="-203580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80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80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80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0.00463203389076677</c:v>
                </c:pt>
                <c:pt idx="2" formatCode="0.0%">
                  <c:v>0.00463203389076677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0.00116666666666667</c:v>
                </c:pt>
                <c:pt idx="2" formatCode="0.0%">
                  <c:v>0.00116666666666667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0.00486682085038249</c:v>
                </c:pt>
                <c:pt idx="2" formatCode="0.0%">
                  <c:v>0.00628155131707061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0.00454507269169187</c:v>
                </c:pt>
                <c:pt idx="2" formatCode="0.0%">
                  <c:v>0.00431606436749556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0.00288454011741683</c:v>
                </c:pt>
                <c:pt idx="2" formatCode="0.0%">
                  <c:v>0.00339678958726946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0.00137297633872976</c:v>
                </c:pt>
                <c:pt idx="2" formatCode="0.0%">
                  <c:v>0.00137297633872976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0.0014906600249066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0.000774097135740971</c:v>
                </c:pt>
                <c:pt idx="2" formatCode="0.0%">
                  <c:v>0.000788693117921304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0.00028692403486924</c:v>
                </c:pt>
                <c:pt idx="2" formatCode="0.0%">
                  <c:v>0.00028692403486924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0.0372054245881529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0.274206910220095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0.259389210461366</c:v>
                </c:pt>
                <c:pt idx="2" formatCode="0.0%">
                  <c:v>0.511954121548633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866200"/>
        <c:axId val="-2034443256"/>
      </c:barChart>
      <c:catAx>
        <c:axId val="-2034866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443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443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866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108.6797412109179</c:v>
                </c:pt>
                <c:pt idx="16">
                  <c:v>108.6797412109179</c:v>
                </c:pt>
                <c:pt idx="17">
                  <c:v>108.6797412109179</c:v>
                </c:pt>
                <c:pt idx="18">
                  <c:v>108.6797412109179</c:v>
                </c:pt>
                <c:pt idx="19">
                  <c:v>108.6797412109179</c:v>
                </c:pt>
                <c:pt idx="20">
                  <c:v>108.6797412109179</c:v>
                </c:pt>
                <c:pt idx="21">
                  <c:v>108.6797412109179</c:v>
                </c:pt>
                <c:pt idx="22">
                  <c:v>108.6797412109179</c:v>
                </c:pt>
                <c:pt idx="23">
                  <c:v>108.6797412109179</c:v>
                </c:pt>
                <c:pt idx="24">
                  <c:v>108.6797412109179</c:v>
                </c:pt>
                <c:pt idx="25">
                  <c:v>108.6797412109179</c:v>
                </c:pt>
                <c:pt idx="26">
                  <c:v>108.6797412109179</c:v>
                </c:pt>
                <c:pt idx="27">
                  <c:v>108.6797412109179</c:v>
                </c:pt>
                <c:pt idx="28">
                  <c:v>108.6797412109179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7124.782008208261</c:v>
                </c:pt>
                <c:pt idx="16">
                  <c:v>7124.782008208261</c:v>
                </c:pt>
                <c:pt idx="17">
                  <c:v>7124.782008208261</c:v>
                </c:pt>
                <c:pt idx="18">
                  <c:v>7124.782008208261</c:v>
                </c:pt>
                <c:pt idx="19">
                  <c:v>7124.782008208261</c:v>
                </c:pt>
                <c:pt idx="20">
                  <c:v>7124.782008208261</c:v>
                </c:pt>
                <c:pt idx="21">
                  <c:v>7124.782008208261</c:v>
                </c:pt>
                <c:pt idx="22">
                  <c:v>7124.782008208261</c:v>
                </c:pt>
                <c:pt idx="23">
                  <c:v>7124.782008208261</c:v>
                </c:pt>
                <c:pt idx="24">
                  <c:v>7124.782008208261</c:v>
                </c:pt>
                <c:pt idx="25">
                  <c:v>7124.782008208261</c:v>
                </c:pt>
                <c:pt idx="26">
                  <c:v>7124.782008208261</c:v>
                </c:pt>
                <c:pt idx="27">
                  <c:v>7124.782008208261</c:v>
                </c:pt>
                <c:pt idx="28">
                  <c:v>7124.782008208261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1299.584701068031</c:v>
                </c:pt>
                <c:pt idx="30">
                  <c:v>1299.584701068031</c:v>
                </c:pt>
                <c:pt idx="31">
                  <c:v>1299.584701068031</c:v>
                </c:pt>
                <c:pt idx="32">
                  <c:v>1299.584701068031</c:v>
                </c:pt>
                <c:pt idx="33">
                  <c:v>1299.584701068031</c:v>
                </c:pt>
                <c:pt idx="34">
                  <c:v>1299.584701068031</c:v>
                </c:pt>
                <c:pt idx="35">
                  <c:v>1299.584701068031</c:v>
                </c:pt>
                <c:pt idx="36">
                  <c:v>1299.584701068031</c:v>
                </c:pt>
                <c:pt idx="37">
                  <c:v>1299.584701068031</c:v>
                </c:pt>
                <c:pt idx="38">
                  <c:v>1299.584701068031</c:v>
                </c:pt>
                <c:pt idx="39">
                  <c:v>1299.584701068031</c:v>
                </c:pt>
                <c:pt idx="40">
                  <c:v>1299.584701068031</c:v>
                </c:pt>
                <c:pt idx="41">
                  <c:v>1299.584701068031</c:v>
                </c:pt>
                <c:pt idx="42">
                  <c:v>1299.584701068031</c:v>
                </c:pt>
                <c:pt idx="43">
                  <c:v>1299.584701068031</c:v>
                </c:pt>
                <c:pt idx="44">
                  <c:v>1299.584701068031</c:v>
                </c:pt>
                <c:pt idx="45">
                  <c:v>1299.584701068031</c:v>
                </c:pt>
                <c:pt idx="46">
                  <c:v>1299.584701068031</c:v>
                </c:pt>
                <c:pt idx="47">
                  <c:v>1299.584701068031</c:v>
                </c:pt>
                <c:pt idx="48">
                  <c:v>1299.584701068031</c:v>
                </c:pt>
                <c:pt idx="49">
                  <c:v>1299.584701068031</c:v>
                </c:pt>
                <c:pt idx="50">
                  <c:v>1299.584701068031</c:v>
                </c:pt>
                <c:pt idx="51">
                  <c:v>1299.584701068031</c:v>
                </c:pt>
                <c:pt idx="52">
                  <c:v>1299.584701068031</c:v>
                </c:pt>
                <c:pt idx="53">
                  <c:v>1299.584701068031</c:v>
                </c:pt>
                <c:pt idx="54">
                  <c:v>1299.584701068031</c:v>
                </c:pt>
                <c:pt idx="55">
                  <c:v>1299.584701068031</c:v>
                </c:pt>
                <c:pt idx="56">
                  <c:v>1299.584701068031</c:v>
                </c:pt>
                <c:pt idx="57">
                  <c:v>1299.584701068031</c:v>
                </c:pt>
                <c:pt idx="58">
                  <c:v>1299.584701068031</c:v>
                </c:pt>
                <c:pt idx="59">
                  <c:v>1299.584701068031</c:v>
                </c:pt>
                <c:pt idx="60">
                  <c:v>1299.584701068031</c:v>
                </c:pt>
                <c:pt idx="61">
                  <c:v>1299.584701068031</c:v>
                </c:pt>
                <c:pt idx="62">
                  <c:v>1299.584701068031</c:v>
                </c:pt>
                <c:pt idx="63">
                  <c:v>1299.584701068031</c:v>
                </c:pt>
                <c:pt idx="64">
                  <c:v>1299.584701068031</c:v>
                </c:pt>
                <c:pt idx="65">
                  <c:v>1299.584701068031</c:v>
                </c:pt>
                <c:pt idx="66">
                  <c:v>1299.584701068031</c:v>
                </c:pt>
                <c:pt idx="67">
                  <c:v>1299.584701068031</c:v>
                </c:pt>
                <c:pt idx="68">
                  <c:v>1299.584701068031</c:v>
                </c:pt>
                <c:pt idx="69">
                  <c:v>1299.584701068031</c:v>
                </c:pt>
                <c:pt idx="70">
                  <c:v>1299.584701068031</c:v>
                </c:pt>
                <c:pt idx="71">
                  <c:v>2358.910045636089</c:v>
                </c:pt>
                <c:pt idx="72">
                  <c:v>2358.910045636089</c:v>
                </c:pt>
                <c:pt idx="73">
                  <c:v>2358.910045636089</c:v>
                </c:pt>
                <c:pt idx="74">
                  <c:v>2358.910045636089</c:v>
                </c:pt>
                <c:pt idx="75">
                  <c:v>2358.910045636089</c:v>
                </c:pt>
                <c:pt idx="76">
                  <c:v>2358.910045636089</c:v>
                </c:pt>
                <c:pt idx="77">
                  <c:v>2358.910045636089</c:v>
                </c:pt>
                <c:pt idx="78">
                  <c:v>2358.910045636089</c:v>
                </c:pt>
                <c:pt idx="79">
                  <c:v>2358.910045636089</c:v>
                </c:pt>
                <c:pt idx="80">
                  <c:v>2358.910045636089</c:v>
                </c:pt>
                <c:pt idx="81">
                  <c:v>2358.910045636089</c:v>
                </c:pt>
                <c:pt idx="82">
                  <c:v>2358.910045636089</c:v>
                </c:pt>
                <c:pt idx="83">
                  <c:v>2358.910045636089</c:v>
                </c:pt>
                <c:pt idx="84">
                  <c:v>2358.910045636089</c:v>
                </c:pt>
                <c:pt idx="85">
                  <c:v>2358.910045636089</c:v>
                </c:pt>
                <c:pt idx="86">
                  <c:v>2358.910045636089</c:v>
                </c:pt>
                <c:pt idx="87">
                  <c:v>2358.910045636089</c:v>
                </c:pt>
                <c:pt idx="88">
                  <c:v>2358.910045636089</c:v>
                </c:pt>
                <c:pt idx="89">
                  <c:v>16145.42875679812</c:v>
                </c:pt>
                <c:pt idx="90">
                  <c:v>16145.42875679812</c:v>
                </c:pt>
                <c:pt idx="91">
                  <c:v>16145.42875679812</c:v>
                </c:pt>
                <c:pt idx="92">
                  <c:v>16145.42875679812</c:v>
                </c:pt>
                <c:pt idx="93">
                  <c:v>16145.42875679812</c:v>
                </c:pt>
                <c:pt idx="94">
                  <c:v>16145.42875679812</c:v>
                </c:pt>
                <c:pt idx="95">
                  <c:v>16145.42875679812</c:v>
                </c:pt>
                <c:pt idx="96">
                  <c:v>16145.42875679812</c:v>
                </c:pt>
                <c:pt idx="97">
                  <c:v>16145.42875679812</c:v>
                </c:pt>
                <c:pt idx="98">
                  <c:v>16145.42875679812</c:v>
                </c:pt>
                <c:pt idx="99">
                  <c:v>16145.42875679812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45526680"/>
        <c:axId val="-2145607240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5526680"/>
        <c:axId val="-2145607240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56960.40566827223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62418.68425663197</c:v>
                </c:pt>
                <c:pt idx="14">
                  <c:v>62964.51211546795</c:v>
                </c:pt>
                <c:pt idx="15">
                  <c:v>63510.33997430392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68422.79070382769</c:v>
                </c:pt>
                <c:pt idx="25">
                  <c:v>68968.61856266367</c:v>
                </c:pt>
                <c:pt idx="26">
                  <c:v>69514.44642149964</c:v>
                </c:pt>
                <c:pt idx="27">
                  <c:v>70060.27428033562</c:v>
                </c:pt>
                <c:pt idx="28">
                  <c:v>70606.10213917159</c:v>
                </c:pt>
                <c:pt idx="29">
                  <c:v>71151.92999800757</c:v>
                </c:pt>
                <c:pt idx="30">
                  <c:v>71697.75785684354</c:v>
                </c:pt>
                <c:pt idx="31">
                  <c:v>72243.58571567951</c:v>
                </c:pt>
                <c:pt idx="32">
                  <c:v>72789.41357451549</c:v>
                </c:pt>
                <c:pt idx="33">
                  <c:v>73335.24143335146</c:v>
                </c:pt>
                <c:pt idx="34">
                  <c:v>73881.06929218744</c:v>
                </c:pt>
                <c:pt idx="35">
                  <c:v>74426.89715102341</c:v>
                </c:pt>
                <c:pt idx="36">
                  <c:v>74972.7250098594</c:v>
                </c:pt>
                <c:pt idx="37">
                  <c:v>75518.55286869536</c:v>
                </c:pt>
                <c:pt idx="38">
                  <c:v>80832.26127816406</c:v>
                </c:pt>
                <c:pt idx="39">
                  <c:v>86145.96968763277</c:v>
                </c:pt>
                <c:pt idx="40">
                  <c:v>91459.67809710146</c:v>
                </c:pt>
                <c:pt idx="41">
                  <c:v>96773.38650657017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26680"/>
        <c:axId val="-2145607240"/>
      </c:scatterChart>
      <c:catAx>
        <c:axId val="-21455266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60724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456072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55266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112.292394128893</c:v>
                </c:pt>
                <c:pt idx="16">
                  <c:v>119.5176999648431</c:v>
                </c:pt>
                <c:pt idx="17">
                  <c:v>126.7430058007933</c:v>
                </c:pt>
                <c:pt idx="18">
                  <c:v>133.9683116367434</c:v>
                </c:pt>
                <c:pt idx="19">
                  <c:v>141.1936174726935</c:v>
                </c:pt>
                <c:pt idx="20">
                  <c:v>148.4189233086436</c:v>
                </c:pt>
                <c:pt idx="21">
                  <c:v>155.6442291445938</c:v>
                </c:pt>
                <c:pt idx="22">
                  <c:v>162.869534980544</c:v>
                </c:pt>
                <c:pt idx="23">
                  <c:v>170.094840816494</c:v>
                </c:pt>
                <c:pt idx="24">
                  <c:v>177.3201466524441</c:v>
                </c:pt>
                <c:pt idx="25">
                  <c:v>184.5454524883943</c:v>
                </c:pt>
                <c:pt idx="26">
                  <c:v>191.7707583243444</c:v>
                </c:pt>
                <c:pt idx="27">
                  <c:v>198.9960641602945</c:v>
                </c:pt>
                <c:pt idx="28">
                  <c:v>206.2213699962446</c:v>
                </c:pt>
                <c:pt idx="29">
                  <c:v>213.4466758321948</c:v>
                </c:pt>
                <c:pt idx="30">
                  <c:v>220.6719816681449</c:v>
                </c:pt>
                <c:pt idx="31">
                  <c:v>227.897287504095</c:v>
                </c:pt>
                <c:pt idx="32">
                  <c:v>235.1225933400451</c:v>
                </c:pt>
                <c:pt idx="33">
                  <c:v>242.3478991759953</c:v>
                </c:pt>
                <c:pt idx="34">
                  <c:v>249.5732050119454</c:v>
                </c:pt>
                <c:pt idx="35">
                  <c:v>256.7985108478955</c:v>
                </c:pt>
                <c:pt idx="36">
                  <c:v>264.0238166838456</c:v>
                </c:pt>
                <c:pt idx="37">
                  <c:v>271.2491225197957</c:v>
                </c:pt>
                <c:pt idx="38">
                  <c:v>278.4744283557459</c:v>
                </c:pt>
                <c:pt idx="39">
                  <c:v>285.699734191696</c:v>
                </c:pt>
                <c:pt idx="40">
                  <c:v>292.9250400276461</c:v>
                </c:pt>
                <c:pt idx="41">
                  <c:v>300.1503458635962</c:v>
                </c:pt>
                <c:pt idx="42">
                  <c:v>307.3756516995463</c:v>
                </c:pt>
                <c:pt idx="43">
                  <c:v>314.6009575354965</c:v>
                </c:pt>
                <c:pt idx="44">
                  <c:v>321.8262633714466</c:v>
                </c:pt>
                <c:pt idx="45">
                  <c:v>329.0515692073967</c:v>
                </c:pt>
                <c:pt idx="46">
                  <c:v>336.2768750433469</c:v>
                </c:pt>
                <c:pt idx="47">
                  <c:v>343.502180879297</c:v>
                </c:pt>
                <c:pt idx="48">
                  <c:v>350.7274867152471</c:v>
                </c:pt>
                <c:pt idx="49">
                  <c:v>357.9527925511973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7024.43296583913</c:v>
                </c:pt>
                <c:pt idx="16">
                  <c:v>6823.734881100869</c:v>
                </c:pt>
                <c:pt idx="17">
                  <c:v>6623.036796362609</c:v>
                </c:pt>
                <c:pt idx="18">
                  <c:v>6422.338711624348</c:v>
                </c:pt>
                <c:pt idx="19">
                  <c:v>6221.640626886086</c:v>
                </c:pt>
                <c:pt idx="20">
                  <c:v>6020.942542147825</c:v>
                </c:pt>
                <c:pt idx="21">
                  <c:v>5820.244457409564</c:v>
                </c:pt>
                <c:pt idx="22">
                  <c:v>5619.546372671304</c:v>
                </c:pt>
                <c:pt idx="23">
                  <c:v>5418.848287933043</c:v>
                </c:pt>
                <c:pt idx="24">
                  <c:v>5218.150203194782</c:v>
                </c:pt>
                <c:pt idx="25">
                  <c:v>5017.45211845652</c:v>
                </c:pt>
                <c:pt idx="26">
                  <c:v>4816.75403371826</c:v>
                </c:pt>
                <c:pt idx="27">
                  <c:v>4616.05594898</c:v>
                </c:pt>
                <c:pt idx="28">
                  <c:v>4415.357864241737</c:v>
                </c:pt>
                <c:pt idx="29">
                  <c:v>4214.659779503477</c:v>
                </c:pt>
                <c:pt idx="30">
                  <c:v>4013.961694765217</c:v>
                </c:pt>
                <c:pt idx="31">
                  <c:v>3813.263610026956</c:v>
                </c:pt>
                <c:pt idx="32">
                  <c:v>3612.565525288696</c:v>
                </c:pt>
                <c:pt idx="33">
                  <c:v>3411.867440550435</c:v>
                </c:pt>
                <c:pt idx="34">
                  <c:v>3211.169355812174</c:v>
                </c:pt>
                <c:pt idx="35">
                  <c:v>3010.471271073913</c:v>
                </c:pt>
                <c:pt idx="36">
                  <c:v>2809.773186335652</c:v>
                </c:pt>
                <c:pt idx="37">
                  <c:v>2609.075101597391</c:v>
                </c:pt>
                <c:pt idx="38">
                  <c:v>2408.37701685913</c:v>
                </c:pt>
                <c:pt idx="39">
                  <c:v>2207.67893212087</c:v>
                </c:pt>
                <c:pt idx="40">
                  <c:v>2006.980847382609</c:v>
                </c:pt>
                <c:pt idx="41">
                  <c:v>1806.282762644348</c:v>
                </c:pt>
                <c:pt idx="42">
                  <c:v>1605.584677906088</c:v>
                </c:pt>
                <c:pt idx="43">
                  <c:v>1404.886593167826</c:v>
                </c:pt>
                <c:pt idx="44">
                  <c:v>1204.188508429565</c:v>
                </c:pt>
                <c:pt idx="45">
                  <c:v>1003.490423691304</c:v>
                </c:pt>
                <c:pt idx="46">
                  <c:v>802.7923389530433</c:v>
                </c:pt>
                <c:pt idx="47">
                  <c:v>602.0942542147822</c:v>
                </c:pt>
                <c:pt idx="48">
                  <c:v>401.3961694765221</c:v>
                </c:pt>
                <c:pt idx="49">
                  <c:v>200.6980847382601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18.30400987419768</c:v>
                </c:pt>
                <c:pt idx="16">
                  <c:v>54.91202962259291</c:v>
                </c:pt>
                <c:pt idx="17">
                  <c:v>91.52004937098815</c:v>
                </c:pt>
                <c:pt idx="18">
                  <c:v>128.1280691193834</c:v>
                </c:pt>
                <c:pt idx="19">
                  <c:v>164.7360888677786</c:v>
                </c:pt>
                <c:pt idx="20">
                  <c:v>201.3441086161738</c:v>
                </c:pt>
                <c:pt idx="21">
                  <c:v>237.9521283645691</c:v>
                </c:pt>
                <c:pt idx="22">
                  <c:v>274.5601481129643</c:v>
                </c:pt>
                <c:pt idx="23">
                  <c:v>311.1681678613595</c:v>
                </c:pt>
                <c:pt idx="24">
                  <c:v>347.7761876097547</c:v>
                </c:pt>
                <c:pt idx="25">
                  <c:v>384.38420735815</c:v>
                </c:pt>
                <c:pt idx="26">
                  <c:v>420.9922271065452</c:v>
                </c:pt>
                <c:pt idx="27">
                  <c:v>457.6002468549404</c:v>
                </c:pt>
                <c:pt idx="28">
                  <c:v>494.2082666033356</c:v>
                </c:pt>
                <c:pt idx="29">
                  <c:v>530.8162863517308</c:v>
                </c:pt>
                <c:pt idx="30">
                  <c:v>567.4243061001261</c:v>
                </c:pt>
                <c:pt idx="31">
                  <c:v>604.0323258485213</c:v>
                </c:pt>
                <c:pt idx="32">
                  <c:v>640.6403455969165</c:v>
                </c:pt>
                <c:pt idx="33">
                  <c:v>677.2483653453117</c:v>
                </c:pt>
                <c:pt idx="34">
                  <c:v>713.856385093707</c:v>
                </c:pt>
                <c:pt idx="35">
                  <c:v>750.4644048421022</c:v>
                </c:pt>
                <c:pt idx="36">
                  <c:v>787.0724245904974</c:v>
                </c:pt>
                <c:pt idx="37">
                  <c:v>823.6804443388926</c:v>
                </c:pt>
                <c:pt idx="38">
                  <c:v>860.2884640872878</c:v>
                </c:pt>
                <c:pt idx="39">
                  <c:v>896.8964838356832</c:v>
                </c:pt>
                <c:pt idx="40">
                  <c:v>933.5045035840783</c:v>
                </c:pt>
                <c:pt idx="41">
                  <c:v>970.1125233324735</c:v>
                </c:pt>
                <c:pt idx="42">
                  <c:v>1006.720543080869</c:v>
                </c:pt>
                <c:pt idx="43">
                  <c:v>1043.328562829264</c:v>
                </c:pt>
                <c:pt idx="44">
                  <c:v>1079.93658257766</c:v>
                </c:pt>
                <c:pt idx="45">
                  <c:v>1116.544602326054</c:v>
                </c:pt>
                <c:pt idx="46">
                  <c:v>1153.15262207445</c:v>
                </c:pt>
                <c:pt idx="47">
                  <c:v>1189.760641822845</c:v>
                </c:pt>
                <c:pt idx="48">
                  <c:v>1226.36866157124</c:v>
                </c:pt>
                <c:pt idx="49">
                  <c:v>1262.976681319635</c:v>
                </c:pt>
                <c:pt idx="50">
                  <c:v>1299.584701068031</c:v>
                </c:pt>
                <c:pt idx="51">
                  <c:v>1334.895545886966</c:v>
                </c:pt>
                <c:pt idx="52">
                  <c:v>1370.206390705901</c:v>
                </c:pt>
                <c:pt idx="53">
                  <c:v>1405.517235524836</c:v>
                </c:pt>
                <c:pt idx="54">
                  <c:v>1440.828080343772</c:v>
                </c:pt>
                <c:pt idx="55">
                  <c:v>1476.138925162707</c:v>
                </c:pt>
                <c:pt idx="56">
                  <c:v>1511.449769981642</c:v>
                </c:pt>
                <c:pt idx="57">
                  <c:v>1546.760614800578</c:v>
                </c:pt>
                <c:pt idx="58">
                  <c:v>1582.071459619513</c:v>
                </c:pt>
                <c:pt idx="59">
                  <c:v>1617.382304438448</c:v>
                </c:pt>
                <c:pt idx="60">
                  <c:v>1652.693149257384</c:v>
                </c:pt>
                <c:pt idx="61">
                  <c:v>1688.003994076319</c:v>
                </c:pt>
                <c:pt idx="62">
                  <c:v>1723.314838895254</c:v>
                </c:pt>
                <c:pt idx="63">
                  <c:v>1758.62568371419</c:v>
                </c:pt>
                <c:pt idx="64">
                  <c:v>1793.936528533125</c:v>
                </c:pt>
                <c:pt idx="65">
                  <c:v>1829.24737335206</c:v>
                </c:pt>
                <c:pt idx="66">
                  <c:v>1864.558218170995</c:v>
                </c:pt>
                <c:pt idx="67">
                  <c:v>1899.86906298993</c:v>
                </c:pt>
                <c:pt idx="68">
                  <c:v>1935.179907808866</c:v>
                </c:pt>
                <c:pt idx="69">
                  <c:v>1970.490752627801</c:v>
                </c:pt>
                <c:pt idx="70">
                  <c:v>2005.801597446736</c:v>
                </c:pt>
                <c:pt idx="71">
                  <c:v>2041.112442265671</c:v>
                </c:pt>
                <c:pt idx="72">
                  <c:v>2076.423287084607</c:v>
                </c:pt>
                <c:pt idx="73">
                  <c:v>2111.734131903542</c:v>
                </c:pt>
                <c:pt idx="74">
                  <c:v>2147.044976722477</c:v>
                </c:pt>
                <c:pt idx="75">
                  <c:v>2182.355821541412</c:v>
                </c:pt>
                <c:pt idx="76">
                  <c:v>2217.666666360348</c:v>
                </c:pt>
                <c:pt idx="77">
                  <c:v>2252.977511179283</c:v>
                </c:pt>
                <c:pt idx="78">
                  <c:v>2288.288355998218</c:v>
                </c:pt>
                <c:pt idx="79">
                  <c:v>2323.599200817153</c:v>
                </c:pt>
                <c:pt idx="80">
                  <c:v>2358.910045636089</c:v>
                </c:pt>
                <c:pt idx="81">
                  <c:v>3309.704439509332</c:v>
                </c:pt>
                <c:pt idx="82">
                  <c:v>4260.498833382576</c:v>
                </c:pt>
                <c:pt idx="83">
                  <c:v>5211.29322725582</c:v>
                </c:pt>
                <c:pt idx="84">
                  <c:v>6162.087621129062</c:v>
                </c:pt>
                <c:pt idx="85">
                  <c:v>7112.882015002306</c:v>
                </c:pt>
                <c:pt idx="86">
                  <c:v>8063.676408875548</c:v>
                </c:pt>
                <c:pt idx="87">
                  <c:v>9014.470802748792</c:v>
                </c:pt>
                <c:pt idx="88">
                  <c:v>9965.265196622036</c:v>
                </c:pt>
                <c:pt idx="89">
                  <c:v>10916.05959049528</c:v>
                </c:pt>
                <c:pt idx="90">
                  <c:v>11866.85398436852</c:v>
                </c:pt>
                <c:pt idx="91">
                  <c:v>12817.64837824177</c:v>
                </c:pt>
                <c:pt idx="92">
                  <c:v>13768.44277211501</c:v>
                </c:pt>
                <c:pt idx="93">
                  <c:v>14719.23716598825</c:v>
                </c:pt>
                <c:pt idx="94">
                  <c:v>15670.03155986149</c:v>
                </c:pt>
                <c:pt idx="95">
                  <c:v>16145.42875679812</c:v>
                </c:pt>
                <c:pt idx="96">
                  <c:v>16145.42875679812</c:v>
                </c:pt>
                <c:pt idx="97">
                  <c:v>16145.42875679812</c:v>
                </c:pt>
                <c:pt idx="98">
                  <c:v>16145.42875679812</c:v>
                </c:pt>
                <c:pt idx="99">
                  <c:v>16145.42875679812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35038856"/>
        <c:axId val="-203519181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38856"/>
        <c:axId val="-2035191816"/>
      </c:lineChart>
      <c:catAx>
        <c:axId val="-21350388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51918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51918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350388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7.225305835950124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386344"/>
        <c:axId val="-2146392264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-200.6980847382609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36.60801974839522</c:v>
                </c:pt>
                <c:pt idx="1">
                  <c:v>35.31084481893527</c:v>
                </c:pt>
                <c:pt idx="2">
                  <c:v>950.7943938732433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414584"/>
        <c:axId val="2138746696"/>
      </c:scatterChart>
      <c:valAx>
        <c:axId val="-214638634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392264"/>
        <c:crosses val="autoZero"/>
        <c:crossBetween val="midCat"/>
      </c:valAx>
      <c:valAx>
        <c:axId val="-21463922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386344"/>
        <c:crosses val="autoZero"/>
        <c:crossBetween val="midCat"/>
      </c:valAx>
      <c:valAx>
        <c:axId val="-214641458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38746696"/>
        <c:crosses val="autoZero"/>
        <c:crossBetween val="midCat"/>
      </c:valAx>
      <c:valAx>
        <c:axId val="21387466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4641458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108.6797412109179</c:v>
                </c:pt>
                <c:pt idx="1">
                  <c:v>108.6797412109179</c:v>
                </c:pt>
                <c:pt idx="2">
                  <c:v>108.6797412109179</c:v>
                </c:pt>
                <c:pt idx="3">
                  <c:v>108.6797412109179</c:v>
                </c:pt>
                <c:pt idx="4">
                  <c:v>108.6797412109179</c:v>
                </c:pt>
                <c:pt idx="5">
                  <c:v>108.6797412109179</c:v>
                </c:pt>
                <c:pt idx="6">
                  <c:v>108.6797412109179</c:v>
                </c:pt>
                <c:pt idx="7">
                  <c:v>108.6797412109179</c:v>
                </c:pt>
                <c:pt idx="8">
                  <c:v>108.6797412109179</c:v>
                </c:pt>
                <c:pt idx="9">
                  <c:v>108.6797412109179</c:v>
                </c:pt>
                <c:pt idx="10">
                  <c:v>108.6797412109179</c:v>
                </c:pt>
                <c:pt idx="11">
                  <c:v>108.6797412109179</c:v>
                </c:pt>
                <c:pt idx="12">
                  <c:v>108.6797412109179</c:v>
                </c:pt>
                <c:pt idx="13">
                  <c:v>108.6797412109179</c:v>
                </c:pt>
                <c:pt idx="14">
                  <c:v>108.6797412109179</c:v>
                </c:pt>
                <c:pt idx="15">
                  <c:v>112.292394128893</c:v>
                </c:pt>
                <c:pt idx="16">
                  <c:v>119.5176999648431</c:v>
                </c:pt>
                <c:pt idx="17">
                  <c:v>126.7430058007933</c:v>
                </c:pt>
                <c:pt idx="18">
                  <c:v>133.9683116367434</c:v>
                </c:pt>
                <c:pt idx="19">
                  <c:v>141.1936174726935</c:v>
                </c:pt>
                <c:pt idx="20">
                  <c:v>148.4189233086436</c:v>
                </c:pt>
                <c:pt idx="21">
                  <c:v>155.6442291445938</c:v>
                </c:pt>
                <c:pt idx="22">
                  <c:v>162.869534980544</c:v>
                </c:pt>
                <c:pt idx="23">
                  <c:v>170.094840816494</c:v>
                </c:pt>
                <c:pt idx="24">
                  <c:v>177.3201466524441</c:v>
                </c:pt>
                <c:pt idx="25">
                  <c:v>184.5454524883943</c:v>
                </c:pt>
                <c:pt idx="26">
                  <c:v>191.7707583243444</c:v>
                </c:pt>
                <c:pt idx="27">
                  <c:v>198.9960641602945</c:v>
                </c:pt>
                <c:pt idx="28">
                  <c:v>206.2213699962446</c:v>
                </c:pt>
                <c:pt idx="29">
                  <c:v>213.4466758321948</c:v>
                </c:pt>
                <c:pt idx="30">
                  <c:v>220.6719816681449</c:v>
                </c:pt>
                <c:pt idx="31">
                  <c:v>227.897287504095</c:v>
                </c:pt>
                <c:pt idx="32">
                  <c:v>235.1225933400451</c:v>
                </c:pt>
                <c:pt idx="33">
                  <c:v>242.3478991759953</c:v>
                </c:pt>
                <c:pt idx="34">
                  <c:v>249.5732050119454</c:v>
                </c:pt>
                <c:pt idx="35">
                  <c:v>256.7985108478955</c:v>
                </c:pt>
                <c:pt idx="36">
                  <c:v>264.0238166838456</c:v>
                </c:pt>
                <c:pt idx="37">
                  <c:v>271.2491225197957</c:v>
                </c:pt>
                <c:pt idx="38">
                  <c:v>278.4744283557459</c:v>
                </c:pt>
                <c:pt idx="39">
                  <c:v>285.699734191696</c:v>
                </c:pt>
                <c:pt idx="40">
                  <c:v>292.9250400276461</c:v>
                </c:pt>
                <c:pt idx="41">
                  <c:v>300.1503458635962</c:v>
                </c:pt>
                <c:pt idx="42">
                  <c:v>307.3756516995463</c:v>
                </c:pt>
                <c:pt idx="43">
                  <c:v>314.6009575354965</c:v>
                </c:pt>
                <c:pt idx="44">
                  <c:v>321.8262633714466</c:v>
                </c:pt>
                <c:pt idx="45">
                  <c:v>329.0515692073967</c:v>
                </c:pt>
                <c:pt idx="46">
                  <c:v>336.2768750433469</c:v>
                </c:pt>
                <c:pt idx="47">
                  <c:v>343.502180879297</c:v>
                </c:pt>
                <c:pt idx="48">
                  <c:v>350.7274867152471</c:v>
                </c:pt>
                <c:pt idx="49">
                  <c:v>357.9527925511973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7124.782008208261</c:v>
                </c:pt>
                <c:pt idx="1">
                  <c:v>7124.782008208261</c:v>
                </c:pt>
                <c:pt idx="2">
                  <c:v>7124.782008208261</c:v>
                </c:pt>
                <c:pt idx="3">
                  <c:v>7124.782008208261</c:v>
                </c:pt>
                <c:pt idx="4">
                  <c:v>7124.782008208261</c:v>
                </c:pt>
                <c:pt idx="5">
                  <c:v>7124.782008208261</c:v>
                </c:pt>
                <c:pt idx="6">
                  <c:v>7124.782008208261</c:v>
                </c:pt>
                <c:pt idx="7">
                  <c:v>7124.782008208261</c:v>
                </c:pt>
                <c:pt idx="8">
                  <c:v>7124.782008208261</c:v>
                </c:pt>
                <c:pt idx="9">
                  <c:v>7124.782008208261</c:v>
                </c:pt>
                <c:pt idx="10">
                  <c:v>7124.782008208261</c:v>
                </c:pt>
                <c:pt idx="11">
                  <c:v>7124.782008208261</c:v>
                </c:pt>
                <c:pt idx="12">
                  <c:v>7124.782008208261</c:v>
                </c:pt>
                <c:pt idx="13">
                  <c:v>7124.782008208261</c:v>
                </c:pt>
                <c:pt idx="14">
                  <c:v>7124.782008208261</c:v>
                </c:pt>
                <c:pt idx="15">
                  <c:v>7024.43296583913</c:v>
                </c:pt>
                <c:pt idx="16">
                  <c:v>6823.734881100869</c:v>
                </c:pt>
                <c:pt idx="17">
                  <c:v>6623.036796362609</c:v>
                </c:pt>
                <c:pt idx="18">
                  <c:v>6422.338711624348</c:v>
                </c:pt>
                <c:pt idx="19">
                  <c:v>6221.640626886086</c:v>
                </c:pt>
                <c:pt idx="20">
                  <c:v>6020.942542147825</c:v>
                </c:pt>
                <c:pt idx="21">
                  <c:v>5820.244457409564</c:v>
                </c:pt>
                <c:pt idx="22">
                  <c:v>5619.546372671304</c:v>
                </c:pt>
                <c:pt idx="23">
                  <c:v>5418.848287933043</c:v>
                </c:pt>
                <c:pt idx="24">
                  <c:v>5218.150203194782</c:v>
                </c:pt>
                <c:pt idx="25">
                  <c:v>5017.452118456521</c:v>
                </c:pt>
                <c:pt idx="26">
                  <c:v>4816.75403371826</c:v>
                </c:pt>
                <c:pt idx="27">
                  <c:v>4616.05594898</c:v>
                </c:pt>
                <c:pt idx="28">
                  <c:v>4415.357864241738</c:v>
                </c:pt>
                <c:pt idx="29">
                  <c:v>4214.659779503477</c:v>
                </c:pt>
                <c:pt idx="30">
                  <c:v>4013.961694765217</c:v>
                </c:pt>
                <c:pt idx="31">
                  <c:v>3813.263610026956</c:v>
                </c:pt>
                <c:pt idx="32">
                  <c:v>3612.565525288696</c:v>
                </c:pt>
                <c:pt idx="33">
                  <c:v>3411.867440550435</c:v>
                </c:pt>
                <c:pt idx="34">
                  <c:v>3211.169355812174</c:v>
                </c:pt>
                <c:pt idx="35">
                  <c:v>3010.471271073913</c:v>
                </c:pt>
                <c:pt idx="36">
                  <c:v>2809.773186335652</c:v>
                </c:pt>
                <c:pt idx="37">
                  <c:v>2609.075101597391</c:v>
                </c:pt>
                <c:pt idx="38">
                  <c:v>2408.37701685913</c:v>
                </c:pt>
                <c:pt idx="39">
                  <c:v>2207.67893212087</c:v>
                </c:pt>
                <c:pt idx="40">
                  <c:v>2006.980847382609</c:v>
                </c:pt>
                <c:pt idx="41">
                  <c:v>1806.282762644348</c:v>
                </c:pt>
                <c:pt idx="42">
                  <c:v>1605.584677906088</c:v>
                </c:pt>
                <c:pt idx="43">
                  <c:v>1404.886593167827</c:v>
                </c:pt>
                <c:pt idx="44">
                  <c:v>1204.188508429565</c:v>
                </c:pt>
                <c:pt idx="45">
                  <c:v>1003.490423691304</c:v>
                </c:pt>
                <c:pt idx="46">
                  <c:v>802.7923389530433</c:v>
                </c:pt>
                <c:pt idx="47">
                  <c:v>602.0942542147832</c:v>
                </c:pt>
                <c:pt idx="48">
                  <c:v>401.3961694765221</c:v>
                </c:pt>
                <c:pt idx="49">
                  <c:v>200.6980847382611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353599.7501483225</c:v>
                </c:pt>
                <c:pt idx="96">
                  <c:v>356271.4501483225</c:v>
                </c:pt>
                <c:pt idx="97">
                  <c:v>358943.1501483226</c:v>
                </c:pt>
                <c:pt idx="98">
                  <c:v>361614.8501483226</c:v>
                </c:pt>
                <c:pt idx="99">
                  <c:v>364286.5501483226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61812.40002472042</c:v>
                </c:pt>
                <c:pt idx="96">
                  <c:v>68015.90002472042</c:v>
                </c:pt>
                <c:pt idx="97">
                  <c:v>74219.40002472042</c:v>
                </c:pt>
                <c:pt idx="98">
                  <c:v>80422.90002472042</c:v>
                </c:pt>
                <c:pt idx="99">
                  <c:v>86626.40002472042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19984.81250865215</c:v>
                </c:pt>
                <c:pt idx="96">
                  <c:v>18856.98250865215</c:v>
                </c:pt>
                <c:pt idx="97">
                  <c:v>17729.15250865215</c:v>
                </c:pt>
                <c:pt idx="98">
                  <c:v>16601.32250865215</c:v>
                </c:pt>
                <c:pt idx="99">
                  <c:v>15473.49250865215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18.30400987419768</c:v>
                </c:pt>
                <c:pt idx="16">
                  <c:v>54.91202962259291</c:v>
                </c:pt>
                <c:pt idx="17">
                  <c:v>91.52004937098813</c:v>
                </c:pt>
                <c:pt idx="18">
                  <c:v>128.1280691193834</c:v>
                </c:pt>
                <c:pt idx="19">
                  <c:v>164.7360888677786</c:v>
                </c:pt>
                <c:pt idx="20">
                  <c:v>201.3441086161738</c:v>
                </c:pt>
                <c:pt idx="21">
                  <c:v>237.9521283645691</c:v>
                </c:pt>
                <c:pt idx="22">
                  <c:v>274.5601481129643</c:v>
                </c:pt>
                <c:pt idx="23">
                  <c:v>311.1681678613595</c:v>
                </c:pt>
                <c:pt idx="24">
                  <c:v>347.7761876097547</c:v>
                </c:pt>
                <c:pt idx="25">
                  <c:v>384.38420735815</c:v>
                </c:pt>
                <c:pt idx="26">
                  <c:v>420.9922271065452</c:v>
                </c:pt>
                <c:pt idx="27">
                  <c:v>457.6002468549404</c:v>
                </c:pt>
                <c:pt idx="28">
                  <c:v>494.2082666033356</c:v>
                </c:pt>
                <c:pt idx="29">
                  <c:v>530.8162863517309</c:v>
                </c:pt>
                <c:pt idx="30">
                  <c:v>567.4243061001261</c:v>
                </c:pt>
                <c:pt idx="31">
                  <c:v>604.0323258485213</c:v>
                </c:pt>
                <c:pt idx="32">
                  <c:v>640.6403455969165</c:v>
                </c:pt>
                <c:pt idx="33">
                  <c:v>677.2483653453117</c:v>
                </c:pt>
                <c:pt idx="34">
                  <c:v>713.856385093707</c:v>
                </c:pt>
                <c:pt idx="35">
                  <c:v>750.4644048421022</c:v>
                </c:pt>
                <c:pt idx="36">
                  <c:v>787.0724245904974</c:v>
                </c:pt>
                <c:pt idx="37">
                  <c:v>823.6804443388926</c:v>
                </c:pt>
                <c:pt idx="38">
                  <c:v>860.288464087288</c:v>
                </c:pt>
                <c:pt idx="39">
                  <c:v>896.8964838356831</c:v>
                </c:pt>
                <c:pt idx="40">
                  <c:v>933.5045035840783</c:v>
                </c:pt>
                <c:pt idx="41">
                  <c:v>970.1125233324735</c:v>
                </c:pt>
                <c:pt idx="42">
                  <c:v>1006.720543080869</c:v>
                </c:pt>
                <c:pt idx="43">
                  <c:v>1043.328562829264</c:v>
                </c:pt>
                <c:pt idx="44">
                  <c:v>1079.93658257766</c:v>
                </c:pt>
                <c:pt idx="45">
                  <c:v>1116.544602326054</c:v>
                </c:pt>
                <c:pt idx="46">
                  <c:v>1153.15262207445</c:v>
                </c:pt>
                <c:pt idx="47">
                  <c:v>1189.760641822845</c:v>
                </c:pt>
                <c:pt idx="48">
                  <c:v>1226.36866157124</c:v>
                </c:pt>
                <c:pt idx="49">
                  <c:v>1262.976681319635</c:v>
                </c:pt>
                <c:pt idx="50">
                  <c:v>1299.584701068031</c:v>
                </c:pt>
                <c:pt idx="51">
                  <c:v>1334.895545886966</c:v>
                </c:pt>
                <c:pt idx="52">
                  <c:v>1370.206390705901</c:v>
                </c:pt>
                <c:pt idx="53">
                  <c:v>1405.517235524836</c:v>
                </c:pt>
                <c:pt idx="54">
                  <c:v>1440.828080343772</c:v>
                </c:pt>
                <c:pt idx="55">
                  <c:v>1476.138925162707</c:v>
                </c:pt>
                <c:pt idx="56">
                  <c:v>1511.449769981642</c:v>
                </c:pt>
                <c:pt idx="57">
                  <c:v>1546.760614800578</c:v>
                </c:pt>
                <c:pt idx="58">
                  <c:v>1582.071459619513</c:v>
                </c:pt>
                <c:pt idx="59">
                  <c:v>1617.382304438448</c:v>
                </c:pt>
                <c:pt idx="60">
                  <c:v>1652.693149257383</c:v>
                </c:pt>
                <c:pt idx="61">
                  <c:v>1688.003994076319</c:v>
                </c:pt>
                <c:pt idx="62">
                  <c:v>1723.314838895254</c:v>
                </c:pt>
                <c:pt idx="63">
                  <c:v>1758.62568371419</c:v>
                </c:pt>
                <c:pt idx="64">
                  <c:v>1793.936528533125</c:v>
                </c:pt>
                <c:pt idx="65">
                  <c:v>1829.24737335206</c:v>
                </c:pt>
                <c:pt idx="66">
                  <c:v>1864.558218170995</c:v>
                </c:pt>
                <c:pt idx="67">
                  <c:v>1899.86906298993</c:v>
                </c:pt>
                <c:pt idx="68">
                  <c:v>1935.179907808866</c:v>
                </c:pt>
                <c:pt idx="69">
                  <c:v>1970.490752627801</c:v>
                </c:pt>
                <c:pt idx="70">
                  <c:v>2005.801597446736</c:v>
                </c:pt>
                <c:pt idx="71">
                  <c:v>2041.112442265671</c:v>
                </c:pt>
                <c:pt idx="72">
                  <c:v>2076.423287084607</c:v>
                </c:pt>
                <c:pt idx="73">
                  <c:v>2111.734131903542</c:v>
                </c:pt>
                <c:pt idx="74">
                  <c:v>2147.044976722477</c:v>
                </c:pt>
                <c:pt idx="75">
                  <c:v>2182.355821541412</c:v>
                </c:pt>
                <c:pt idx="76">
                  <c:v>2217.666666360348</c:v>
                </c:pt>
                <c:pt idx="77">
                  <c:v>2252.977511179283</c:v>
                </c:pt>
                <c:pt idx="78">
                  <c:v>2288.288355998218</c:v>
                </c:pt>
                <c:pt idx="79">
                  <c:v>2323.599200817153</c:v>
                </c:pt>
                <c:pt idx="80">
                  <c:v>2358.910045636089</c:v>
                </c:pt>
                <c:pt idx="81">
                  <c:v>3309.704439509332</c:v>
                </c:pt>
                <c:pt idx="82">
                  <c:v>4260.498833382576</c:v>
                </c:pt>
                <c:pt idx="83">
                  <c:v>5211.29322725582</c:v>
                </c:pt>
                <c:pt idx="84">
                  <c:v>6162.087621129062</c:v>
                </c:pt>
                <c:pt idx="85">
                  <c:v>7112.882015002306</c:v>
                </c:pt>
                <c:pt idx="86">
                  <c:v>8063.67640887555</c:v>
                </c:pt>
                <c:pt idx="87">
                  <c:v>9014.470802748792</c:v>
                </c:pt>
                <c:pt idx="88">
                  <c:v>9965.265196622036</c:v>
                </c:pt>
                <c:pt idx="89">
                  <c:v>10916.05959049528</c:v>
                </c:pt>
                <c:pt idx="90">
                  <c:v>11866.85398436852</c:v>
                </c:pt>
                <c:pt idx="91">
                  <c:v>12817.64837824177</c:v>
                </c:pt>
                <c:pt idx="92">
                  <c:v>13768.44277211501</c:v>
                </c:pt>
                <c:pt idx="93">
                  <c:v>14719.23716598825</c:v>
                </c:pt>
                <c:pt idx="94">
                  <c:v>15670.0315598615</c:v>
                </c:pt>
                <c:pt idx="95">
                  <c:v>16293.59375679812</c:v>
                </c:pt>
                <c:pt idx="96">
                  <c:v>16589.92375679812</c:v>
                </c:pt>
                <c:pt idx="97">
                  <c:v>16886.25375679812</c:v>
                </c:pt>
                <c:pt idx="98">
                  <c:v>17182.58375679812</c:v>
                </c:pt>
                <c:pt idx="99">
                  <c:v>17478.91375679812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8292520"/>
        <c:axId val="2138725528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50067.18700038319</c:v>
                </c:pt>
                <c:pt idx="1">
                  <c:v>49726.92700038319</c:v>
                </c:pt>
                <c:pt idx="2">
                  <c:v>49386.6670003832</c:v>
                </c:pt>
                <c:pt idx="3">
                  <c:v>49046.40700038319</c:v>
                </c:pt>
                <c:pt idx="4">
                  <c:v>48706.14700038319</c:v>
                </c:pt>
                <c:pt idx="5">
                  <c:v>48365.8870003832</c:v>
                </c:pt>
                <c:pt idx="6">
                  <c:v>48025.62700038319</c:v>
                </c:pt>
                <c:pt idx="7">
                  <c:v>47685.36700038319</c:v>
                </c:pt>
                <c:pt idx="8">
                  <c:v>47345.10700038318</c:v>
                </c:pt>
                <c:pt idx="9">
                  <c:v>47004.84700038319</c:v>
                </c:pt>
                <c:pt idx="10">
                  <c:v>46664.5870003832</c:v>
                </c:pt>
                <c:pt idx="11">
                  <c:v>46324.32700038319</c:v>
                </c:pt>
                <c:pt idx="12">
                  <c:v>45984.06700038319</c:v>
                </c:pt>
                <c:pt idx="13">
                  <c:v>45643.8070003832</c:v>
                </c:pt>
                <c:pt idx="14">
                  <c:v>45303.54700038319</c:v>
                </c:pt>
                <c:pt idx="15">
                  <c:v>45511.82662906434</c:v>
                </c:pt>
                <c:pt idx="16">
                  <c:v>46268.64588642667</c:v>
                </c:pt>
                <c:pt idx="17">
                  <c:v>47025.46514378898</c:v>
                </c:pt>
                <c:pt idx="18">
                  <c:v>47782.28440115129</c:v>
                </c:pt>
                <c:pt idx="19">
                  <c:v>48539.1036585136</c:v>
                </c:pt>
                <c:pt idx="20">
                  <c:v>49295.92291587592</c:v>
                </c:pt>
                <c:pt idx="21">
                  <c:v>50052.74217323823</c:v>
                </c:pt>
                <c:pt idx="22">
                  <c:v>50809.56143060054</c:v>
                </c:pt>
                <c:pt idx="23">
                  <c:v>51566.38068796286</c:v>
                </c:pt>
                <c:pt idx="24">
                  <c:v>52323.19994532518</c:v>
                </c:pt>
                <c:pt idx="25">
                  <c:v>53080.01920268749</c:v>
                </c:pt>
                <c:pt idx="26">
                  <c:v>53836.8384600498</c:v>
                </c:pt>
                <c:pt idx="27">
                  <c:v>54593.65771741212</c:v>
                </c:pt>
                <c:pt idx="28">
                  <c:v>55350.47697477442</c:v>
                </c:pt>
                <c:pt idx="29">
                  <c:v>56107.29623213674</c:v>
                </c:pt>
                <c:pt idx="30">
                  <c:v>56864.11548949905</c:v>
                </c:pt>
                <c:pt idx="31">
                  <c:v>57620.93474686136</c:v>
                </c:pt>
                <c:pt idx="32">
                  <c:v>58377.75400422369</c:v>
                </c:pt>
                <c:pt idx="33">
                  <c:v>59134.57326158599</c:v>
                </c:pt>
                <c:pt idx="34">
                  <c:v>59891.3925189483</c:v>
                </c:pt>
                <c:pt idx="35">
                  <c:v>60648.21177631062</c:v>
                </c:pt>
                <c:pt idx="36">
                  <c:v>61405.03103367294</c:v>
                </c:pt>
                <c:pt idx="37">
                  <c:v>62161.85029103525</c:v>
                </c:pt>
                <c:pt idx="38">
                  <c:v>62918.66954839755</c:v>
                </c:pt>
                <c:pt idx="39">
                  <c:v>63675.48880575987</c:v>
                </c:pt>
                <c:pt idx="40">
                  <c:v>64432.30806312218</c:v>
                </c:pt>
                <c:pt idx="41">
                  <c:v>65189.12732048449</c:v>
                </c:pt>
                <c:pt idx="42">
                  <c:v>65945.94657784681</c:v>
                </c:pt>
                <c:pt idx="43">
                  <c:v>66702.76583520912</c:v>
                </c:pt>
                <c:pt idx="44">
                  <c:v>67459.58509257144</c:v>
                </c:pt>
                <c:pt idx="45">
                  <c:v>68216.40434993376</c:v>
                </c:pt>
                <c:pt idx="46">
                  <c:v>68973.22360729608</c:v>
                </c:pt>
                <c:pt idx="47">
                  <c:v>69730.04286465839</c:v>
                </c:pt>
                <c:pt idx="48">
                  <c:v>70486.86212202068</c:v>
                </c:pt>
                <c:pt idx="49">
                  <c:v>71243.681379383</c:v>
                </c:pt>
                <c:pt idx="50">
                  <c:v>72000.50063674533</c:v>
                </c:pt>
                <c:pt idx="51">
                  <c:v>77285.86572273357</c:v>
                </c:pt>
                <c:pt idx="52">
                  <c:v>82571.23080872186</c:v>
                </c:pt>
                <c:pt idx="53">
                  <c:v>87856.5958947101</c:v>
                </c:pt>
                <c:pt idx="54">
                  <c:v>93141.96098069837</c:v>
                </c:pt>
                <c:pt idx="55">
                  <c:v>98427.32606668665</c:v>
                </c:pt>
                <c:pt idx="56">
                  <c:v>103712.691152675</c:v>
                </c:pt>
                <c:pt idx="57">
                  <c:v>108998.0562386632</c:v>
                </c:pt>
                <c:pt idx="58">
                  <c:v>114283.4213246514</c:v>
                </c:pt>
                <c:pt idx="59">
                  <c:v>119568.7864106397</c:v>
                </c:pt>
                <c:pt idx="60">
                  <c:v>124854.151496628</c:v>
                </c:pt>
                <c:pt idx="61">
                  <c:v>130139.5165826162</c:v>
                </c:pt>
                <c:pt idx="62">
                  <c:v>135424.8816686045</c:v>
                </c:pt>
                <c:pt idx="63">
                  <c:v>140710.2467545928</c:v>
                </c:pt>
                <c:pt idx="64">
                  <c:v>145995.6118405811</c:v>
                </c:pt>
                <c:pt idx="65">
                  <c:v>151280.9769265693</c:v>
                </c:pt>
                <c:pt idx="66">
                  <c:v>156566.3420125576</c:v>
                </c:pt>
                <c:pt idx="67">
                  <c:v>161851.7070985458</c:v>
                </c:pt>
                <c:pt idx="68">
                  <c:v>167137.0721845341</c:v>
                </c:pt>
                <c:pt idx="69">
                  <c:v>172422.4372705224</c:v>
                </c:pt>
                <c:pt idx="70">
                  <c:v>177707.8023565106</c:v>
                </c:pt>
                <c:pt idx="71">
                  <c:v>182993.167442499</c:v>
                </c:pt>
                <c:pt idx="72">
                  <c:v>188278.5325284872</c:v>
                </c:pt>
                <c:pt idx="73">
                  <c:v>193563.8976144754</c:v>
                </c:pt>
                <c:pt idx="74">
                  <c:v>198849.2627004637</c:v>
                </c:pt>
                <c:pt idx="75">
                  <c:v>204134.627786452</c:v>
                </c:pt>
                <c:pt idx="76">
                  <c:v>209419.9928724402</c:v>
                </c:pt>
                <c:pt idx="77">
                  <c:v>214705.3579584285</c:v>
                </c:pt>
                <c:pt idx="78">
                  <c:v>219990.7230444168</c:v>
                </c:pt>
                <c:pt idx="79">
                  <c:v>225276.088130405</c:v>
                </c:pt>
                <c:pt idx="80">
                  <c:v>230561.4532163933</c:v>
                </c:pt>
                <c:pt idx="81">
                  <c:v>251575.6792079787</c:v>
                </c:pt>
                <c:pt idx="82">
                  <c:v>272589.9051995641</c:v>
                </c:pt>
                <c:pt idx="83">
                  <c:v>293604.1311911496</c:v>
                </c:pt>
                <c:pt idx="84">
                  <c:v>314618.3571827351</c:v>
                </c:pt>
                <c:pt idx="85">
                  <c:v>335632.5831743204</c:v>
                </c:pt>
                <c:pt idx="86">
                  <c:v>356646.8091659059</c:v>
                </c:pt>
                <c:pt idx="87">
                  <c:v>377661.0351574913</c:v>
                </c:pt>
                <c:pt idx="88">
                  <c:v>398675.2611490768</c:v>
                </c:pt>
                <c:pt idx="89">
                  <c:v>419689.4871406623</c:v>
                </c:pt>
                <c:pt idx="90">
                  <c:v>440703.7131322476</c:v>
                </c:pt>
                <c:pt idx="91">
                  <c:v>461717.9391238331</c:v>
                </c:pt>
                <c:pt idx="92">
                  <c:v>482732.1651154186</c:v>
                </c:pt>
                <c:pt idx="93">
                  <c:v>503746.391107004</c:v>
                </c:pt>
                <c:pt idx="94">
                  <c:v>524760.6170985894</c:v>
                </c:pt>
                <c:pt idx="95">
                  <c:v>540157.6305943821</c:v>
                </c:pt>
                <c:pt idx="96">
                  <c:v>549937.4315943821</c:v>
                </c:pt>
                <c:pt idx="97">
                  <c:v>559717.2325943821</c:v>
                </c:pt>
                <c:pt idx="98">
                  <c:v>569497.033594382</c:v>
                </c:pt>
                <c:pt idx="99">
                  <c:v>579276.8345943822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292520"/>
        <c:axId val="2138725528"/>
      </c:lineChart>
      <c:catAx>
        <c:axId val="2138292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72552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3872552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3829252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0.017157146637609</c:v>
                </c:pt>
                <c:pt idx="2" formatCode="0.0%">
                  <c:v>0.017157146637609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0.00851693648816936</c:v>
                </c:pt>
                <c:pt idx="2" formatCode="0.0%">
                  <c:v>0.00851693648816936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0.00335830371108344</c:v>
                </c:pt>
                <c:pt idx="2" formatCode="0.0%">
                  <c:v>0.00335830371108344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0.000440547945205479</c:v>
                </c:pt>
                <c:pt idx="2" formatCode="0.0%">
                  <c:v>0.000494936226122687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0.00192216687422167</c:v>
                </c:pt>
                <c:pt idx="2" formatCode="0.0%">
                  <c:v>0.00192216687422167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0.000571158156911581</c:v>
                </c:pt>
                <c:pt idx="2" formatCode="0.0%">
                  <c:v>0.000571158156911581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0.000401693648816936</c:v>
                </c:pt>
                <c:pt idx="2" formatCode="0.0%">
                  <c:v>0.000401693648816936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0.0575801239517743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0.404168417517998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0.328870625290986</c:v>
                </c:pt>
                <c:pt idx="2" formatCode="0.0%">
                  <c:v>0.457210069168246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537976"/>
        <c:axId val="-2034534680"/>
      </c:barChart>
      <c:catAx>
        <c:axId val="-2034537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534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534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537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0.00887180884184309</c:v>
                </c:pt>
                <c:pt idx="2" formatCode="0.0%">
                  <c:v>0.00887180884184309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0.0022094103362391</c:v>
                </c:pt>
                <c:pt idx="2" formatCode="0.0%">
                  <c:v>0.0022094103362391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0.0011472602739726</c:v>
                </c:pt>
                <c:pt idx="2" formatCode="0.0%">
                  <c:v>0.0011472602739726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0.000490348692403487</c:v>
                </c:pt>
                <c:pt idx="2" formatCode="0.0%">
                  <c:v>0.000490348692403487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0.0007453300124533</c:v>
                </c:pt>
                <c:pt idx="2" formatCode="0.0%">
                  <c:v>0.0007453300124533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9.41469489414695E-5</c:v>
                </c:pt>
                <c:pt idx="2" formatCode="0.0%">
                  <c:v>9.41469489414695E-5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4774840"/>
        <c:axId val="-2034854552"/>
      </c:barChart>
      <c:catAx>
        <c:axId val="-2034774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8545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48545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4774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0.00275606016500623</c:v>
                </c:pt>
                <c:pt idx="1">
                  <c:v>0.00275606016500623</c:v>
                </c:pt>
                <c:pt idx="2">
                  <c:v>0.00534999914383562</c:v>
                </c:pt>
                <c:pt idx="3">
                  <c:v>0.00534999914383562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0.0347774906600249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0.000517808219178082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0.0103842285803238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0.0256986301369863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0.00768768679950187</c:v>
                </c:pt>
                <c:pt idx="3">
                  <c:v>0.00378647260273972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0.00512577833125778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0.001270899750934</c:v>
                </c:pt>
                <c:pt idx="1">
                  <c:v>0.001270899750934</c:v>
                </c:pt>
                <c:pt idx="2">
                  <c:v>0.001270899750934</c:v>
                </c:pt>
                <c:pt idx="3">
                  <c:v>0.001270899750934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0.000753175591531756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0.27615524886741</c:v>
                </c:pt>
                <c:pt idx="1">
                  <c:v>-0.0920517496224699</c:v>
                </c:pt>
                <c:pt idx="2">
                  <c:v>-0.0920517496224699</c:v>
                </c:pt>
                <c:pt idx="3">
                  <c:v>-0.0920517496224699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35711848"/>
        <c:axId val="-2145938232"/>
      </c:barChart>
      <c:catAx>
        <c:axId val="-213571184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4593823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4593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5711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0.0354872353673723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0.00458904109589041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0.00131413449564134</c:v>
                </c:pt>
                <c:pt idx="3">
                  <c:v>0.000647260273972603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0.0010167198007472</c:v>
                </c:pt>
                <c:pt idx="1">
                  <c:v>0.0010167198007472</c:v>
                </c:pt>
                <c:pt idx="2">
                  <c:v>0.0010167198007472</c:v>
                </c:pt>
                <c:pt idx="3">
                  <c:v>0.0010167198007472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-0.249113423751044</c:v>
                </c:pt>
                <c:pt idx="1">
                  <c:v>-0.249113423751044</c:v>
                </c:pt>
                <c:pt idx="2">
                  <c:v>-0.249113423751044</c:v>
                </c:pt>
                <c:pt idx="3">
                  <c:v>-0.249113423751044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894392"/>
        <c:axId val="-2063644744"/>
      </c:barChart>
      <c:catAx>
        <c:axId val="-206489439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6447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3644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8943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0.0031497830457214</c:v>
                </c:pt>
                <c:pt idx="1">
                  <c:v>0.0031497830457214</c:v>
                </c:pt>
                <c:pt idx="2">
                  <c:v>0.00611428473581213</c:v>
                </c:pt>
                <c:pt idx="3">
                  <c:v>0.00611428473581213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0.0251262052682824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0.0172642574699822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0.0135871583490778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0.00367957658779577</c:v>
                </c:pt>
                <c:pt idx="3">
                  <c:v>0.00181232876712329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0.0059626400996264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0.00315477247168522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0.00114769613947696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0.274206910220095</c:v>
                </c:pt>
                <c:pt idx="1">
                  <c:v>0.274206910220095</c:v>
                </c:pt>
                <c:pt idx="2">
                  <c:v>0.274206910220095</c:v>
                </c:pt>
                <c:pt idx="3">
                  <c:v>0.274206910220095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0.470596436661638</c:v>
                </c:pt>
                <c:pt idx="1">
                  <c:v>0.529381925376922</c:v>
                </c:pt>
                <c:pt idx="2">
                  <c:v>0.525892619570721</c:v>
                </c:pt>
                <c:pt idx="3">
                  <c:v>0.521945504585249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4515576"/>
        <c:axId val="-2064824536"/>
      </c:barChart>
      <c:catAx>
        <c:axId val="-206451557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82453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648245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4515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0.0116668597135741</c:v>
                </c:pt>
                <c:pt idx="1">
                  <c:v>0.0116668597135741</c:v>
                </c:pt>
                <c:pt idx="2">
                  <c:v>0.0226474335616438</c:v>
                </c:pt>
                <c:pt idx="3">
                  <c:v>0.0226474335616438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0.0340677459526775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0.0134332148443337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0.00197974490449075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0.00515140722291407</c:v>
                </c:pt>
                <c:pt idx="3">
                  <c:v>0.0025372602739726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0.00228463262764633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0.00160677459526775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0.404168417517998</c:v>
                </c:pt>
                <c:pt idx="1">
                  <c:v>0.404168417517998</c:v>
                </c:pt>
                <c:pt idx="2">
                  <c:v>0.404168417517998</c:v>
                </c:pt>
                <c:pt idx="3">
                  <c:v>0.404168417517998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0.429484845496104</c:v>
                </c:pt>
                <c:pt idx="1">
                  <c:v>0.47668091856996</c:v>
                </c:pt>
                <c:pt idx="2">
                  <c:v>0.462833570126623</c:v>
                </c:pt>
                <c:pt idx="3">
                  <c:v>0.459840942480296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03444520"/>
        <c:axId val="2103534712"/>
      </c:barChart>
      <c:catAx>
        <c:axId val="210344452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534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0353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44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0.0554758938435862</c:v>
                </c:pt>
                <c:pt idx="2">
                  <c:v>0.0554758938435862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0.00832138407653793</c:v>
                </c:pt>
                <c:pt idx="2">
                  <c:v>0.00832138407653793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0.00690674878352648</c:v>
                </c:pt>
                <c:pt idx="2">
                  <c:v>0.00690674878352648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0.0013163771420512</c:v>
                </c:pt>
                <c:pt idx="2">
                  <c:v>0.00309348628382031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0.00433088079734844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0.0019745657130768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0.00368585599774335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0.000888554570884558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0.000315930514092287</c:v>
                </c:pt>
                <c:pt idx="2">
                  <c:v>0.000315930514092287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57401832"/>
        <c:axId val="-2031911288"/>
      </c:barChart>
      <c:catAx>
        <c:axId val="-205740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1911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1911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57401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531.18539183467385</v>
      </c>
      <c r="T7" s="222">
        <f>IF($B$81=0,0,(SUMIF($N$6:$N$28,$U7,M$6:M$28)+SUMIF($N$91:$N$118,$U7,M$91:M$118))*$I$83*Poor!$B$81/$B$81)</f>
        <v>531.18539183467385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8.8718088418430884E-3</v>
      </c>
      <c r="J8" s="24">
        <f t="shared" si="3"/>
        <v>8.8718088418430884E-3</v>
      </c>
      <c r="K8" s="22">
        <f t="shared" si="4"/>
        <v>2.957269613947696E-2</v>
      </c>
      <c r="L8" s="22">
        <f t="shared" si="5"/>
        <v>8.8718088418430884E-3</v>
      </c>
      <c r="M8" s="224">
        <f t="shared" si="6"/>
        <v>8.8718088418430884E-3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13.439999999999998</v>
      </c>
      <c r="T8" s="222">
        <f>IF($B$81=0,0,(SUMIF($N$6:$N$28,$U8,M$6:M$28)+SUMIF($N$91:$N$118,$U8,M$91:M$118))*$I$83*Poor!$B$81/$B$81)</f>
        <v>13.439999999999998</v>
      </c>
      <c r="U8" s="223">
        <v>2</v>
      </c>
      <c r="V8" s="56"/>
      <c r="W8" s="115"/>
      <c r="X8" s="118">
        <f>Poor!X8</f>
        <v>1</v>
      </c>
      <c r="Y8" s="184">
        <f t="shared" si="9"/>
        <v>3.5487235367372354E-2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3.5487235367372354E-2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8.8718088418430884E-3</v>
      </c>
      <c r="AJ8" s="120">
        <f t="shared" si="14"/>
        <v>1.7743617683686177E-2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0.2</v>
      </c>
      <c r="H10" s="24">
        <f t="shared" si="1"/>
        <v>0.2</v>
      </c>
      <c r="I10" s="22">
        <f t="shared" si="2"/>
        <v>2.209410336239104E-3</v>
      </c>
      <c r="J10" s="24">
        <f t="shared" si="3"/>
        <v>2.209410336239104E-3</v>
      </c>
      <c r="K10" s="22">
        <f t="shared" si="4"/>
        <v>1.1047051681195519E-2</v>
      </c>
      <c r="L10" s="22">
        <f t="shared" si="5"/>
        <v>2.209410336239104E-3</v>
      </c>
      <c r="M10" s="224">
        <f t="shared" si="6"/>
        <v>2.209410336239104E-3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8.8376413449564161E-3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8.8376413449564161E-3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2.209410336239104E-3</v>
      </c>
      <c r="AJ10" s="120">
        <f t="shared" si="14"/>
        <v>4.4188206724782081E-3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0.2</v>
      </c>
      <c r="H11" s="24">
        <f t="shared" si="1"/>
        <v>0.2</v>
      </c>
      <c r="I11" s="22">
        <f t="shared" si="2"/>
        <v>1.1472602739726028E-3</v>
      </c>
      <c r="J11" s="24">
        <f t="shared" si="3"/>
        <v>1.1472602739726028E-3</v>
      </c>
      <c r="K11" s="22">
        <f t="shared" si="4"/>
        <v>5.7363013698630136E-3</v>
      </c>
      <c r="L11" s="22">
        <f t="shared" si="5"/>
        <v>1.1472602739726028E-3</v>
      </c>
      <c r="M11" s="224">
        <f t="shared" si="6"/>
        <v>1.1472602739726028E-3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4.5890410958904114E-3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4.5890410958904114E-3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1.1472602739726028E-3</v>
      </c>
      <c r="AJ11" s="120">
        <f t="shared" si="14"/>
        <v>2.2945205479452057E-3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0.2</v>
      </c>
      <c r="H12" s="24">
        <f t="shared" si="1"/>
        <v>0.2</v>
      </c>
      <c r="I12" s="22">
        <f t="shared" si="2"/>
        <v>4.9034869240348702E-4</v>
      </c>
      <c r="J12" s="24">
        <f t="shared" si="3"/>
        <v>4.9034869240348702E-4</v>
      </c>
      <c r="K12" s="22">
        <f t="shared" si="4"/>
        <v>2.4517434620174349E-3</v>
      </c>
      <c r="L12" s="22">
        <f t="shared" si="5"/>
        <v>4.9034869240348702E-4</v>
      </c>
      <c r="M12" s="224">
        <f t="shared" si="6"/>
        <v>4.9034869240348702E-4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108.67974121091794</v>
      </c>
      <c r="S12" s="222">
        <f>IF($B$81=0,0,(SUMIF($N$6:$N$28,$U12,L$6:L$28)+SUMIF($N$91:$N$118,$U12,L$91:L$118))*$I$83*Poor!$B$81/$B$81)</f>
        <v>117.28618913645811</v>
      </c>
      <c r="T12" s="222">
        <f>IF($B$81=0,0,(SUMIF($N$6:$N$28,$U12,M$6:M$28)+SUMIF($N$91:$N$118,$U12,M$91:M$118))*$I$83*Poor!$B$81/$B$81)</f>
        <v>146.60773642057262</v>
      </c>
      <c r="U12" s="223">
        <v>6</v>
      </c>
      <c r="V12" s="56"/>
      <c r="W12" s="117"/>
      <c r="X12" s="118">
        <v>1</v>
      </c>
      <c r="Y12" s="184">
        <f t="shared" si="9"/>
        <v>1.9613947696139481E-3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1.3141344956413452E-3</v>
      </c>
      <c r="AF12" s="122">
        <f>1-SUM(Z12,AB12,AD12)</f>
        <v>0.32999999999999996</v>
      </c>
      <c r="AG12" s="121">
        <f>$M12*AF12*4</f>
        <v>6.4726027397260283E-4</v>
      </c>
      <c r="AH12" s="123">
        <f t="shared" si="12"/>
        <v>1</v>
      </c>
      <c r="AI12" s="184">
        <f t="shared" si="13"/>
        <v>4.9034869240348702E-4</v>
      </c>
      <c r="AJ12" s="120">
        <f t="shared" si="14"/>
        <v>0</v>
      </c>
      <c r="AK12" s="119">
        <f t="shared" si="15"/>
        <v>9.8069738480697404E-4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0.2</v>
      </c>
      <c r="H13" s="24">
        <f t="shared" si="1"/>
        <v>0.2</v>
      </c>
      <c r="I13" s="22">
        <f t="shared" si="2"/>
        <v>7.453300124533001E-4</v>
      </c>
      <c r="J13" s="24">
        <f t="shared" si="3"/>
        <v>7.453300124533001E-4</v>
      </c>
      <c r="K13" s="22">
        <f t="shared" si="4"/>
        <v>3.7266500622665003E-3</v>
      </c>
      <c r="L13" s="22">
        <f t="shared" si="5"/>
        <v>7.453300124533001E-4</v>
      </c>
      <c r="M13" s="225">
        <f t="shared" si="6"/>
        <v>7.453300124533001E-4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7124.7820082082608</v>
      </c>
      <c r="S13" s="222">
        <f>IF($B$81=0,0,(SUMIF($N$6:$N$28,$U13,L$6:L$28)+SUMIF($N$91:$N$118,$U13,L$91:L$118))*$I$83*Poor!$B$81/$B$81)</f>
        <v>2586.3000000000006</v>
      </c>
      <c r="T13" s="222">
        <f>IF($B$81=0,0,(SUMIF($N$6:$N$28,$U13,M$6:M$28)+SUMIF($N$91:$N$118,$U13,M$91:M$118))*$I$83*Poor!$B$81/$B$81)</f>
        <v>2586.3000000000006</v>
      </c>
      <c r="U13" s="223">
        <v>7</v>
      </c>
      <c r="V13" s="56"/>
      <c r="W13" s="110"/>
      <c r="X13" s="118"/>
      <c r="Y13" s="184">
        <f t="shared" si="9"/>
        <v>2.9813200498132004E-3</v>
      </c>
      <c r="Z13" s="156">
        <f>Poor!Z13</f>
        <v>1</v>
      </c>
      <c r="AA13" s="121">
        <f>$M13*Z13*4</f>
        <v>2.9813200498132004E-3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7.453300124533001E-4</v>
      </c>
      <c r="AJ13" s="120">
        <f t="shared" si="14"/>
        <v>1.4906600249066002E-3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0.2</v>
      </c>
      <c r="F15" s="22"/>
      <c r="H15" s="24">
        <f t="shared" si="1"/>
        <v>0.2</v>
      </c>
      <c r="I15" s="22">
        <f t="shared" si="2"/>
        <v>1.0167198007471981E-3</v>
      </c>
      <c r="J15" s="24">
        <f t="shared" ref="J15:J25" si="17">IF(I$32&lt;=1+I131,I15,B15*H15+J$33*(I15-B15*H15))</f>
        <v>1.0167198007471981E-3</v>
      </c>
      <c r="K15" s="22">
        <f t="shared" si="4"/>
        <v>5.0835990037359901E-3</v>
      </c>
      <c r="L15" s="22">
        <f t="shared" si="5"/>
        <v>1.0167198007471981E-3</v>
      </c>
      <c r="M15" s="226">
        <f t="shared" si="6"/>
        <v>1.0167198007471981E-3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11008.246879635082</v>
      </c>
      <c r="S15" s="222">
        <f>IF($B$81=0,0,(SUMIF($N$6:$N$28,$U15,L$6:L$28)+SUMIF($N$91:$N$118,$U15,L$91:L$118))*$I$83*Poor!$B$81/$B$81)</f>
        <v>8496</v>
      </c>
      <c r="T15" s="222">
        <f>IF($B$81=0,0,(SUMIF($N$6:$N$28,$U15,M$6:M$28)+SUMIF($N$91:$N$118,$U15,M$91:M$118))*$I$83*Poor!$B$81/$B$81)</f>
        <v>8496</v>
      </c>
      <c r="U15" s="223">
        <v>9</v>
      </c>
      <c r="V15" s="56"/>
      <c r="W15" s="110"/>
      <c r="X15" s="118"/>
      <c r="Y15" s="184">
        <f t="shared" si="9"/>
        <v>4.0668792029887922E-3</v>
      </c>
      <c r="Z15" s="156">
        <f>Poor!Z15</f>
        <v>0.25</v>
      </c>
      <c r="AA15" s="121">
        <f t="shared" si="16"/>
        <v>1.0167198007471981E-3</v>
      </c>
      <c r="AB15" s="156">
        <f>Poor!AB15</f>
        <v>0.25</v>
      </c>
      <c r="AC15" s="121">
        <f t="shared" si="7"/>
        <v>1.0167198007471981E-3</v>
      </c>
      <c r="AD15" s="156">
        <f>Poor!AD15</f>
        <v>0.25</v>
      </c>
      <c r="AE15" s="121">
        <f t="shared" si="8"/>
        <v>1.0167198007471981E-3</v>
      </c>
      <c r="AF15" s="122">
        <f t="shared" si="10"/>
        <v>0.25</v>
      </c>
      <c r="AG15" s="121">
        <f t="shared" si="11"/>
        <v>1.0167198007471981E-3</v>
      </c>
      <c r="AH15" s="123">
        <f t="shared" si="12"/>
        <v>1</v>
      </c>
      <c r="AI15" s="184">
        <f t="shared" si="13"/>
        <v>1.0167198007471981E-3</v>
      </c>
      <c r="AJ15" s="120">
        <f t="shared" si="14"/>
        <v>1.0167198007471981E-3</v>
      </c>
      <c r="AK15" s="119">
        <f t="shared" si="15"/>
        <v>1.0167198007471981E-3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9.4146948941469487E-5</v>
      </c>
      <c r="J16" s="24">
        <f t="shared" si="17"/>
        <v>9.4146948941469487E-5</v>
      </c>
      <c r="K16" s="22">
        <f t="shared" ref="K16:K25" si="21">B16</f>
        <v>4.7073474470734743E-4</v>
      </c>
      <c r="L16" s="22">
        <f t="shared" ref="L16:L25" si="22">IF(K16="","",K16*H16)</f>
        <v>9.4146948941469487E-5</v>
      </c>
      <c r="M16" s="226">
        <f t="shared" ref="M16:M25" si="23">J16</f>
        <v>9.4146948941469487E-5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5871.0650024720435</v>
      </c>
      <c r="S17" s="222">
        <f>IF($B$81=0,0,(SUMIF($N$6:$N$28,$U17,L$6:L$28)+SUMIF($N$91:$N$118,$U17,L$91:L$118))*$I$83*Poor!$B$81/$B$81)</f>
        <v>3624.96</v>
      </c>
      <c r="T17" s="222">
        <f>IF($B$81=0,0,(SUMIF($N$6:$N$28,$U17,M$6:M$28)+SUMIF($N$91:$N$118,$U17,M$91:M$118))*$I$83*Poor!$B$81/$B$81)</f>
        <v>3624.96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24218.143135197181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21567.619540281514</v>
      </c>
      <c r="T23" s="179">
        <f>SUM(T7:T22)</f>
        <v>21596.941087565629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0.5826586550435866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25927.268311852466</v>
      </c>
      <c r="T30" s="234">
        <f t="shared" si="24"/>
        <v>25897.946764568351</v>
      </c>
      <c r="U30" s="56"/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-0.24911342375104445</v>
      </c>
      <c r="AB30" s="122">
        <f>IF($Y30=0,0,AC30/($Y$30))</f>
        <v>0</v>
      </c>
      <c r="AC30" s="188">
        <f>IF(AC79*4/$I$83+SUM(AC6:AC29)&lt;1,AC79*4/$I$83,1-SUM(AC6:AC29))</f>
        <v>-0.24911342375104445</v>
      </c>
      <c r="AD30" s="122">
        <f>IF($Y30=0,0,AE30/($Y$30))</f>
        <v>0</v>
      </c>
      <c r="AE30" s="188">
        <f>IF(AE79*4/$I$83+SUM(AE6:AE29)&lt;1,AE79*4/$I$83,1-SUM(AE6:AE29))</f>
        <v>-0.24911342375104445</v>
      </c>
      <c r="AF30" s="122">
        <f>IF($Y30=0,0,AG30/($Y$30))</f>
        <v>0</v>
      </c>
      <c r="AG30" s="188">
        <f>IF(AG79*4/$I$83+SUM(AG6:AG29)&lt;1,AG79*4/$I$83,1-SUM(AG6:AG29))</f>
        <v>-0.24911342375104445</v>
      </c>
      <c r="AH30" s="123">
        <f t="shared" si="12"/>
        <v>0</v>
      </c>
      <c r="AI30" s="184">
        <f t="shared" si="13"/>
        <v>-0.24911342375104445</v>
      </c>
      <c r="AJ30" s="120">
        <f t="shared" si="14"/>
        <v>-0.24911342375104445</v>
      </c>
      <c r="AK30" s="119">
        <f t="shared" si="15"/>
        <v>-0.24911342375104445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0.57341039885772038</v>
      </c>
      <c r="K31" s="22" t="str">
        <f t="shared" si="4"/>
        <v/>
      </c>
      <c r="L31" s="22">
        <f>(1-SUM(L6:L30))</f>
        <v>0.54593470834558033</v>
      </c>
      <c r="M31" s="241">
        <f t="shared" si="6"/>
        <v>0.57341039885772038</v>
      </c>
      <c r="N31" s="167">
        <f>M31*I83</f>
        <v>19556.130999844467</v>
      </c>
      <c r="P31" s="22"/>
      <c r="Q31" s="238" t="s">
        <v>142</v>
      </c>
      <c r="R31" s="234">
        <f t="shared" si="24"/>
        <v>7777.2506387823814</v>
      </c>
      <c r="S31" s="234">
        <f t="shared" si="24"/>
        <v>42351.294978519138</v>
      </c>
      <c r="T31" s="234">
        <f>IF(T25&gt;T$23,T25-T$23,0)</f>
        <v>42321.973431235019</v>
      </c>
      <c r="U31" s="242">
        <f>T31/$B$81</f>
        <v>5290.2466789043774</v>
      </c>
      <c r="V31" s="56"/>
      <c r="W31" s="129" t="s">
        <v>84</v>
      </c>
      <c r="X31" s="130"/>
      <c r="Y31" s="121">
        <f>M31*4</f>
        <v>2.2936415954308815</v>
      </c>
      <c r="Z31" s="131"/>
      <c r="AA31" s="132">
        <f>1-AA32+IF($Y32&lt;0,$Y32/4,0)</f>
        <v>0.78948561339332279</v>
      </c>
      <c r="AB31" s="131"/>
      <c r="AC31" s="133">
        <f>1-AC32+IF($Y32&lt;0,$Y32/4,0)</f>
        <v>0.84138085125135509</v>
      </c>
      <c r="AD31" s="134"/>
      <c r="AE31" s="133">
        <f>1-AE32+IF($Y32&lt;0,$Y32/4,0)</f>
        <v>0.84006671675571365</v>
      </c>
      <c r="AF31" s="134"/>
      <c r="AG31" s="133">
        <f>1-AG32+IF($Y32&lt;0,$Y32/4,0)</f>
        <v>0.83673359097738254</v>
      </c>
      <c r="AH31" s="123"/>
      <c r="AI31" s="183">
        <f>SUM(AA31,AC31,AE31,AG31)/4</f>
        <v>0.8269166930944436</v>
      </c>
      <c r="AJ31" s="135">
        <f t="shared" si="14"/>
        <v>0.815433232322339</v>
      </c>
      <c r="AK31" s="136">
        <f t="shared" si="15"/>
        <v>0.83840015386654809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0.42658960114227962</v>
      </c>
      <c r="J32" s="17"/>
      <c r="L32" s="22">
        <f>SUM(L6:L30)</f>
        <v>0.45406529165441961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75089.214978519129</v>
      </c>
      <c r="T32" s="234">
        <f t="shared" si="24"/>
        <v>75059.893431235017</v>
      </c>
      <c r="U32" s="56"/>
      <c r="V32" s="56"/>
      <c r="W32" s="110"/>
      <c r="X32" s="118"/>
      <c r="Y32" s="115">
        <f>SUM(Y6:Y31)</f>
        <v>3.9824285180572856</v>
      </c>
      <c r="Z32" s="137"/>
      <c r="AA32" s="138">
        <f>SUM(AA6:AA30)</f>
        <v>0.21051438660667726</v>
      </c>
      <c r="AB32" s="137"/>
      <c r="AC32" s="139">
        <f>SUM(AC6:AC30)</f>
        <v>0.15861914874864491</v>
      </c>
      <c r="AD32" s="137"/>
      <c r="AE32" s="139">
        <f>SUM(AE6:AE30)</f>
        <v>0.1599332832442863</v>
      </c>
      <c r="AF32" s="137"/>
      <c r="AG32" s="139">
        <f>SUM(AG6:AG30)</f>
        <v>0.16326640902261752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-22.526778020949621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22765.842431390549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13.439999999999998</v>
      </c>
      <c r="J46" s="38">
        <f t="shared" si="32"/>
        <v>13.439999999999998</v>
      </c>
      <c r="K46" s="40">
        <f t="shared" si="33"/>
        <v>1.5195643915410916E-3</v>
      </c>
      <c r="L46" s="22">
        <f t="shared" si="34"/>
        <v>4.254780296315056E-4</v>
      </c>
      <c r="M46" s="24">
        <f t="shared" si="35"/>
        <v>4.2547802963150555E-4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3.3599999999999994</v>
      </c>
      <c r="AB46" s="156">
        <f>Poor!AB46</f>
        <v>0.25</v>
      </c>
      <c r="AC46" s="147">
        <f t="shared" si="41"/>
        <v>3.3599999999999994</v>
      </c>
      <c r="AD46" s="156">
        <f>Poor!AD46</f>
        <v>0.25</v>
      </c>
      <c r="AE46" s="147">
        <f t="shared" si="42"/>
        <v>3.3599999999999994</v>
      </c>
      <c r="AF46" s="122">
        <f t="shared" si="29"/>
        <v>0.25</v>
      </c>
      <c r="AG46" s="147">
        <f t="shared" si="36"/>
        <v>3.3599999999999994</v>
      </c>
      <c r="AH46" s="123">
        <f t="shared" si="37"/>
        <v>1</v>
      </c>
      <c r="AI46" s="112">
        <f t="shared" si="37"/>
        <v>13.439999999999998</v>
      </c>
      <c r="AJ46" s="148">
        <f t="shared" si="38"/>
        <v>6.7199999999999989</v>
      </c>
      <c r="AK46" s="147">
        <f t="shared" si="39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388.50000000000006</v>
      </c>
      <c r="J48" s="38">
        <f t="shared" si="32"/>
        <v>388.5</v>
      </c>
      <c r="K48" s="40">
        <f t="shared" si="33"/>
        <v>2.2160314043307584E-2</v>
      </c>
      <c r="L48" s="22">
        <f t="shared" si="34"/>
        <v>1.229897429403571E-2</v>
      </c>
      <c r="M48" s="24">
        <f t="shared" si="35"/>
        <v>1.229897429403571E-2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97.125</v>
      </c>
      <c r="AB48" s="156">
        <f>Poor!AB48</f>
        <v>0.25</v>
      </c>
      <c r="AC48" s="147">
        <f t="shared" si="41"/>
        <v>97.125</v>
      </c>
      <c r="AD48" s="156">
        <f>Poor!AD48</f>
        <v>0.25</v>
      </c>
      <c r="AE48" s="147">
        <f t="shared" si="42"/>
        <v>97.125</v>
      </c>
      <c r="AF48" s="122">
        <f t="shared" si="29"/>
        <v>0.25</v>
      </c>
      <c r="AG48" s="147">
        <f t="shared" si="36"/>
        <v>97.125</v>
      </c>
      <c r="AH48" s="123">
        <f t="shared" si="37"/>
        <v>1</v>
      </c>
      <c r="AI48" s="112">
        <f t="shared" si="37"/>
        <v>388.5</v>
      </c>
      <c r="AJ48" s="148">
        <f t="shared" si="38"/>
        <v>194.25</v>
      </c>
      <c r="AK48" s="147">
        <f t="shared" si="39"/>
        <v>194.25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2197.8000000000002</v>
      </c>
      <c r="J49" s="38">
        <f t="shared" si="32"/>
        <v>2197.8000000000002</v>
      </c>
      <c r="K49" s="40">
        <f t="shared" si="33"/>
        <v>0.12536406230214006</v>
      </c>
      <c r="L49" s="22">
        <f t="shared" si="34"/>
        <v>6.9577054577687744E-2</v>
      </c>
      <c r="M49" s="24">
        <f t="shared" si="35"/>
        <v>6.957705457768773E-2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549.45000000000005</v>
      </c>
      <c r="AB49" s="156">
        <f>Poor!AB49</f>
        <v>0.25</v>
      </c>
      <c r="AC49" s="147">
        <f t="shared" si="41"/>
        <v>549.45000000000005</v>
      </c>
      <c r="AD49" s="156">
        <f>Poor!AD49</f>
        <v>0.25</v>
      </c>
      <c r="AE49" s="147">
        <f t="shared" si="42"/>
        <v>549.45000000000005</v>
      </c>
      <c r="AF49" s="122">
        <f t="shared" si="29"/>
        <v>0.25</v>
      </c>
      <c r="AG49" s="147">
        <f t="shared" si="36"/>
        <v>549.45000000000005</v>
      </c>
      <c r="AH49" s="123">
        <f t="shared" si="37"/>
        <v>1</v>
      </c>
      <c r="AI49" s="112">
        <f t="shared" si="37"/>
        <v>2197.8000000000002</v>
      </c>
      <c r="AJ49" s="148">
        <f t="shared" si="38"/>
        <v>1098.9000000000001</v>
      </c>
      <c r="AK49" s="147">
        <f t="shared" si="39"/>
        <v>1098.9000000000001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0.50145624920856025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14720.7</v>
      </c>
      <c r="J65" s="39">
        <f>SUM(J37:J64)</f>
        <v>14720.7</v>
      </c>
      <c r="K65" s="40">
        <f>SUM(K37:K64)</f>
        <v>1</v>
      </c>
      <c r="L65" s="22">
        <f>SUM(L37:L64)</f>
        <v>0.46602190705331137</v>
      </c>
      <c r="M65" s="24">
        <f>SUM(M37:M64)</f>
        <v>0.46602190705331142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1556.1750000000002</v>
      </c>
      <c r="AB65" s="137"/>
      <c r="AC65" s="153">
        <f>SUM(AC37:AC64)</f>
        <v>1556.1750000000002</v>
      </c>
      <c r="AD65" s="137"/>
      <c r="AE65" s="153">
        <f>SUM(AE37:AE64)</f>
        <v>1556.1750000000002</v>
      </c>
      <c r="AF65" s="137"/>
      <c r="AG65" s="153">
        <f>SUM(AG37:AG64)</f>
        <v>1556.1750000000002</v>
      </c>
      <c r="AH65" s="137"/>
      <c r="AI65" s="153">
        <f>SUM(AI37:AI64)</f>
        <v>6224.7000000000007</v>
      </c>
      <c r="AJ65" s="153">
        <f>SUM(AJ37:AJ64)</f>
        <v>3112.3500000000004</v>
      </c>
      <c r="AK65" s="153">
        <f>SUM(AK37:AK64)</f>
        <v>3112.3500000000004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14720.699999999999</v>
      </c>
      <c r="J70" s="51">
        <f t="shared" ref="J70:J77" si="44">J124*I$83</f>
        <v>14720.699999999999</v>
      </c>
      <c r="K70" s="40">
        <f>B70/B$76</f>
        <v>0.47627751417183473</v>
      </c>
      <c r="L70" s="22">
        <f t="shared" ref="L70:L74" si="45">(L124*G$37*F$9/F$7)/B$130</f>
        <v>0.46602190705331142</v>
      </c>
      <c r="M70" s="24">
        <f>J70/B$76</f>
        <v>0.46602190705331137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3680.1749999999997</v>
      </c>
      <c r="AB70" s="156">
        <f>Poor!AB70</f>
        <v>0.25</v>
      </c>
      <c r="AC70" s="147">
        <f>$J70*AB70</f>
        <v>3680.1749999999997</v>
      </c>
      <c r="AD70" s="156">
        <f>Poor!AD70</f>
        <v>0.25</v>
      </c>
      <c r="AE70" s="147">
        <f>$J70*AD70</f>
        <v>3680.1749999999997</v>
      </c>
      <c r="AF70" s="156">
        <f>Poor!AF70</f>
        <v>0.25</v>
      </c>
      <c r="AG70" s="147">
        <f>$J70*AF70</f>
        <v>3680.1749999999997</v>
      </c>
      <c r="AH70" s="155">
        <f>SUM(Z70,AB70,AD70,AF70)</f>
        <v>1</v>
      </c>
      <c r="AI70" s="147">
        <f>SUM(AA70,AC70,AE70,AG70)</f>
        <v>14720.699999999999</v>
      </c>
      <c r="AJ70" s="148">
        <f>(AA70+AC70)</f>
        <v>7360.3499999999995</v>
      </c>
      <c r="AK70" s="147">
        <f>(AE70+AG70)</f>
        <v>7360.3499999999995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0.44063146342492931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0.3812637381029424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-2123.9999999999995</v>
      </c>
      <c r="AB74" s="156"/>
      <c r="AC74" s="147">
        <f>AC30*$I$83/4</f>
        <v>-2123.9999999999995</v>
      </c>
      <c r="AD74" s="156"/>
      <c r="AE74" s="147">
        <f>AE30*$I$83/4</f>
        <v>-2123.9999999999995</v>
      </c>
      <c r="AF74" s="156"/>
      <c r="AG74" s="147">
        <f>AG30*$I$83/4</f>
        <v>-2123.9999999999995</v>
      </c>
      <c r="AH74" s="155"/>
      <c r="AI74" s="147">
        <f>SUM(AA74,AC74,AE74,AG74)</f>
        <v>-8495.9999999999982</v>
      </c>
      <c r="AJ74" s="148">
        <f>(AA74+AC74)</f>
        <v>-4247.9999999999991</v>
      </c>
      <c r="AK74" s="147">
        <f>(AE74+AG74)</f>
        <v>-4247.9999999999991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14720.699999999999</v>
      </c>
      <c r="J76" s="51">
        <f t="shared" si="44"/>
        <v>14720.699999999999</v>
      </c>
      <c r="K76" s="40">
        <f>SUM(K70:K75)</f>
        <v>2.2432784520552844</v>
      </c>
      <c r="L76" s="22">
        <f>SUM(L70:L75)</f>
        <v>0.46602190705331142</v>
      </c>
      <c r="M76" s="24">
        <f>SUM(M70:M75)</f>
        <v>0.46602190705331137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1556.1750000000002</v>
      </c>
      <c r="AB76" s="137"/>
      <c r="AC76" s="153">
        <f>AC65</f>
        <v>1556.1750000000002</v>
      </c>
      <c r="AD76" s="137"/>
      <c r="AE76" s="153">
        <f>AE65</f>
        <v>1556.1750000000002</v>
      </c>
      <c r="AF76" s="137"/>
      <c r="AG76" s="153">
        <f>AG65</f>
        <v>1556.1750000000002</v>
      </c>
      <c r="AH76" s="137"/>
      <c r="AI76" s="153">
        <f>SUM(AA76,AC76,AE76,AG76)</f>
        <v>6224.7000000000007</v>
      </c>
      <c r="AJ76" s="154">
        <f>SUM(AA76,AC76)</f>
        <v>3112.3500000000004</v>
      </c>
      <c r="AK76" s="154">
        <f>SUM(AE76,AG76)</f>
        <v>3112.3500000000004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22765.842431390549</v>
      </c>
      <c r="J77" s="100">
        <f t="shared" si="44"/>
        <v>22765.842431390549</v>
      </c>
      <c r="K77" s="40"/>
      <c r="L77" s="22">
        <f>-(L131*G$37*F$9/F$7)/B$130</f>
        <v>-0.72071173962867385</v>
      </c>
      <c r="M77" s="24">
        <f>-J77/B$76</f>
        <v>-0.72071173962867385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6731.3411601745793</v>
      </c>
      <c r="AB77" s="112"/>
      <c r="AC77" s="111">
        <f>AC31*$I$83/4</f>
        <v>7173.8122384116805</v>
      </c>
      <c r="AD77" s="112"/>
      <c r="AE77" s="111">
        <f>AE31*$I$83/4</f>
        <v>7162.6076167308684</v>
      </c>
      <c r="AF77" s="112"/>
      <c r="AG77" s="111">
        <f>AG31*$I$83/4</f>
        <v>7134.1885976086778</v>
      </c>
      <c r="AH77" s="110"/>
      <c r="AI77" s="154">
        <f>SUM(AA77,AC77,AE77,AG77)</f>
        <v>28201.949612925804</v>
      </c>
      <c r="AJ77" s="153">
        <f>SUM(AA77,AC77)</f>
        <v>13905.153398586259</v>
      </c>
      <c r="AK77" s="160">
        <f>SUM(AE77,AG77)</f>
        <v>14296.796214339545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-2123.9999999999995</v>
      </c>
      <c r="AB79" s="112"/>
      <c r="AC79" s="112">
        <f>AA79-AA74+AC65-AC70</f>
        <v>-2123.9999999999995</v>
      </c>
      <c r="AD79" s="112"/>
      <c r="AE79" s="112">
        <f>AC79-AC74+AE65-AE70</f>
        <v>-2123.9999999999995</v>
      </c>
      <c r="AF79" s="112"/>
      <c r="AG79" s="112">
        <f>AE79-AE74+AG65-AG70</f>
        <v>-2123.9999999999995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0.16969696969696968</v>
      </c>
      <c r="I100" s="22">
        <f t="shared" si="54"/>
        <v>3.9407773248752799E-4</v>
      </c>
      <c r="J100" s="24">
        <f>IF(I$32&lt;=1+I131,I100,L100+J$33*(I100-L100))</f>
        <v>3.9407773248752799E-4</v>
      </c>
      <c r="K100" s="22">
        <f t="shared" si="56"/>
        <v>2.322243780730076E-3</v>
      </c>
      <c r="L100" s="22">
        <f t="shared" si="57"/>
        <v>3.9407773248752799E-4</v>
      </c>
      <c r="M100" s="228">
        <f t="shared" si="49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0.33636363636363642</v>
      </c>
      <c r="I102" s="22">
        <f t="shared" si="54"/>
        <v>1.1391309454717608E-2</v>
      </c>
      <c r="J102" s="24">
        <f>IF(I$32&lt;=1+I131,I102,L102+J$33*(I102-L102))</f>
        <v>1.1391309454717608E-2</v>
      </c>
      <c r="K102" s="22">
        <f t="shared" si="56"/>
        <v>3.3866055135646937E-2</v>
      </c>
      <c r="L102" s="22">
        <f t="shared" si="57"/>
        <v>1.1391309454717608E-2</v>
      </c>
      <c r="M102" s="228">
        <f t="shared" si="49"/>
        <v>1.1391309454717608E-2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0.33636363636363642</v>
      </c>
      <c r="I103" s="22">
        <f t="shared" si="54"/>
        <v>6.4442264915259617E-2</v>
      </c>
      <c r="J103" s="24">
        <f>IF(I$32&lt;=1+I131,I103,L103+J$33*(I103-L103))</f>
        <v>6.4442264915259617E-2</v>
      </c>
      <c r="K103" s="22">
        <f t="shared" si="56"/>
        <v>0.19158511191023125</v>
      </c>
      <c r="L103" s="22">
        <f t="shared" si="57"/>
        <v>6.4442264915259617E-2</v>
      </c>
      <c r="M103" s="228">
        <f t="shared" si="49"/>
        <v>6.4442264915259617E-2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0.42909090909090908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0.76634044764092502</v>
      </c>
      <c r="L106" s="22">
        <f t="shared" si="57"/>
        <v>0</v>
      </c>
      <c r="M106" s="228">
        <f>(J106)</f>
        <v>0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0.43162946998728824</v>
      </c>
      <c r="J119" s="24">
        <f>SUM(J91:J118)</f>
        <v>0.43162946998728824</v>
      </c>
      <c r="K119" s="22">
        <f>SUM(K91:K118)</f>
        <v>1.5282299280354505</v>
      </c>
      <c r="L119" s="22">
        <f>SUM(L91:L118)</f>
        <v>0.43162946998728824</v>
      </c>
      <c r="M119" s="57">
        <f t="shared" si="49"/>
        <v>0.43162946998728824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0.43162946998728824</v>
      </c>
      <c r="J124" s="237">
        <f>IF(SUMPRODUCT($B$124:$B124,$H$124:$H124)&lt;J$119,($B124*$H124),J$119)</f>
        <v>0.43162946998728824</v>
      </c>
      <c r="K124" s="29">
        <f>(B124)</f>
        <v>0.72786155120772633</v>
      </c>
      <c r="L124" s="29">
        <f>IF(SUMPRODUCT($B$124:$B124,$H$124:$H124)&lt;L$119,($B124*$H124),L$119)</f>
        <v>0.43162946998728824</v>
      </c>
      <c r="M124" s="240">
        <f t="shared" si="66"/>
        <v>0.43162946998728824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0.5826586550435866</v>
      </c>
      <c r="L128" s="29">
        <f>IF(L124=L119,0,(L119-L124)/(B119-B124)*K128)</f>
        <v>0</v>
      </c>
      <c r="M128" s="240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0.43162946998728824</v>
      </c>
      <c r="J130" s="228">
        <f>(J119)</f>
        <v>0.43162946998728824</v>
      </c>
      <c r="K130" s="29">
        <f>(B130)</f>
        <v>1.5282299280354505</v>
      </c>
      <c r="L130" s="29">
        <f>(L119)</f>
        <v>0.43162946998728824</v>
      </c>
      <c r="M130" s="240">
        <f t="shared" si="66"/>
        <v>0.43162946998728824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0.66752318181032289</v>
      </c>
      <c r="J131" s="237">
        <f>IF(SUMPRODUCT($B124:$B125,$H124:$H125)&gt;(J119-J128),SUMPRODUCT($B124:$B125,$H124:$H125)+J128-J119,0)</f>
        <v>0.66752318181032289</v>
      </c>
      <c r="K131" s="29"/>
      <c r="L131" s="29">
        <f>IF(I131&lt;SUM(L126:L127),0,I131-(SUM(L126:L127)))</f>
        <v>0.66752318181032289</v>
      </c>
      <c r="M131" s="237">
        <f>IF(I131&lt;SUM(M126:M127),0,I131-(SUM(M126:M127)))</f>
        <v>0.66752318181032289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9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4.0530296544209225E-3</v>
      </c>
      <c r="J6" s="24">
        <f t="shared" ref="J6:J13" si="3">IF(I$32&lt;=1+I$131,I6,B6*H6+J$33*(I6-B6*H6))</f>
        <v>4.0530296544209225E-3</v>
      </c>
      <c r="K6" s="22">
        <f t="shared" ref="K6:K31" si="4">B6</f>
        <v>2.026514827210461E-2</v>
      </c>
      <c r="L6" s="22">
        <f t="shared" ref="L6:L29" si="5">IF(K6="","",K6*H6)</f>
        <v>4.0530296544209225E-3</v>
      </c>
      <c r="M6" s="224">
        <f t="shared" ref="M6:M31" si="6">J6</f>
        <v>4.0530296544209225E-3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1.621211861768369E-2</v>
      </c>
      <c r="Z6" s="116">
        <v>0.17</v>
      </c>
      <c r="AA6" s="121">
        <f>$M6*Z6*4</f>
        <v>2.7560601650062273E-3</v>
      </c>
      <c r="AB6" s="116">
        <v>0.17</v>
      </c>
      <c r="AC6" s="121">
        <f t="shared" ref="AC6:AC29" si="7">$M6*AB6*4</f>
        <v>2.7560601650062273E-3</v>
      </c>
      <c r="AD6" s="116">
        <v>0.33</v>
      </c>
      <c r="AE6" s="121">
        <f t="shared" ref="AE6:AE29" si="8">$M6*AD6*4</f>
        <v>5.3499991438356181E-3</v>
      </c>
      <c r="AF6" s="122">
        <f>1-SUM(Z6,AB6,AD6)</f>
        <v>0.32999999999999996</v>
      </c>
      <c r="AG6" s="121">
        <f>$M6*AF6*4</f>
        <v>5.3499991438356173E-3</v>
      </c>
      <c r="AH6" s="123">
        <f>SUM(Z6,AB6,AD6,AF6)</f>
        <v>1</v>
      </c>
      <c r="AI6" s="184">
        <f>SUM(AA6,AC6,AE6,AG6)/4</f>
        <v>4.0530296544209225E-3</v>
      </c>
      <c r="AJ6" s="120">
        <f>(AA6+AC6)/2</f>
        <v>2.7560601650062273E-3</v>
      </c>
      <c r="AK6" s="119">
        <f>(AE6+AG6)/2</f>
        <v>5.3499991438356181E-3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1.5E-3</v>
      </c>
      <c r="J7" s="24">
        <f t="shared" si="3"/>
        <v>1.5E-3</v>
      </c>
      <c r="K7" s="22">
        <f t="shared" si="4"/>
        <v>7.4999999999999997E-3</v>
      </c>
      <c r="L7" s="22">
        <f t="shared" si="5"/>
        <v>1.5E-3</v>
      </c>
      <c r="M7" s="224">
        <f t="shared" si="6"/>
        <v>1.5E-3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843.08832717297355</v>
      </c>
      <c r="T7" s="222">
        <f>IF($B$81=0,0,(SUMIF($N$6:$N$28,$U7,M$6:M$28)+SUMIF($N$91:$N$118,$U7,M$91:M$118))*$I$83*Poor!$B$81/$B$81)</f>
        <v>1105.2396030431623</v>
      </c>
      <c r="U7" s="223">
        <v>1</v>
      </c>
      <c r="V7" s="56"/>
      <c r="W7" s="115"/>
      <c r="X7" s="124">
        <v>4</v>
      </c>
      <c r="Y7" s="184">
        <f t="shared" ref="Y7:Y29" si="9">M7*4</f>
        <v>6.0000000000000001E-3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6.0000000000000001E-3</v>
      </c>
      <c r="AH7" s="123">
        <f t="shared" ref="AH7:AH30" si="12">SUM(Z7,AB7,AD7,AF7)</f>
        <v>1</v>
      </c>
      <c r="AI7" s="184">
        <f t="shared" ref="AI7:AI30" si="13">SUM(AA7,AC7,AE7,AG7)/4</f>
        <v>1.5E-3</v>
      </c>
      <c r="AJ7" s="120">
        <f t="shared" ref="AJ7:AJ31" si="14">(AA7+AC7)/2</f>
        <v>0</v>
      </c>
      <c r="AK7" s="119">
        <f t="shared" ref="AK7:AK31" si="15">(AE7+AG7)/2</f>
        <v>3.0000000000000001E-3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8.694372665006226E-3</v>
      </c>
      <c r="J8" s="24">
        <f t="shared" si="3"/>
        <v>8.694372665006226E-3</v>
      </c>
      <c r="K8" s="22">
        <f t="shared" si="4"/>
        <v>2.8981242216687422E-2</v>
      </c>
      <c r="L8" s="22">
        <f t="shared" si="5"/>
        <v>8.694372665006226E-3</v>
      </c>
      <c r="M8" s="224">
        <f t="shared" si="6"/>
        <v>8.694372665006226E-3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532.28</v>
      </c>
      <c r="T8" s="222">
        <f>IF($B$81=0,0,(SUMIF($N$6:$N$28,$U8,M$6:M$28)+SUMIF($N$91:$N$118,$U8,M$91:M$118))*$I$83*Poor!$B$81/$B$81)</f>
        <v>145.04</v>
      </c>
      <c r="U8" s="223">
        <v>2</v>
      </c>
      <c r="V8" s="185"/>
      <c r="W8" s="115"/>
      <c r="X8" s="124">
        <v>1</v>
      </c>
      <c r="Y8" s="184">
        <f t="shared" si="9"/>
        <v>3.4777490660024904E-2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3.4777490660024904E-2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8.694372665006226E-3</v>
      </c>
      <c r="AJ8" s="120">
        <f t="shared" si="14"/>
        <v>1.7388745330012452E-2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0.2</v>
      </c>
      <c r="F9" s="28">
        <v>8800</v>
      </c>
      <c r="H9" s="24">
        <f t="shared" si="1"/>
        <v>0.2</v>
      </c>
      <c r="I9" s="22">
        <f t="shared" si="2"/>
        <v>1.2945205479452054E-4</v>
      </c>
      <c r="J9" s="24">
        <f t="shared" si="3"/>
        <v>1.2945205479452054E-4</v>
      </c>
      <c r="K9" s="22">
        <f t="shared" si="4"/>
        <v>6.4726027397260272E-4</v>
      </c>
      <c r="L9" s="22">
        <f t="shared" si="5"/>
        <v>1.2945205479452054E-4</v>
      </c>
      <c r="M9" s="224">
        <f t="shared" si="6"/>
        <v>1.2945205479452054E-4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138.22835969840335</v>
      </c>
      <c r="T9" s="222">
        <f>IF($B$81=0,0,(SUMIF($N$6:$N$28,$U9,M$6:M$28)+SUMIF($N$91:$N$118,$U9,M$91:M$118))*$I$83*Poor!$B$81/$B$81)</f>
        <v>138.22835969840335</v>
      </c>
      <c r="U9" s="223">
        <v>3</v>
      </c>
      <c r="V9" s="56"/>
      <c r="W9" s="115"/>
      <c r="X9" s="124">
        <v>1</v>
      </c>
      <c r="Y9" s="184">
        <f t="shared" si="9"/>
        <v>5.1780821917808218E-4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5.1780821917808218E-4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1.2945205479452054E-4</v>
      </c>
      <c r="AJ9" s="120">
        <f t="shared" si="14"/>
        <v>2.5890410958904109E-4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0.2</v>
      </c>
      <c r="H10" s="24">
        <f t="shared" si="1"/>
        <v>0.2</v>
      </c>
      <c r="I10" s="22">
        <f t="shared" si="2"/>
        <v>2.5960571450809465E-3</v>
      </c>
      <c r="J10" s="24">
        <f t="shared" si="3"/>
        <v>2.5960571450809465E-3</v>
      </c>
      <c r="K10" s="22">
        <f t="shared" si="4"/>
        <v>2.0437045610211705E-2</v>
      </c>
      <c r="L10" s="22">
        <f t="shared" si="5"/>
        <v>4.0874091220423408E-3</v>
      </c>
      <c r="M10" s="224">
        <f t="shared" si="6"/>
        <v>2.5960571450809465E-3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1.0384228580323786E-2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1.0384228580323786E-2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2.5960571450809465E-3</v>
      </c>
      <c r="AJ10" s="120">
        <f t="shared" si="14"/>
        <v>5.1921142901618931E-3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0.2</v>
      </c>
      <c r="H11" s="24">
        <f t="shared" si="1"/>
        <v>0.2</v>
      </c>
      <c r="I11" s="22">
        <f t="shared" si="2"/>
        <v>6.4246575342465752E-3</v>
      </c>
      <c r="J11" s="24">
        <f t="shared" si="3"/>
        <v>6.4246575342465752E-3</v>
      </c>
      <c r="K11" s="22">
        <f t="shared" si="4"/>
        <v>1.0554794520547944E-2</v>
      </c>
      <c r="L11" s="22">
        <f t="shared" si="5"/>
        <v>2.1109589041095889E-3</v>
      </c>
      <c r="M11" s="224">
        <f t="shared" si="6"/>
        <v>6.4246575342465752E-3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3007.82</v>
      </c>
      <c r="T11" s="222">
        <f>IF($B$81=0,0,(SUMIF($N$6:$N$28,$U11,M$6:M$28)+SUMIF($N$91:$N$118,$U11,M$91:M$118))*$I$83*Poor!$B$81/$B$81)</f>
        <v>3007.82</v>
      </c>
      <c r="U11" s="223">
        <v>5</v>
      </c>
      <c r="V11" s="56"/>
      <c r="W11" s="115"/>
      <c r="X11" s="124">
        <v>1</v>
      </c>
      <c r="Y11" s="184">
        <f t="shared" si="9"/>
        <v>2.5698630136986301E-2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2.5698630136986301E-2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6.4246575342465752E-3</v>
      </c>
      <c r="AJ11" s="120">
        <f t="shared" si="14"/>
        <v>1.284931506849315E-2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0.2</v>
      </c>
      <c r="H12" s="24">
        <f t="shared" si="1"/>
        <v>0.2</v>
      </c>
      <c r="I12" s="22">
        <f t="shared" si="2"/>
        <v>2.8685398505603988E-3</v>
      </c>
      <c r="J12" s="24">
        <f t="shared" si="3"/>
        <v>2.8685398505603988E-3</v>
      </c>
      <c r="K12" s="22">
        <f t="shared" si="4"/>
        <v>6.9874688667496887E-3</v>
      </c>
      <c r="L12" s="22">
        <f t="shared" si="5"/>
        <v>1.3974937733499378E-3</v>
      </c>
      <c r="M12" s="224">
        <f t="shared" si="6"/>
        <v>2.8685398505603988E-3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492.62110673420011</v>
      </c>
      <c r="U12" s="223">
        <v>6</v>
      </c>
      <c r="V12" s="56"/>
      <c r="W12" s="117"/>
      <c r="X12" s="118"/>
      <c r="Y12" s="184">
        <f t="shared" si="9"/>
        <v>1.1474159402241595E-2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7.6876867995018692E-3</v>
      </c>
      <c r="AF12" s="122">
        <f>1-SUM(Z12,AB12,AD12)</f>
        <v>0.32999999999999996</v>
      </c>
      <c r="AG12" s="121">
        <f>$M12*AF12*4</f>
        <v>3.7864726027397261E-3</v>
      </c>
      <c r="AH12" s="123">
        <f t="shared" si="12"/>
        <v>1</v>
      </c>
      <c r="AI12" s="184">
        <f t="shared" si="13"/>
        <v>2.8685398505603988E-3</v>
      </c>
      <c r="AJ12" s="120">
        <f t="shared" si="14"/>
        <v>0</v>
      </c>
      <c r="AK12" s="119">
        <f t="shared" si="15"/>
        <v>5.7370797011207977E-3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0.2</v>
      </c>
      <c r="H13" s="24">
        <f t="shared" si="1"/>
        <v>0.2</v>
      </c>
      <c r="I13" s="22">
        <f t="shared" si="2"/>
        <v>7.4533001245330015E-3</v>
      </c>
      <c r="J13" s="24">
        <f t="shared" si="3"/>
        <v>7.4533001245330015E-3</v>
      </c>
      <c r="K13" s="22">
        <f t="shared" si="4"/>
        <v>2.2359900373599004E-2</v>
      </c>
      <c r="L13" s="22">
        <f t="shared" si="5"/>
        <v>4.4719800747198011E-3</v>
      </c>
      <c r="M13" s="225">
        <f t="shared" si="6"/>
        <v>7.4533001245330015E-3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2.9813200498132006E-2</v>
      </c>
      <c r="Z13" s="116">
        <v>1</v>
      </c>
      <c r="AA13" s="121">
        <f>$M13*Z13*4</f>
        <v>2.9813200498132006E-2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7.4533001245330015E-3</v>
      </c>
      <c r="AJ13" s="120">
        <f t="shared" si="14"/>
        <v>1.4906600249066003E-2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0.2</v>
      </c>
      <c r="F14" s="22"/>
      <c r="H14" s="24">
        <f t="shared" si="1"/>
        <v>0.2</v>
      </c>
      <c r="I14" s="22">
        <f t="shared" si="2"/>
        <v>1.2814445828144459E-3</v>
      </c>
      <c r="J14" s="24">
        <f>IF(I$32&lt;=1+I131,I14,B14*H14+J$33*(I14-B14*H14))</f>
        <v>1.2814445828144459E-3</v>
      </c>
      <c r="K14" s="22">
        <f t="shared" si="4"/>
        <v>4.3477584059775842E-3</v>
      </c>
      <c r="L14" s="22">
        <f t="shared" si="5"/>
        <v>8.6955168119551686E-4</v>
      </c>
      <c r="M14" s="225">
        <f t="shared" si="6"/>
        <v>1.2814445828144459E-3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5.1257783312577835E-3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5.1257783312577835E-3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1.2814445828144459E-3</v>
      </c>
      <c r="AJ14" s="120">
        <f t="shared" si="14"/>
        <v>2.5628891656288917E-3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0.2</v>
      </c>
      <c r="F15" s="22"/>
      <c r="H15" s="24">
        <f t="shared" si="1"/>
        <v>0.2</v>
      </c>
      <c r="I15" s="22">
        <f t="shared" si="2"/>
        <v>1.2708997509339977E-3</v>
      </c>
      <c r="J15" s="24">
        <f>IF(I$32&lt;=1+I131,I15,B15*H15+J$33*(I15-B15*H15))</f>
        <v>1.2708997509339977E-3</v>
      </c>
      <c r="K15" s="22">
        <f t="shared" si="4"/>
        <v>6.3544987546699881E-3</v>
      </c>
      <c r="L15" s="22">
        <f t="shared" si="5"/>
        <v>1.2708997509339977E-3</v>
      </c>
      <c r="M15" s="226">
        <f t="shared" si="6"/>
        <v>1.2708997509339977E-3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5.083599003735991E-3</v>
      </c>
      <c r="Z15" s="116">
        <v>0.25</v>
      </c>
      <c r="AA15" s="121">
        <f t="shared" si="16"/>
        <v>1.2708997509339977E-3</v>
      </c>
      <c r="AB15" s="116">
        <v>0.25</v>
      </c>
      <c r="AC15" s="121">
        <f t="shared" si="7"/>
        <v>1.2708997509339977E-3</v>
      </c>
      <c r="AD15" s="116">
        <v>0.25</v>
      </c>
      <c r="AE15" s="121">
        <f t="shared" si="8"/>
        <v>1.2708997509339977E-3</v>
      </c>
      <c r="AF15" s="122">
        <f t="shared" si="10"/>
        <v>0.25</v>
      </c>
      <c r="AG15" s="121">
        <f t="shared" si="11"/>
        <v>1.2708997509339977E-3</v>
      </c>
      <c r="AH15" s="123">
        <f t="shared" si="12"/>
        <v>1</v>
      </c>
      <c r="AI15" s="184">
        <f t="shared" si="13"/>
        <v>1.2708997509339977E-3</v>
      </c>
      <c r="AJ15" s="120">
        <f t="shared" si="14"/>
        <v>1.2708997509339977E-3</v>
      </c>
      <c r="AK15" s="119">
        <f t="shared" si="15"/>
        <v>1.2708997509339977E-3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0.2</v>
      </c>
      <c r="F16" s="22"/>
      <c r="H16" s="24">
        <f t="shared" si="1"/>
        <v>0.2</v>
      </c>
      <c r="I16" s="22">
        <f t="shared" si="2"/>
        <v>1.8829389788293897E-4</v>
      </c>
      <c r="J16" s="24">
        <f>IF(I$32&lt;=1+I131,I16,B16*H16+J$33*(I16-B16*H16))</f>
        <v>1.8829389788293897E-4</v>
      </c>
      <c r="K16" s="22">
        <f t="shared" si="4"/>
        <v>9.4146948941469487E-4</v>
      </c>
      <c r="L16" s="22">
        <f t="shared" si="5"/>
        <v>1.8829389788293897E-4</v>
      </c>
      <c r="M16" s="224">
        <f t="shared" si="6"/>
        <v>1.8829389788293897E-4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7.5317559153175589E-4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7.5317559153175589E-4</v>
      </c>
      <c r="AH16" s="123">
        <f t="shared" si="12"/>
        <v>1</v>
      </c>
      <c r="AI16" s="184">
        <f t="shared" si="13"/>
        <v>1.8829389788293897E-4</v>
      </c>
      <c r="AJ16" s="120">
        <f t="shared" si="14"/>
        <v>0</v>
      </c>
      <c r="AK16" s="119">
        <f t="shared" si="15"/>
        <v>3.7658779576587795E-4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1.2749066002490661E-3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1.2749066002490661E-3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5.0996264009962643E-3</v>
      </c>
      <c r="Z18" s="116">
        <v>1.2941</v>
      </c>
      <c r="AA18" s="121">
        <f t="shared" ref="AA18:AA20" si="25">$M18*Z18*4</f>
        <v>6.5994265255292662E-3</v>
      </c>
      <c r="AB18" s="116">
        <v>1.1765000000000001</v>
      </c>
      <c r="AC18" s="121">
        <f t="shared" ref="AC18:AC20" si="26">$M18*AB18*4</f>
        <v>5.9997104607721055E-3</v>
      </c>
      <c r="AD18" s="116">
        <v>1.2353000000000001</v>
      </c>
      <c r="AE18" s="121">
        <f t="shared" ref="AE18:AE20" si="27">$M18*AD18*4</f>
        <v>6.2995684931506854E-3</v>
      </c>
      <c r="AF18" s="122">
        <f t="shared" ref="AF18:AF20" si="28">1-SUM(Z18,AB18,AD18)</f>
        <v>-2.7059000000000002</v>
      </c>
      <c r="AG18" s="121">
        <f t="shared" ref="AG18:AG20" si="29">$M18*AF18*4</f>
        <v>-1.3799079078455793E-2</v>
      </c>
      <c r="AH18" s="123">
        <f t="shared" ref="AH18:AH20" si="30">SUM(Z18,AB18,AD18,AF18)</f>
        <v>1</v>
      </c>
      <c r="AI18" s="184">
        <f t="shared" ref="AI18:AI20" si="31">SUM(AA18,AC18,AE18,AG18)/4</f>
        <v>1.2749066002490659E-3</v>
      </c>
      <c r="AJ18" s="120">
        <f t="shared" ref="AJ18:AJ20" si="32">(AA18+AC18)/2</f>
        <v>6.2995684931506854E-3</v>
      </c>
      <c r="AK18" s="119">
        <f t="shared" ref="AK18:AK20" si="33">(AE18+AG18)/2</f>
        <v>-3.7497552926525537E-3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49904.052521012367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1299.5847010680307</v>
      </c>
      <c r="S21" s="222">
        <f>IF($B$81=0,0,(SUMIF($N$6:$N$28,$U21,L$6:L$28)+SUMIF($N$91:$N$118,$U21,L$91:L$118))*$I$83*Poor!$B$81/$B$81)</f>
        <v>943.50000000000023</v>
      </c>
      <c r="T21" s="222">
        <f>IF($B$81=0,0,(SUMIF($N$6:$N$28,$U21,M$6:M$28)+SUMIF($N$91:$N$118,$U21,M$91:M$118))*$I$83*Poor!$B$81/$B$81)</f>
        <v>943.50000000000023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3518.0522319500446</v>
      </c>
      <c r="S22" s="222">
        <f>IF($B$81=0,0,(SUMIF($N$6:$N$28,$U22,L$6:L$28)+SUMIF($N$91:$N$118,$U22,L$91:L$118))*$I$83*Poor!$B$81/$B$81)</f>
        <v>2301</v>
      </c>
      <c r="T22" s="222">
        <f>IF($B$81=0,0,(SUMIF($N$6:$N$28,$U22,M$6:M$28)+SUMIF($N$91:$N$118,$U22,M$91:M$118))*$I$83*Poor!$B$81/$B$81)</f>
        <v>2301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75518.552868695362</v>
      </c>
      <c r="S23" s="179">
        <f>SUM(S7:S22)</f>
        <v>14659.821125724675</v>
      </c>
      <c r="T23" s="179">
        <f>SUM(T7:T22)</f>
        <v>14633.256622941703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</v>
      </c>
      <c r="J30" s="231">
        <f>IF(I$32&lt;=1,I30,1-SUM(J6:J29))</f>
        <v>0</v>
      </c>
      <c r="K30" s="22">
        <f t="shared" si="4"/>
        <v>0.66125891656288927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32835.066726409306</v>
      </c>
      <c r="T30" s="234">
        <f t="shared" si="50"/>
        <v>32861.63122919228</v>
      </c>
      <c r="V30" s="56"/>
      <c r="W30" s="110"/>
      <c r="X30" s="118"/>
      <c r="Y30" s="184">
        <f>M30*4</f>
        <v>0</v>
      </c>
      <c r="Z30" s="122">
        <f>IF($Y30=0,0,AA30/($Y$30))</f>
        <v>0</v>
      </c>
      <c r="AA30" s="188">
        <f>IF(AA79*4/$I$83+SUM(AA6:AA29)&lt;1,AA79*4/$I$83,1-SUM(AA6:AA29))</f>
        <v>0.27615524886740972</v>
      </c>
      <c r="AB30" s="122">
        <f>IF($Y30=0,0,AC30/($Y$30))</f>
        <v>0</v>
      </c>
      <c r="AC30" s="188">
        <f>IF(AC79*4/$I$83+SUM(AC6:AC29)&lt;1,AC79*4/$I$83,1-SUM(AC6:AC29))</f>
        <v>-9.2051749622469897E-2</v>
      </c>
      <c r="AD30" s="122">
        <f>IF($Y30=0,0,AE30/($Y$30))</f>
        <v>0</v>
      </c>
      <c r="AE30" s="188">
        <f>IF(AE79*4/$I$83+SUM(AE6:AE29)&lt;1,AE79*4/$I$83,1-SUM(AE6:AE29))</f>
        <v>-9.2051749622469897E-2</v>
      </c>
      <c r="AF30" s="122">
        <f>IF($Y30=0,0,AG30/($Y$30))</f>
        <v>0</v>
      </c>
      <c r="AG30" s="188">
        <f>IF(AG79*4/$I$83+SUM(AG6:AG29)&lt;1,AG79*4/$I$83,1-SUM(AG6:AG29))</f>
        <v>-9.2051749622469897E-2</v>
      </c>
      <c r="AH30" s="123">
        <f t="shared" si="12"/>
        <v>0</v>
      </c>
      <c r="AI30" s="184">
        <f t="shared" si="13"/>
        <v>0</v>
      </c>
      <c r="AJ30" s="120">
        <f t="shared" si="14"/>
        <v>9.2051749622469911E-2</v>
      </c>
      <c r="AK30" s="119">
        <f t="shared" si="15"/>
        <v>-9.2051749622469897E-2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0.5335435855879942</v>
      </c>
      <c r="K31" s="22" t="str">
        <f t="shared" si="4"/>
        <v/>
      </c>
      <c r="L31" s="22">
        <f>(1-SUM(L6:L30))</f>
        <v>0.51770625355966504</v>
      </c>
      <c r="M31" s="178">
        <f t="shared" si="6"/>
        <v>0.5335435855879942</v>
      </c>
      <c r="N31" s="167">
        <f>M31*I83</f>
        <v>18196.475464468389</v>
      </c>
      <c r="P31" s="22"/>
      <c r="Q31" s="238" t="s">
        <v>142</v>
      </c>
      <c r="R31" s="234">
        <f t="shared" si="50"/>
        <v>0</v>
      </c>
      <c r="S31" s="234">
        <f t="shared" si="50"/>
        <v>49259.093393075978</v>
      </c>
      <c r="T31" s="234">
        <f>IF(T25&gt;T$23,T25-T$23,0)</f>
        <v>49285.657895858953</v>
      </c>
      <c r="V31" s="56"/>
      <c r="W31" s="129" t="s">
        <v>84</v>
      </c>
      <c r="X31" s="130"/>
      <c r="Y31" s="121">
        <f>M31*4</f>
        <v>2.1341743423519768</v>
      </c>
      <c r="Z31" s="131"/>
      <c r="AA31" s="132">
        <f>1-AA32+IF($Y32&lt;0,$Y32/4,0)</f>
        <v>0.18098247007986223</v>
      </c>
      <c r="AB31" s="131"/>
      <c r="AC31" s="133">
        <f>1-AC32+IF($Y32&lt;0,$Y32/4,0)</f>
        <v>0.65204963363823498</v>
      </c>
      <c r="AD31" s="134"/>
      <c r="AE31" s="133">
        <f>1-AE32+IF($Y32&lt;0,$Y32/4,0)</f>
        <v>0.64349649353860849</v>
      </c>
      <c r="AF31" s="134"/>
      <c r="AG31" s="133">
        <f>1-AG32+IF($Y32&lt;0,$Y32/4,0)</f>
        <v>0.65764574509527107</v>
      </c>
      <c r="AH31" s="123"/>
      <c r="AI31" s="183">
        <f>SUM(AA31,AC31,AE31,AG31)/4</f>
        <v>0.5335435855879942</v>
      </c>
      <c r="AJ31" s="135">
        <f t="shared" si="14"/>
        <v>0.41651605185904861</v>
      </c>
      <c r="AK31" s="136">
        <f t="shared" si="15"/>
        <v>0.65057111931693978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0.4664564144120058</v>
      </c>
      <c r="J32" s="17"/>
      <c r="L32" s="22">
        <f>SUM(L6:L30)</f>
        <v>0.48229374644033496</v>
      </c>
      <c r="M32" s="23"/>
      <c r="N32" s="56"/>
      <c r="O32" s="2"/>
      <c r="P32" s="22"/>
      <c r="Q32" s="234" t="s">
        <v>143</v>
      </c>
      <c r="R32" s="234">
        <f t="shared" si="50"/>
        <v>21138.281650105288</v>
      </c>
      <c r="S32" s="234">
        <f t="shared" si="50"/>
        <v>81997.013393075977</v>
      </c>
      <c r="T32" s="234">
        <f t="shared" si="50"/>
        <v>82023.577895858951</v>
      </c>
      <c r="V32" s="56"/>
      <c r="W32" s="110"/>
      <c r="X32" s="118"/>
      <c r="Y32" s="115">
        <f>SUM(Y6:Y31)</f>
        <v>4</v>
      </c>
      <c r="Z32" s="137"/>
      <c r="AA32" s="138">
        <f>SUM(AA6:AA30)</f>
        <v>0.81901752992013777</v>
      </c>
      <c r="AB32" s="137"/>
      <c r="AC32" s="139">
        <f>SUM(AC6:AC30)</f>
        <v>0.34795036636176502</v>
      </c>
      <c r="AD32" s="137"/>
      <c r="AE32" s="139">
        <f>SUM(AE6:AE30)</f>
        <v>0.35650350646139151</v>
      </c>
      <c r="AF32" s="137"/>
      <c r="AG32" s="139">
        <f>SUM(AG6:AG30)</f>
        <v>0.34235425490472893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-40.69573744576406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31089.182431390545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2360</v>
      </c>
      <c r="J37" s="38">
        <f t="shared" ref="J37:J49" si="53">J91*I$83</f>
        <v>2360.0000000000005</v>
      </c>
      <c r="K37" s="40">
        <f t="shared" ref="K37:K49" si="54">(B37/B$65)</f>
        <v>9.4026938717942696E-2</v>
      </c>
      <c r="L37" s="22">
        <f t="shared" ref="L37:L49" si="55">(K37*H37)</f>
        <v>5.5475893843586185E-2</v>
      </c>
      <c r="M37" s="24">
        <f t="shared" ref="M37:M49" si="56">J37/B$65</f>
        <v>5.5475893843586199E-2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2360.0000000000005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2360.0000000000005</v>
      </c>
      <c r="AJ37" s="148">
        <f>(AA37+AC37)</f>
        <v>2360.0000000000005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1.4104040807691403E-2</v>
      </c>
      <c r="L38" s="22">
        <f t="shared" si="55"/>
        <v>8.3213840765379282E-3</v>
      </c>
      <c r="M38" s="24">
        <f t="shared" si="56"/>
        <v>8.3213840765379282E-3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354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354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293.82</v>
      </c>
      <c r="J39" s="38">
        <f t="shared" si="53"/>
        <v>293.82</v>
      </c>
      <c r="K39" s="40">
        <f t="shared" si="54"/>
        <v>5.8531769351919324E-3</v>
      </c>
      <c r="L39" s="22">
        <f t="shared" si="55"/>
        <v>6.9067487835264797E-3</v>
      </c>
      <c r="M39" s="24">
        <f t="shared" si="56"/>
        <v>6.9067487835264806E-3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293.82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293.82</v>
      </c>
      <c r="AJ39" s="148">
        <f t="shared" si="62"/>
        <v>293.82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131.6</v>
      </c>
      <c r="J41" s="38">
        <f t="shared" si="53"/>
        <v>131.59999999999997</v>
      </c>
      <c r="K41" s="40">
        <f t="shared" si="54"/>
        <v>4.7013469358971344E-3</v>
      </c>
      <c r="L41" s="22">
        <f t="shared" si="55"/>
        <v>1.3163771420511975E-3</v>
      </c>
      <c r="M41" s="24">
        <f t="shared" si="56"/>
        <v>3.0934862838203139E-3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131.59999999999997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131.59999999999997</v>
      </c>
      <c r="AJ41" s="148">
        <f t="shared" si="62"/>
        <v>131.59999999999997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4.3308807973484404E-3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1.9745657130767961E-3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3.6858559977433532E-3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8.8855457088455833E-4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13.439999999999998</v>
      </c>
      <c r="J46" s="38">
        <f t="shared" si="53"/>
        <v>13.439999999999998</v>
      </c>
      <c r="K46" s="40">
        <f t="shared" si="54"/>
        <v>1.1283232646153124E-3</v>
      </c>
      <c r="L46" s="22">
        <f t="shared" si="55"/>
        <v>3.1593051409228742E-4</v>
      </c>
      <c r="M46" s="24">
        <f t="shared" si="56"/>
        <v>3.1593051409228737E-4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3.3599999999999994</v>
      </c>
      <c r="AB46" s="116">
        <v>0.25</v>
      </c>
      <c r="AC46" s="147">
        <f t="shared" si="65"/>
        <v>3.3599999999999994</v>
      </c>
      <c r="AD46" s="116">
        <v>0.25</v>
      </c>
      <c r="AE46" s="147">
        <f t="shared" si="66"/>
        <v>3.3599999999999994</v>
      </c>
      <c r="AF46" s="122">
        <f t="shared" si="57"/>
        <v>0.25</v>
      </c>
      <c r="AG46" s="147">
        <f t="shared" si="60"/>
        <v>3.3599999999999994</v>
      </c>
      <c r="AH46" s="123">
        <f t="shared" si="61"/>
        <v>1</v>
      </c>
      <c r="AI46" s="112">
        <f t="shared" si="61"/>
        <v>13.439999999999998</v>
      </c>
      <c r="AJ46" s="148">
        <f t="shared" si="62"/>
        <v>6.7199999999999989</v>
      </c>
      <c r="AK46" s="147">
        <f t="shared" si="63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0.5</v>
      </c>
      <c r="F48" s="26">
        <v>1.1100000000000001</v>
      </c>
      <c r="G48" s="22">
        <f t="shared" si="59"/>
        <v>1.65</v>
      </c>
      <c r="H48" s="24">
        <f t="shared" si="51"/>
        <v>0.55500000000000005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0.6</v>
      </c>
      <c r="F50" s="26">
        <v>1.18</v>
      </c>
      <c r="G50" s="22">
        <f t="shared" si="59"/>
        <v>1.65</v>
      </c>
      <c r="H50" s="24">
        <f t="shared" ref="H50:H64" si="68">(E50*F50)</f>
        <v>0.70799999999999996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0</v>
      </c>
      <c r="F52" s="26">
        <v>1.18</v>
      </c>
      <c r="G52" s="22">
        <f t="shared" si="59"/>
        <v>1.65</v>
      </c>
      <c r="H52" s="24">
        <f t="shared" si="68"/>
        <v>0</v>
      </c>
      <c r="I52" s="39">
        <f t="shared" si="69"/>
        <v>0</v>
      </c>
      <c r="J52" s="38">
        <f t="shared" si="70"/>
        <v>0</v>
      </c>
      <c r="K52" s="40">
        <f t="shared" si="71"/>
        <v>0.7672598199384123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6397.3600000000006</v>
      </c>
      <c r="J65" s="39">
        <f>SUM(J37:J64)</f>
        <v>6397.3600000000006</v>
      </c>
      <c r="K65" s="40">
        <f>SUM(K37:K64)</f>
        <v>1</v>
      </c>
      <c r="L65" s="22">
        <f>SUM(L37:L64)</f>
        <v>0.15948379210643851</v>
      </c>
      <c r="M65" s="24">
        <f>SUM(M37:M64)</f>
        <v>0.15038104416915446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3953.9050000000007</v>
      </c>
      <c r="AB65" s="137"/>
      <c r="AC65" s="153">
        <f>SUM(AC37:AC64)</f>
        <v>814.48500000000013</v>
      </c>
      <c r="AD65" s="137"/>
      <c r="AE65" s="153">
        <f>SUM(AE37:AE64)</f>
        <v>814.48500000000013</v>
      </c>
      <c r="AF65" s="137"/>
      <c r="AG65" s="153">
        <f>SUM(AG37:AG64)</f>
        <v>814.48500000000013</v>
      </c>
      <c r="AH65" s="137"/>
      <c r="AI65" s="153">
        <f>SUM(AI37:AI64)</f>
        <v>6397.3600000000006</v>
      </c>
      <c r="AJ65" s="153">
        <f>SUM(AJ37:AJ64)</f>
        <v>4768.3900000000003</v>
      </c>
      <c r="AK65" s="153">
        <f>SUM(AK37:AK64)</f>
        <v>1628.9700000000003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6397.3600000000006</v>
      </c>
      <c r="J70" s="51">
        <f t="shared" ref="J70:J77" si="75">J124*I$83</f>
        <v>6397.3600000000006</v>
      </c>
      <c r="K70" s="40">
        <f>B70/B$76</f>
        <v>0.35365069268846322</v>
      </c>
      <c r="L70" s="22">
        <f t="shared" ref="L70:L75" si="76">(L124*G$37*F$9/F$7)/B$130</f>
        <v>0.15948379210643848</v>
      </c>
      <c r="M70" s="24">
        <f>J70/B$76</f>
        <v>0.15038104416915449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1599.3400000000001</v>
      </c>
      <c r="AB70" s="116">
        <v>0.25</v>
      </c>
      <c r="AC70" s="147">
        <f>$J70*AB70</f>
        <v>1599.3400000000001</v>
      </c>
      <c r="AD70" s="116">
        <v>0.25</v>
      </c>
      <c r="AE70" s="147">
        <f>$J70*AD70</f>
        <v>1599.3400000000001</v>
      </c>
      <c r="AF70" s="122">
        <f>1-SUM(Z70,AB70,AD70)</f>
        <v>0.25</v>
      </c>
      <c r="AG70" s="147">
        <f>$J70*AF70</f>
        <v>1599.3400000000001</v>
      </c>
      <c r="AH70" s="155">
        <f>SUM(Z70,AB70,AD70,AF70)</f>
        <v>1</v>
      </c>
      <c r="AI70" s="147">
        <f>SUM(AA70,AC70,AE70,AG70)</f>
        <v>6397.3600000000006</v>
      </c>
      <c r="AJ70" s="148">
        <f>(AA70+AC70)</f>
        <v>3198.6800000000003</v>
      </c>
      <c r="AK70" s="147">
        <f>(AE70+AG70)</f>
        <v>3198.6800000000003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0</v>
      </c>
      <c r="J71" s="51">
        <f t="shared" si="75"/>
        <v>0</v>
      </c>
      <c r="K71" s="40">
        <f t="shared" ref="K71:K72" si="78">B71/B$76</f>
        <v>0.32718240442553459</v>
      </c>
      <c r="L71" s="22">
        <f t="shared" si="76"/>
        <v>0</v>
      </c>
      <c r="M71" s="24">
        <f t="shared" ref="M71:M72" si="79">J71/B$76</f>
        <v>0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0</v>
      </c>
      <c r="J74" s="51">
        <f t="shared" si="75"/>
        <v>0</v>
      </c>
      <c r="K74" s="40">
        <f>B74/B$76</f>
        <v>0.32129004959921026</v>
      </c>
      <c r="L74" s="22">
        <f t="shared" si="76"/>
        <v>0</v>
      </c>
      <c r="M74" s="24">
        <f>J74/B$76</f>
        <v>0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2354.5650000000005</v>
      </c>
      <c r="AB74" s="156"/>
      <c r="AC74" s="147">
        <f>AC30*$I$83/4</f>
        <v>-784.85500000000002</v>
      </c>
      <c r="AD74" s="156"/>
      <c r="AE74" s="147">
        <f>AE30*$I$83/4</f>
        <v>-784.85500000000002</v>
      </c>
      <c r="AF74" s="156"/>
      <c r="AG74" s="147">
        <f>AG30*$I$83/4</f>
        <v>-784.85500000000002</v>
      </c>
      <c r="AH74" s="155"/>
      <c r="AI74" s="147">
        <f>SUM(AA74,AC74,AE74,AG74)</f>
        <v>0</v>
      </c>
      <c r="AJ74" s="148">
        <f>(AA74+AC74)</f>
        <v>1569.7100000000005</v>
      </c>
      <c r="AK74" s="147">
        <f>(AE74+AG74)</f>
        <v>-1569.71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6397.3600000000006</v>
      </c>
      <c r="J76" s="51">
        <f t="shared" si="75"/>
        <v>6397.3600000000006</v>
      </c>
      <c r="K76" s="40">
        <f>SUM(K70:K75)</f>
        <v>1.7404461762611736</v>
      </c>
      <c r="L76" s="22">
        <f>SUM(L70:L75)</f>
        <v>0.15948379210643848</v>
      </c>
      <c r="M76" s="24">
        <f>SUM(M70:M75)</f>
        <v>0.15038104416915449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3953.9050000000007</v>
      </c>
      <c r="AB76" s="137"/>
      <c r="AC76" s="153">
        <f>AC65</f>
        <v>814.48500000000013</v>
      </c>
      <c r="AD76" s="137"/>
      <c r="AE76" s="153">
        <f>AE65</f>
        <v>814.48500000000013</v>
      </c>
      <c r="AF76" s="137"/>
      <c r="AG76" s="153">
        <f>AG65</f>
        <v>814.48500000000013</v>
      </c>
      <c r="AH76" s="137"/>
      <c r="AI76" s="153">
        <f>SUM(AA76,AC76,AE76,AG76)</f>
        <v>6397.3600000000024</v>
      </c>
      <c r="AJ76" s="154">
        <f>SUM(AA76,AC76)</f>
        <v>4768.3900000000012</v>
      </c>
      <c r="AK76" s="154">
        <f>SUM(AE76,AG76)</f>
        <v>1628.9700000000003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31089.182431390545</v>
      </c>
      <c r="J77" s="100">
        <f t="shared" si="75"/>
        <v>31089.182431390545</v>
      </c>
      <c r="K77" s="40"/>
      <c r="L77" s="22">
        <f>-(L131*G$37*F$9/F$7)/B$130</f>
        <v>-0.73080516281682484</v>
      </c>
      <c r="M77" s="24">
        <f>-J77/B$76</f>
        <v>-0.73080516281682484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1543.0993667920138</v>
      </c>
      <c r="AB77" s="112"/>
      <c r="AC77" s="111">
        <f>AC31*$I$83/4</f>
        <v>5559.5294745404262</v>
      </c>
      <c r="AD77" s="112"/>
      <c r="AE77" s="111">
        <f>AE31*$I$83/4</f>
        <v>5486.6033780737744</v>
      </c>
      <c r="AF77" s="112"/>
      <c r="AG77" s="111">
        <f>AG31*$I$83/4</f>
        <v>5607.2432450621754</v>
      </c>
      <c r="AH77" s="110"/>
      <c r="AI77" s="154">
        <f>SUM(AA77,AC77,AE77,AG77)</f>
        <v>18196.475464468389</v>
      </c>
      <c r="AJ77" s="153">
        <f>SUM(AA77,AC77)</f>
        <v>7102.6288413324401</v>
      </c>
      <c r="AK77" s="160">
        <f>SUM(AE77,AG77)</f>
        <v>11093.846623135949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2354.5650000000005</v>
      </c>
      <c r="AB79" s="112"/>
      <c r="AC79" s="112">
        <f>AA79-AA74+AC65-AC70</f>
        <v>-784.85500000000002</v>
      </c>
      <c r="AD79" s="112"/>
      <c r="AE79" s="112">
        <f>AC79-AC74+AE65-AE70</f>
        <v>-784.85500000000002</v>
      </c>
      <c r="AF79" s="112"/>
      <c r="AG79" s="112">
        <f>AE79-AE74+AG65-AG70</f>
        <v>-784.85500000000002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0.3575757575757576</v>
      </c>
      <c r="I91" s="22">
        <f t="shared" ref="I91" si="82">(D91*H91)</f>
        <v>6.9198173264179041E-2</v>
      </c>
      <c r="J91" s="24">
        <f>IF(I$32&lt;=1+I$131,I91,L91+J$33*(I91-L91))</f>
        <v>6.9198173264179041E-2</v>
      </c>
      <c r="K91" s="22">
        <f t="shared" ref="K91" si="83">IF(B91="",0,B91)</f>
        <v>0.19352031506083966</v>
      </c>
      <c r="L91" s="22">
        <f t="shared" ref="L91" si="84">(K91*H91)</f>
        <v>6.9198173264179041E-2</v>
      </c>
      <c r="M91" s="227">
        <f t="shared" si="80"/>
        <v>6.9198173264179041E-2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0.3575757575757576</v>
      </c>
      <c r="I92" s="22">
        <f t="shared" ref="I92:I118" si="88">(D92*H92)</f>
        <v>1.0379725989626856E-2</v>
      </c>
      <c r="J92" s="24">
        <f t="shared" ref="J92:J118" si="89">IF(I$32&lt;=1+I$131,I92,L92+J$33*(I92-L92))</f>
        <v>1.0379725989626856E-2</v>
      </c>
      <c r="K92" s="22">
        <f t="shared" ref="K92:K118" si="90">IF(B92="",0,B92)</f>
        <v>2.9028047259125948E-2</v>
      </c>
      <c r="L92" s="22">
        <f t="shared" ref="L92:L118" si="91">(K92*H92)</f>
        <v>1.0379725989626856E-2</v>
      </c>
      <c r="M92" s="227">
        <f t="shared" ref="M92:M118" si="92">(J92)</f>
        <v>1.0379725989626856E-2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0.7151515151515152</v>
      </c>
      <c r="I93" s="22">
        <f t="shared" si="88"/>
        <v>8.6151725713902901E-3</v>
      </c>
      <c r="J93" s="24">
        <f t="shared" si="89"/>
        <v>8.6151725713902901E-3</v>
      </c>
      <c r="K93" s="22">
        <f t="shared" si="90"/>
        <v>1.2046639612537269E-2</v>
      </c>
      <c r="L93" s="22">
        <f t="shared" si="91"/>
        <v>8.6151725713902901E-3</v>
      </c>
      <c r="M93" s="227">
        <f t="shared" si="92"/>
        <v>8.6151725713902901E-3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0.16969696969696968</v>
      </c>
      <c r="I95" s="22">
        <f t="shared" si="88"/>
        <v>3.8586777972737115E-3</v>
      </c>
      <c r="J95" s="24">
        <f t="shared" si="89"/>
        <v>3.8586777972737115E-3</v>
      </c>
      <c r="K95" s="22">
        <f t="shared" si="90"/>
        <v>9.6760157530419826E-3</v>
      </c>
      <c r="L95" s="22">
        <f t="shared" si="91"/>
        <v>1.6419905520313667E-3</v>
      </c>
      <c r="M95" s="227">
        <f t="shared" si="92"/>
        <v>3.8586777972737115E-3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5.4021489161831969E-3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2.4629858280470498E-3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4.5975735456878263E-3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1.1083436226211726E-3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0.16969696969696968</v>
      </c>
      <c r="I100" s="22">
        <f t="shared" si="88"/>
        <v>3.9407773248752799E-4</v>
      </c>
      <c r="J100" s="24">
        <f t="shared" si="89"/>
        <v>3.9407773248752799E-4</v>
      </c>
      <c r="K100" s="22">
        <f t="shared" si="90"/>
        <v>2.322243780730076E-3</v>
      </c>
      <c r="L100" s="22">
        <f t="shared" si="91"/>
        <v>3.9407773248752799E-4</v>
      </c>
      <c r="M100" s="227">
        <f t="shared" si="92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0.33636363636363642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0.33636363636363642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0.42909090909090908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</v>
      </c>
      <c r="I106" s="22">
        <f t="shared" si="88"/>
        <v>0</v>
      </c>
      <c r="J106" s="24">
        <f t="shared" si="89"/>
        <v>0</v>
      </c>
      <c r="K106" s="22">
        <f t="shared" si="90"/>
        <v>1.5791257708964517</v>
      </c>
      <c r="L106" s="22">
        <f t="shared" si="91"/>
        <v>0</v>
      </c>
      <c r="M106" s="227">
        <f t="shared" si="92"/>
        <v>0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0.18757865496327475</v>
      </c>
      <c r="J119" s="24">
        <f>SUM(J91:J118)</f>
        <v>0.18757865496327475</v>
      </c>
      <c r="K119" s="22">
        <f>SUM(K91:K118)</f>
        <v>2.0581369307507953</v>
      </c>
      <c r="L119" s="22">
        <f>SUM(L91:L118)</f>
        <v>0.19893301963057164</v>
      </c>
      <c r="M119" s="57">
        <f t="shared" si="80"/>
        <v>0.18757865496327475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0.18757865496327475</v>
      </c>
      <c r="J124" s="237">
        <f>IF(SUMPRODUCT($B$124:$B124,$H$124:$H124)&lt;J$119,($B124*$H124),J$119)</f>
        <v>0.18757865496327475</v>
      </c>
      <c r="K124" s="29">
        <f>(B124)</f>
        <v>0.72786155120772633</v>
      </c>
      <c r="L124" s="29">
        <f>IF(SUMPRODUCT($B$124:$B124,$H$124:$H124)&lt;L$119,($B124*$H124),L$119)</f>
        <v>0.19893301963057164</v>
      </c>
      <c r="M124" s="240">
        <f t="shared" si="93"/>
        <v>0.18757865496327475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7">
        <f>IF(SUMPRODUCT($B$124:$B125,$H$124:$H125)&lt;J$119,($B125*$H125),IF(SUMPRODUCT($B$124:$B124,$H$124:$H124)&lt;J$119,J$119-SUMPRODUCT($B$124:$B124,$H$124:$H124),0))</f>
        <v>0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</v>
      </c>
      <c r="M125" s="240">
        <f t="shared" si="93"/>
        <v>0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</v>
      </c>
      <c r="J128" s="228">
        <f>(J30)</f>
        <v>0</v>
      </c>
      <c r="K128" s="29">
        <f>(B128)</f>
        <v>0.66125891656288927</v>
      </c>
      <c r="L128" s="29">
        <f>IF(L124=L119,0,(L119-L124)/(B119-B124)*K128)</f>
        <v>0</v>
      </c>
      <c r="M128" s="240">
        <f t="shared" si="93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0.18757865496327475</v>
      </c>
      <c r="J130" s="228">
        <f>(J119)</f>
        <v>0.18757865496327475</v>
      </c>
      <c r="K130" s="29">
        <f>(B130)</f>
        <v>2.0581369307507953</v>
      </c>
      <c r="L130" s="29">
        <f>(L119)</f>
        <v>0.19893301963057164</v>
      </c>
      <c r="M130" s="240">
        <f t="shared" si="93"/>
        <v>0.18757865496327475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0.91157399683433638</v>
      </c>
      <c r="J131" s="237">
        <f>IF(SUMPRODUCT($B124:$B125,$H124:$H125)&gt;(J119-J128),SUMPRODUCT($B124:$B125,$H124:$H125)+J128-J119,0)</f>
        <v>0.91157399683433638</v>
      </c>
      <c r="K131" s="29"/>
      <c r="L131" s="29">
        <f>IF(I131&lt;SUM(L126:L127),0,I131-(SUM(L126:L127)))</f>
        <v>0.91157399683433638</v>
      </c>
      <c r="M131" s="237">
        <f>IF(I131&lt;SUM(M126:M127),0,I131-(SUM(M126:M127)))</f>
        <v>0.91157399683433638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4.6320338907667674E-3</v>
      </c>
      <c r="J6" s="24">
        <f t="shared" ref="J6:J13" si="3">IF(I$32&lt;=1+I$131,I6,B6*H6+J$33*(I6-B6*H6))</f>
        <v>4.6320338907667674E-3</v>
      </c>
      <c r="K6" s="22">
        <f t="shared" ref="K6:K31" si="4">B6</f>
        <v>2.3160169453833836E-2</v>
      </c>
      <c r="L6" s="22">
        <f t="shared" ref="L6:L29" si="5">IF(K6="","",K6*H6)</f>
        <v>4.6320338907667674E-3</v>
      </c>
      <c r="M6" s="224">
        <f t="shared" ref="M6:M31" si="6">J6</f>
        <v>4.6320338907667674E-3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1.852813556306707E-2</v>
      </c>
      <c r="Z6" s="156">
        <f>Poor!Z6</f>
        <v>0.17</v>
      </c>
      <c r="AA6" s="121">
        <f>$M6*Z6*4</f>
        <v>3.1497830457214021E-3</v>
      </c>
      <c r="AB6" s="156">
        <f>Poor!AB6</f>
        <v>0.17</v>
      </c>
      <c r="AC6" s="121">
        <f t="shared" ref="AC6:AC29" si="7">$M6*AB6*4</f>
        <v>3.1497830457214021E-3</v>
      </c>
      <c r="AD6" s="156">
        <f>Poor!AD6</f>
        <v>0.33</v>
      </c>
      <c r="AE6" s="121">
        <f t="shared" ref="AE6:AE29" si="8">$M6*AD6*4</f>
        <v>6.1142847358121337E-3</v>
      </c>
      <c r="AF6" s="122">
        <f>1-SUM(Z6,AB6,AD6)</f>
        <v>0.32999999999999996</v>
      </c>
      <c r="AG6" s="121">
        <f>$M6*AF6*4</f>
        <v>6.1142847358121319E-3</v>
      </c>
      <c r="AH6" s="123">
        <f>SUM(Z6,AB6,AD6,AF6)</f>
        <v>1</v>
      </c>
      <c r="AI6" s="184">
        <f>SUM(AA6,AC6,AE6,AG6)/4</f>
        <v>4.6320338907667674E-3</v>
      </c>
      <c r="AJ6" s="120">
        <f>(AA6+AC6)/2</f>
        <v>3.1497830457214021E-3</v>
      </c>
      <c r="AK6" s="119">
        <f>(AE6+AG6)/2</f>
        <v>6.1142847358121328E-3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1.1666666666666668E-3</v>
      </c>
      <c r="J7" s="24">
        <f t="shared" si="3"/>
        <v>1.1666666666666668E-3</v>
      </c>
      <c r="K7" s="22">
        <f t="shared" si="4"/>
        <v>5.8333333333333336E-3</v>
      </c>
      <c r="L7" s="22">
        <f t="shared" si="5"/>
        <v>1.1666666666666668E-3</v>
      </c>
      <c r="M7" s="224">
        <f t="shared" si="6"/>
        <v>1.1666666666666668E-3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593.00855231964056</v>
      </c>
      <c r="T7" s="222">
        <f>IF($B$81=0,0,(SUMIF($N$6:$N$28,$U7,M$6:M$28)+SUMIF($N$91:$N$118,$U7,M$91:M$118))*$I$83*Poor!$B$81/$B$81)</f>
        <v>651.41557858099202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4.6666666666666671E-3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4.6666666666666671E-3</v>
      </c>
      <c r="AH7" s="123">
        <f t="shared" ref="AH7:AH30" si="12">SUM(Z7,AB7,AD7,AF7)</f>
        <v>1</v>
      </c>
      <c r="AI7" s="184">
        <f t="shared" ref="AI7:AI30" si="13">SUM(AA7,AC7,AE7,AG7)/4</f>
        <v>1.1666666666666668E-3</v>
      </c>
      <c r="AJ7" s="120">
        <f t="shared" ref="AJ7:AJ31" si="14">(AA7+AC7)/2</f>
        <v>0</v>
      </c>
      <c r="AK7" s="119">
        <f t="shared" ref="AK7:AK31" si="15">(AE7+AG7)/2</f>
        <v>2.3333333333333335E-3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1.5006030955346021E-2</v>
      </c>
      <c r="J8" s="24">
        <f t="shared" si="3"/>
        <v>6.2815513170706109E-3</v>
      </c>
      <c r="K8" s="22">
        <f t="shared" si="4"/>
        <v>1.6222736167941648E-2</v>
      </c>
      <c r="L8" s="22">
        <f t="shared" si="5"/>
        <v>4.8668208503824945E-3</v>
      </c>
      <c r="M8" s="224">
        <f t="shared" si="6"/>
        <v>6.2815513170706109E-3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340.7999999999999</v>
      </c>
      <c r="T8" s="222">
        <f>IF($B$81=0,0,(SUMIF($N$6:$N$28,$U8,M$6:M$28)+SUMIF($N$91:$N$118,$U8,M$91:M$118))*$I$83*Poor!$B$81/$B$81)</f>
        <v>313.786868255473</v>
      </c>
      <c r="U8" s="223">
        <v>2</v>
      </c>
      <c r="V8" s="56"/>
      <c r="W8" s="115"/>
      <c r="X8" s="118">
        <f>Poor!X8</f>
        <v>1</v>
      </c>
      <c r="Y8" s="184">
        <f t="shared" si="9"/>
        <v>2.5126205268282444E-2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2.5126205268282444E-2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6.2815513170706109E-3</v>
      </c>
      <c r="AJ8" s="120">
        <f t="shared" si="14"/>
        <v>1.2563102634141222E-2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157.97526822674666</v>
      </c>
      <c r="T9" s="222">
        <f>IF($B$81=0,0,(SUMIF($N$6:$N$28,$U9,M$6:M$28)+SUMIF($N$91:$N$118,$U9,M$91:M$118))*$I$83*Poor!$B$81/$B$81)</f>
        <v>157.97526822674666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0.2</v>
      </c>
      <c r="H10" s="24">
        <f t="shared" si="1"/>
        <v>0.2</v>
      </c>
      <c r="I10" s="22">
        <f t="shared" si="2"/>
        <v>2.9037964419142506E-3</v>
      </c>
      <c r="J10" s="24">
        <f t="shared" si="3"/>
        <v>4.316064367495558E-3</v>
      </c>
      <c r="K10" s="22">
        <f t="shared" si="4"/>
        <v>2.2725363458459352E-2</v>
      </c>
      <c r="L10" s="22">
        <f t="shared" si="5"/>
        <v>4.5450726916918703E-3</v>
      </c>
      <c r="M10" s="224">
        <f t="shared" si="6"/>
        <v>4.316064367495558E-3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1.7264257469982232E-2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1.7264257469982232E-2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4.316064367495558E-3</v>
      </c>
      <c r="AJ10" s="120">
        <f t="shared" si="14"/>
        <v>8.6321287349911159E-3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0.2</v>
      </c>
      <c r="H11" s="24">
        <f t="shared" si="1"/>
        <v>0.2</v>
      </c>
      <c r="I11" s="22">
        <f t="shared" si="2"/>
        <v>6.5557729941291588E-3</v>
      </c>
      <c r="J11" s="24">
        <f t="shared" si="3"/>
        <v>3.3967895872694591E-3</v>
      </c>
      <c r="K11" s="22">
        <f t="shared" si="4"/>
        <v>1.4422700587084147E-2</v>
      </c>
      <c r="L11" s="22">
        <f t="shared" si="5"/>
        <v>2.8845401174168294E-3</v>
      </c>
      <c r="M11" s="224">
        <f t="shared" si="6"/>
        <v>3.3967895872694591E-3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5933.7142857142871</v>
      </c>
      <c r="T11" s="222">
        <f>IF($B$81=0,0,(SUMIF($N$6:$N$28,$U11,M$6:M$28)+SUMIF($N$91:$N$118,$U11,M$91:M$118))*$I$83*Poor!$B$81/$B$81)</f>
        <v>5613.8303289284459</v>
      </c>
      <c r="U11" s="223">
        <v>5</v>
      </c>
      <c r="V11" s="56"/>
      <c r="W11" s="115"/>
      <c r="X11" s="118">
        <f>Poor!X11</f>
        <v>1</v>
      </c>
      <c r="Y11" s="184">
        <f t="shared" si="9"/>
        <v>1.3587158349077836E-2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1.3587158349077836E-2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3.3967895872694591E-3</v>
      </c>
      <c r="AJ11" s="120">
        <f t="shared" si="14"/>
        <v>6.7935791745389182E-3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0.2</v>
      </c>
      <c r="H12" s="24">
        <f t="shared" si="1"/>
        <v>0.2</v>
      </c>
      <c r="I12" s="22">
        <f t="shared" si="2"/>
        <v>1.3729763387297636E-3</v>
      </c>
      <c r="J12" s="24">
        <f t="shared" si="3"/>
        <v>1.3729763387297636E-3</v>
      </c>
      <c r="K12" s="22">
        <f t="shared" si="4"/>
        <v>6.864881693648817E-3</v>
      </c>
      <c r="L12" s="22">
        <f t="shared" si="5"/>
        <v>1.3729763387297636E-3</v>
      </c>
      <c r="M12" s="224">
        <f t="shared" si="6"/>
        <v>1.3729763387297636E-3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5.4919053549190543E-3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3.6795765877957664E-3</v>
      </c>
      <c r="AF12" s="122">
        <f>1-SUM(Z12,AB12,AD12)</f>
        <v>0.32999999999999996</v>
      </c>
      <c r="AG12" s="121">
        <f>$M12*AF12*4</f>
        <v>1.8123287671232876E-3</v>
      </c>
      <c r="AH12" s="123">
        <f t="shared" si="12"/>
        <v>1</v>
      </c>
      <c r="AI12" s="184">
        <f t="shared" si="13"/>
        <v>1.3729763387297636E-3</v>
      </c>
      <c r="AJ12" s="120">
        <f t="shared" si="14"/>
        <v>0</v>
      </c>
      <c r="AK12" s="119">
        <f t="shared" si="15"/>
        <v>2.7459526774595271E-3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0.2</v>
      </c>
      <c r="H13" s="24">
        <f t="shared" si="1"/>
        <v>0.2</v>
      </c>
      <c r="I13" s="22">
        <f t="shared" si="2"/>
        <v>1.4906600249066002E-3</v>
      </c>
      <c r="J13" s="24">
        <f t="shared" si="3"/>
        <v>1.4906600249066002E-3</v>
      </c>
      <c r="K13" s="22">
        <f t="shared" si="4"/>
        <v>7.4533001245330006E-3</v>
      </c>
      <c r="L13" s="22">
        <f t="shared" si="5"/>
        <v>1.4906600249066002E-3</v>
      </c>
      <c r="M13" s="225">
        <f t="shared" si="6"/>
        <v>1.4906600249066002E-3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5.9626400996264008E-3</v>
      </c>
      <c r="Z13" s="156">
        <f>Poor!Z13</f>
        <v>1</v>
      </c>
      <c r="AA13" s="121">
        <f>$M13*Z13*4</f>
        <v>5.9626400996264008E-3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1.4906600249066002E-3</v>
      </c>
      <c r="AJ13" s="120">
        <f t="shared" si="14"/>
        <v>2.9813200498132004E-3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0.2</v>
      </c>
      <c r="F14" s="22"/>
      <c r="H14" s="24">
        <f t="shared" si="1"/>
        <v>0.2</v>
      </c>
      <c r="I14" s="22">
        <f t="shared" si="2"/>
        <v>8.7870485678704854E-4</v>
      </c>
      <c r="J14" s="24">
        <f>IF(I$32&lt;=1+I131,I14,B14*H14+J$33*(I14-B14*H14))</f>
        <v>7.8869311792130405E-4</v>
      </c>
      <c r="K14" s="22">
        <f t="shared" si="4"/>
        <v>3.8704856787048565E-3</v>
      </c>
      <c r="L14" s="22">
        <f t="shared" si="5"/>
        <v>7.7409713574097137E-4</v>
      </c>
      <c r="M14" s="225">
        <f t="shared" si="6"/>
        <v>7.8869311792130405E-4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188712.80365088707</v>
      </c>
      <c r="S14" s="222">
        <f>IF($B$81=0,0,(SUMIF($N$6:$N$28,$U14,L$6:L$28)+SUMIF($N$91:$N$118,$U14,L$91:L$118))*$I$83*Poor!$B$81/$B$81)</f>
        <v>87387.428571428565</v>
      </c>
      <c r="T14" s="222">
        <f>IF($B$81=0,0,(SUMIF($N$6:$N$28,$U14,M$6:M$28)+SUMIF($N$91:$N$118,$U14,M$91:M$118))*$I$83*Poor!$B$81/$B$81)</f>
        <v>87387.428571428565</v>
      </c>
      <c r="U14" s="223">
        <v>8</v>
      </c>
      <c r="V14" s="56"/>
      <c r="W14" s="110"/>
      <c r="X14" s="118"/>
      <c r="Y14" s="184">
        <f>M14*4</f>
        <v>3.1547724716852162E-3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3.1547724716852162E-3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7.8869311792130405E-4</v>
      </c>
      <c r="AJ14" s="120">
        <f t="shared" si="14"/>
        <v>1.5773862358426081E-3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0.2</v>
      </c>
      <c r="F16" s="22"/>
      <c r="H16" s="24">
        <f t="shared" si="1"/>
        <v>0.2</v>
      </c>
      <c r="I16" s="22">
        <f t="shared" si="2"/>
        <v>2.8692403486924034E-4</v>
      </c>
      <c r="J16" s="24">
        <f>IF(I$32&lt;=1+I131,I16,B16*H16+J$33*(I16-B16*H16))</f>
        <v>2.8692403486924034E-4</v>
      </c>
      <c r="K16" s="22">
        <f t="shared" si="4"/>
        <v>1.4346201743462017E-3</v>
      </c>
      <c r="L16" s="22">
        <f t="shared" si="5"/>
        <v>2.8692403486924034E-4</v>
      </c>
      <c r="M16" s="224">
        <f t="shared" si="6"/>
        <v>2.8692403486924034E-4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1.1476961394769614E-3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1.1476961394769614E-3</v>
      </c>
      <c r="AH16" s="123">
        <f t="shared" si="12"/>
        <v>1</v>
      </c>
      <c r="AI16" s="184">
        <f t="shared" si="13"/>
        <v>2.8692403486924034E-4</v>
      </c>
      <c r="AJ16" s="120">
        <f t="shared" si="14"/>
        <v>0</v>
      </c>
      <c r="AK16" s="119">
        <f t="shared" si="15"/>
        <v>5.7384806973848068E-4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14677.662506180106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2358.9100456360889</v>
      </c>
      <c r="S21" s="222">
        <f>IF($B$81=0,0,(SUMIF($N$6:$N$28,$U21,L$6:L$28)+SUMIF($N$91:$N$118,$U21,L$91:L$118))*$I$83*Poor!$B$81/$B$81)</f>
        <v>1712.5714285714287</v>
      </c>
      <c r="T21" s="222">
        <f>IF($B$81=0,0,(SUMIF($N$6:$N$28,$U21,M$6:M$28)+SUMIF($N$91:$N$118,$U21,M$91:M$118))*$I$83*Poor!$B$81/$B$81)</f>
        <v>1712.5714285714287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4368.3519363631267</v>
      </c>
      <c r="S22" s="222">
        <f>IF($B$81=0,0,(SUMIF($N$6:$N$28,$U22,L$6:L$28)+SUMIF($N$91:$N$118,$U22,L$91:L$118))*$I$83*Poor!$B$81/$B$81)</f>
        <v>2857.1428571428573</v>
      </c>
      <c r="T22" s="222">
        <f>IF($B$81=0,0,(SUMIF($N$6:$N$28,$U22,M$6:M$28)+SUMIF($N$91:$N$118,$U22,M$91:M$118))*$I$83*Poor!$B$81/$B$81)</f>
        <v>2857.1428571428573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104197.32768012233</v>
      </c>
      <c r="T23" s="179">
        <f>SUM(T7:T22)</f>
        <v>103908.83761785331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3.7205424588152888E-2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3.7205424588152888E-2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0.14882169835261155</v>
      </c>
      <c r="Z27" s="156">
        <f>Poor!Z27</f>
        <v>0.25</v>
      </c>
      <c r="AA27" s="121">
        <f t="shared" si="16"/>
        <v>3.7205424588152888E-2</v>
      </c>
      <c r="AB27" s="156">
        <f>Poor!AB27</f>
        <v>0.25</v>
      </c>
      <c r="AC27" s="121">
        <f t="shared" si="7"/>
        <v>3.7205424588152888E-2</v>
      </c>
      <c r="AD27" s="156">
        <f>Poor!AD27</f>
        <v>0.25</v>
      </c>
      <c r="AE27" s="121">
        <f t="shared" si="8"/>
        <v>3.7205424588152888E-2</v>
      </c>
      <c r="AF27" s="122">
        <f t="shared" si="10"/>
        <v>0.25</v>
      </c>
      <c r="AG27" s="121">
        <f t="shared" si="11"/>
        <v>3.7205424588152888E-2</v>
      </c>
      <c r="AH27" s="123">
        <f t="shared" si="12"/>
        <v>1</v>
      </c>
      <c r="AI27" s="184">
        <f t="shared" si="13"/>
        <v>3.7205424588152888E-2</v>
      </c>
      <c r="AJ27" s="120">
        <f t="shared" si="14"/>
        <v>3.7205424588152888E-2</v>
      </c>
      <c r="AK27" s="119">
        <f t="shared" si="15"/>
        <v>3.7205424588152888E-2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0.27420691022009497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0.27420691022009497</v>
      </c>
      <c r="N29" s="229"/>
      <c r="P29" s="22"/>
      <c r="V29" s="56"/>
      <c r="W29" s="110"/>
      <c r="X29" s="118"/>
      <c r="Y29" s="184">
        <f t="shared" si="9"/>
        <v>1.0968276408803799</v>
      </c>
      <c r="Z29" s="156">
        <f>Poor!Z29</f>
        <v>0.25</v>
      </c>
      <c r="AA29" s="121">
        <f t="shared" si="16"/>
        <v>0.27420691022009497</v>
      </c>
      <c r="AB29" s="156">
        <f>Poor!AB29</f>
        <v>0.25</v>
      </c>
      <c r="AC29" s="121">
        <f t="shared" si="7"/>
        <v>0.27420691022009497</v>
      </c>
      <c r="AD29" s="156">
        <f>Poor!AD29</f>
        <v>0.25</v>
      </c>
      <c r="AE29" s="121">
        <f t="shared" si="8"/>
        <v>0.27420691022009497</v>
      </c>
      <c r="AF29" s="122">
        <f t="shared" si="10"/>
        <v>0.25</v>
      </c>
      <c r="AG29" s="121">
        <f t="shared" si="11"/>
        <v>0.27420691022009497</v>
      </c>
      <c r="AH29" s="123">
        <f t="shared" si="12"/>
        <v>1</v>
      </c>
      <c r="AI29" s="184">
        <f t="shared" si="13"/>
        <v>0.27420691022009497</v>
      </c>
      <c r="AJ29" s="120">
        <f t="shared" si="14"/>
        <v>0.27420691022009497</v>
      </c>
      <c r="AK29" s="119">
        <f t="shared" si="15"/>
        <v>0.27420691022009497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2.1897987688361251</v>
      </c>
      <c r="J30" s="231">
        <f>IF(I$32&lt;=1,I30,1-SUM(J6:J29))</f>
        <v>0.51195412154863262</v>
      </c>
      <c r="K30" s="22">
        <f t="shared" si="4"/>
        <v>0.7395463412204234</v>
      </c>
      <c r="L30" s="22">
        <f>IF(L124=L119,0,IF(K30="",0,(L119-L124)/(B119-B124)*K30))</f>
        <v>0.25938921046136632</v>
      </c>
      <c r="M30" s="175">
        <f t="shared" si="6"/>
        <v>0.51195412154863262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2.0478164861945305</v>
      </c>
      <c r="Z30" s="122">
        <f>IF($Y30=0,0,AA30/($Y$30))</f>
        <v>0.22980400823715916</v>
      </c>
      <c r="AA30" s="188">
        <f>IF(AA79*4/$I$84+SUM(AA6:AA29)&lt;1,AA79*4/$I$84,1-SUM(AA6:AA29))</f>
        <v>0.4705964366616382</v>
      </c>
      <c r="AB30" s="122">
        <f>IF($Y30=0,0,AC30/($Y$30))</f>
        <v>0.25851043242682137</v>
      </c>
      <c r="AC30" s="188">
        <f>IF(AC79*4/$I$84+SUM(AC6:AC29)&lt;1,AC79*4/$I$84,1-SUM(AC6:AC29))</f>
        <v>0.52938192537692197</v>
      </c>
      <c r="AD30" s="122">
        <f>IF($Y30=0,0,AE30/($Y$30))</f>
        <v>0.25680651714450747</v>
      </c>
      <c r="AE30" s="188">
        <f>IF(AE79*4/$I$84+SUM(AE6:AE29)&lt;1,AE79*4/$I$84,1-SUM(AE6:AE29))</f>
        <v>0.52589261957072075</v>
      </c>
      <c r="AF30" s="122">
        <f>IF($Y30=0,0,AG30/($Y$30))</f>
        <v>0.25487904219151192</v>
      </c>
      <c r="AG30" s="188">
        <f>IF(AG79*4/$I$84+SUM(AG6:AG29)&lt;1,AG79*4/$I$84,1-SUM(AG6:AG29))</f>
        <v>0.52194550458524946</v>
      </c>
      <c r="AH30" s="123">
        <f t="shared" si="12"/>
        <v>1</v>
      </c>
      <c r="AI30" s="184">
        <f t="shared" si="13"/>
        <v>0.51195412154863251</v>
      </c>
      <c r="AJ30" s="120">
        <f t="shared" si="14"/>
        <v>0.49998918101928008</v>
      </c>
      <c r="AK30" s="119">
        <f t="shared" si="15"/>
        <v>0.52391906207798511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0.24026022524595425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2.6019630687072177</v>
      </c>
      <c r="J32" s="17"/>
      <c r="L32" s="22">
        <f>SUM(L6:L30)</f>
        <v>0.75973977475404575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0.13953063917627595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2360</v>
      </c>
      <c r="J37" s="38">
        <f>J91*I$83</f>
        <v>4390.7076915439893</v>
      </c>
      <c r="K37" s="40">
        <f>(B37/B$65)</f>
        <v>6.1614294516327786E-2</v>
      </c>
      <c r="L37" s="22">
        <f t="shared" ref="L37" si="28">(K37*H37)</f>
        <v>3.6352433764633395E-2</v>
      </c>
      <c r="M37" s="24">
        <f>J37/B$65</f>
        <v>3.3816294605237135E-2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4390.7076915439893</v>
      </c>
      <c r="AH37" s="123">
        <f>SUM(Z37,AB37,AD37,AF37)</f>
        <v>1</v>
      </c>
      <c r="AI37" s="112">
        <f>SUM(AA37,AC37,AE37,AG37)</f>
        <v>4390.7076915439893</v>
      </c>
      <c r="AJ37" s="148">
        <f>(AA37+AC37)</f>
        <v>0</v>
      </c>
      <c r="AK37" s="147">
        <f>(AE37+AG37)</f>
        <v>4390.7076915439893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708</v>
      </c>
      <c r="J38" s="38">
        <f t="shared" ref="J38:J64" si="32">J92*I$83</f>
        <v>403.39384626840166</v>
      </c>
      <c r="K38" s="40">
        <f t="shared" ref="K38:K64" si="33">(B38/B$65)</f>
        <v>4.6210720887245845E-3</v>
      </c>
      <c r="L38" s="22">
        <f t="shared" ref="L38:L64" si="34">(K38*H38)</f>
        <v>2.7264325323475046E-3</v>
      </c>
      <c r="M38" s="24">
        <f t="shared" ref="M38:M64" si="35">J38/B$65</f>
        <v>3.1068534062569444E-3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403.39384626840166</v>
      </c>
      <c r="AH38" s="123">
        <f t="shared" ref="AH38:AI58" si="37">SUM(Z38,AB38,AD38,AF38)</f>
        <v>1</v>
      </c>
      <c r="AI38" s="112">
        <f t="shared" si="37"/>
        <v>403.39384626840166</v>
      </c>
      <c r="AJ38" s="148">
        <f t="shared" ref="AJ38:AJ64" si="38">(AA38+AC38)</f>
        <v>0</v>
      </c>
      <c r="AK38" s="147">
        <f t="shared" ref="AK38:AK64" si="39">(AE38+AG38)</f>
        <v>403.39384626840166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118</v>
      </c>
      <c r="J39" s="38">
        <f t="shared" si="32"/>
        <v>117.99999999999999</v>
      </c>
      <c r="K39" s="40">
        <f t="shared" si="33"/>
        <v>7.701786814540973E-4</v>
      </c>
      <c r="L39" s="22">
        <f t="shared" si="34"/>
        <v>9.0881084411583476E-4</v>
      </c>
      <c r="M39" s="24">
        <f t="shared" si="35"/>
        <v>9.0881084411583476E-4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117.99999999999999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117.99999999999999</v>
      </c>
      <c r="AJ39" s="148">
        <f t="shared" si="38"/>
        <v>117.99999999999999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126.48899604108743</v>
      </c>
      <c r="K40" s="40">
        <f t="shared" si="33"/>
        <v>2.6956253850893407E-3</v>
      </c>
      <c r="L40" s="22">
        <f t="shared" si="34"/>
        <v>1.132162661737523E-3</v>
      </c>
      <c r="M40" s="24">
        <f t="shared" si="35"/>
        <v>9.7419128189377255E-4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126.48899604108743</v>
      </c>
      <c r="AH40" s="123">
        <f t="shared" si="37"/>
        <v>1</v>
      </c>
      <c r="AI40" s="112">
        <f t="shared" si="37"/>
        <v>126.48899604108743</v>
      </c>
      <c r="AJ40" s="148">
        <f t="shared" si="38"/>
        <v>0</v>
      </c>
      <c r="AK40" s="147">
        <f t="shared" si="39"/>
        <v>126.48899604108743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128.79999999999998</v>
      </c>
      <c r="J41" s="38">
        <f t="shared" si="32"/>
        <v>66.157830532032875</v>
      </c>
      <c r="K41" s="40">
        <f t="shared" si="33"/>
        <v>1.5403573629081946E-3</v>
      </c>
      <c r="L41" s="22">
        <f t="shared" si="34"/>
        <v>4.3130006161429447E-4</v>
      </c>
      <c r="M41" s="24">
        <f t="shared" si="35"/>
        <v>5.09533506870247E-4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66.157830532032875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66.157830532032875</v>
      </c>
      <c r="AJ41" s="148">
        <f t="shared" si="38"/>
        <v>66.157830532032875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67.460797888579947</v>
      </c>
      <c r="K42" s="40">
        <f t="shared" si="33"/>
        <v>2.1565003080714724E-3</v>
      </c>
      <c r="L42" s="22">
        <f t="shared" si="34"/>
        <v>6.0382008626001218E-4</v>
      </c>
      <c r="M42" s="24">
        <f t="shared" si="35"/>
        <v>5.1956868367667862E-4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16.865199472144987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33.730398944289973</v>
      </c>
      <c r="AF42" s="122">
        <f t="shared" si="29"/>
        <v>0.25</v>
      </c>
      <c r="AG42" s="147">
        <f t="shared" si="36"/>
        <v>16.865199472144987</v>
      </c>
      <c r="AH42" s="123">
        <f t="shared" si="37"/>
        <v>1</v>
      </c>
      <c r="AI42" s="112">
        <f t="shared" si="37"/>
        <v>67.460797888579947</v>
      </c>
      <c r="AJ42" s="148">
        <f t="shared" si="38"/>
        <v>16.865199472144987</v>
      </c>
      <c r="AK42" s="147">
        <f t="shared" si="39"/>
        <v>50.59559841643496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14.455885261838562</v>
      </c>
      <c r="K45" s="40">
        <f t="shared" si="33"/>
        <v>4.621072088724584E-4</v>
      </c>
      <c r="L45" s="22">
        <f t="shared" si="34"/>
        <v>1.2939001848428835E-4</v>
      </c>
      <c r="M45" s="24">
        <f t="shared" si="35"/>
        <v>1.1133614650214542E-4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3.6139713154596405</v>
      </c>
      <c r="AB45" s="156">
        <f>Poor!AB45</f>
        <v>0.25</v>
      </c>
      <c r="AC45" s="147">
        <f t="shared" si="41"/>
        <v>3.6139713154596405</v>
      </c>
      <c r="AD45" s="156">
        <f>Poor!AD45</f>
        <v>0.25</v>
      </c>
      <c r="AE45" s="147">
        <f t="shared" si="42"/>
        <v>3.6139713154596405</v>
      </c>
      <c r="AF45" s="122">
        <f t="shared" si="29"/>
        <v>0.25</v>
      </c>
      <c r="AG45" s="147">
        <f t="shared" si="36"/>
        <v>3.6139713154596405</v>
      </c>
      <c r="AH45" s="123">
        <f t="shared" si="37"/>
        <v>1</v>
      </c>
      <c r="AI45" s="112">
        <f t="shared" si="37"/>
        <v>14.455885261838562</v>
      </c>
      <c r="AJ45" s="148">
        <f t="shared" si="38"/>
        <v>7.2279426309192809</v>
      </c>
      <c r="AK45" s="147">
        <f t="shared" si="39"/>
        <v>7.2279426309192809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76464</v>
      </c>
      <c r="J50" s="38">
        <f t="shared" si="32"/>
        <v>76464</v>
      </c>
      <c r="K50" s="40">
        <f t="shared" si="33"/>
        <v>0.83179297597042512</v>
      </c>
      <c r="L50" s="22">
        <f t="shared" si="34"/>
        <v>0.58890942698706095</v>
      </c>
      <c r="M50" s="24">
        <f t="shared" si="35"/>
        <v>0.58890942698706095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19116</v>
      </c>
      <c r="AB50" s="156">
        <f>Poor!AB55</f>
        <v>0.25</v>
      </c>
      <c r="AC50" s="147">
        <f t="shared" si="41"/>
        <v>19116</v>
      </c>
      <c r="AD50" s="156">
        <f>Poor!AD55</f>
        <v>0.25</v>
      </c>
      <c r="AE50" s="147">
        <f t="shared" si="42"/>
        <v>19116</v>
      </c>
      <c r="AF50" s="122">
        <f t="shared" si="29"/>
        <v>0.25</v>
      </c>
      <c r="AG50" s="147">
        <f t="shared" si="36"/>
        <v>19116</v>
      </c>
      <c r="AH50" s="123">
        <f t="shared" si="37"/>
        <v>1</v>
      </c>
      <c r="AI50" s="112">
        <f t="shared" si="37"/>
        <v>76464</v>
      </c>
      <c r="AJ50" s="148">
        <f t="shared" si="38"/>
        <v>38232</v>
      </c>
      <c r="AK50" s="147">
        <f t="shared" si="39"/>
        <v>38232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0</v>
      </c>
      <c r="F52" s="75">
        <f>Poor!F52</f>
        <v>1.18</v>
      </c>
      <c r="G52" s="75">
        <f>Poor!G52</f>
        <v>1.65</v>
      </c>
      <c r="H52" s="24">
        <f t="shared" si="30"/>
        <v>0</v>
      </c>
      <c r="I52" s="39">
        <f t="shared" si="31"/>
        <v>0</v>
      </c>
      <c r="J52" s="38">
        <f t="shared" si="32"/>
        <v>0</v>
      </c>
      <c r="K52" s="40">
        <f t="shared" si="33"/>
        <v>6.4695009242144177E-2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83777.3</v>
      </c>
      <c r="J65" s="39">
        <f>SUM(J37:J64)</f>
        <v>85649.165047535935</v>
      </c>
      <c r="K65" s="40">
        <f>SUM(K37:K64)</f>
        <v>1.0000000000000002</v>
      </c>
      <c r="L65" s="22">
        <f>SUM(L37:L64)</f>
        <v>0.6619893715341959</v>
      </c>
      <c r="M65" s="24">
        <f>SUM(M37:M64)</f>
        <v>0.65965161003955586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19320.637001319639</v>
      </c>
      <c r="AB65" s="137"/>
      <c r="AC65" s="153">
        <f>SUM(AC37:AC64)</f>
        <v>19119.613971315459</v>
      </c>
      <c r="AD65" s="137"/>
      <c r="AE65" s="153">
        <f>SUM(AE37:AE64)</f>
        <v>19153.344370259751</v>
      </c>
      <c r="AF65" s="137"/>
      <c r="AG65" s="153">
        <f>SUM(AG37:AG64)</f>
        <v>24057.069704641082</v>
      </c>
      <c r="AH65" s="137"/>
      <c r="AI65" s="153">
        <f>SUM(AI37:AI64)</f>
        <v>81650.665047535935</v>
      </c>
      <c r="AJ65" s="153">
        <f>SUM(AJ37:AJ64)</f>
        <v>38440.250972635098</v>
      </c>
      <c r="AK65" s="153">
        <f>SUM(AK37:AK64)</f>
        <v>43210.414074900837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65347.5987058666</v>
      </c>
      <c r="J74" s="51">
        <f t="shared" si="44"/>
        <v>15277.646954087826</v>
      </c>
      <c r="K74" s="40">
        <f>B74/B$76</f>
        <v>0.10301450213208779</v>
      </c>
      <c r="L74" s="22">
        <f t="shared" si="45"/>
        <v>5.9616822719356116E-2</v>
      </c>
      <c r="M74" s="24">
        <f>J74/B$76</f>
        <v>0.11766517986820568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4889.2648400002699</v>
      </c>
      <c r="AB74" s="156"/>
      <c r="AC74" s="147">
        <f>AC30*$I$84/4</f>
        <v>5500.0170699083019</v>
      </c>
      <c r="AD74" s="156"/>
      <c r="AE74" s="147">
        <f>AE30*$I$84/4</f>
        <v>5463.764903794824</v>
      </c>
      <c r="AF74" s="156"/>
      <c r="AG74" s="147">
        <f>AG30*$I$84/4</f>
        <v>5422.7563261379164</v>
      </c>
      <c r="AH74" s="155"/>
      <c r="AI74" s="147">
        <f>SUM(AA74,AC74,AE74,AG74)</f>
        <v>21275.803139841315</v>
      </c>
      <c r="AJ74" s="148">
        <f>(AA74+AC74)</f>
        <v>10389.281909908572</v>
      </c>
      <c r="AK74" s="147">
        <f>(AE74+AG74)</f>
        <v>10886.52122993274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5334.9634659813883</v>
      </c>
      <c r="K75" s="40">
        <f>B75/B$76</f>
        <v>0.49139857791808356</v>
      </c>
      <c r="L75" s="22">
        <f t="shared" si="45"/>
        <v>0.10147486992184299</v>
      </c>
      <c r="M75" s="24">
        <f>J75/B$76</f>
        <v>4.1088751278353271E-2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20044.67573031439</v>
      </c>
      <c r="AB75" s="158"/>
      <c r="AC75" s="149">
        <f>AA75+AC65-SUM(AC70,AC74)</f>
        <v>29056.8473081882</v>
      </c>
      <c r="AD75" s="158"/>
      <c r="AE75" s="149">
        <f>AC75+AE65-SUM(AE70,AE74)</f>
        <v>38139.001451119781</v>
      </c>
      <c r="AF75" s="158"/>
      <c r="AG75" s="149">
        <f>IF(SUM(AG6:AG29)+((AG65-AG70-$J$75)*4/I$83)&lt;1,0,AG65-AG70-$J$75-(1-SUM(AG6:AG29))*I$83/4)</f>
        <v>10220.728892528368</v>
      </c>
      <c r="AH75" s="134"/>
      <c r="AI75" s="149">
        <f>AI76-SUM(AI70,AI74)</f>
        <v>41945.160613561224</v>
      </c>
      <c r="AJ75" s="151">
        <f>AJ76-SUM(AJ70,AJ74)</f>
        <v>18836.118415659828</v>
      </c>
      <c r="AK75" s="149">
        <f>AJ75+AK76-SUM(AK70,AK74)</f>
        <v>41945.160613561231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83777.3</v>
      </c>
      <c r="J76" s="51">
        <f t="shared" si="44"/>
        <v>85649.165047535935</v>
      </c>
      <c r="K76" s="40">
        <f>SUM(K70:K75)</f>
        <v>1</v>
      </c>
      <c r="L76" s="22">
        <f>SUM(L70:L75)</f>
        <v>0.66198937153419601</v>
      </c>
      <c r="M76" s="24">
        <f>SUM(M70:M75)</f>
        <v>0.65965161003955597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19320.637001319639</v>
      </c>
      <c r="AB76" s="137"/>
      <c r="AC76" s="153">
        <f>AC65</f>
        <v>19119.613971315459</v>
      </c>
      <c r="AD76" s="137"/>
      <c r="AE76" s="153">
        <f>AE65</f>
        <v>19153.344370259751</v>
      </c>
      <c r="AF76" s="137"/>
      <c r="AG76" s="153">
        <f>AG65</f>
        <v>24057.069704641082</v>
      </c>
      <c r="AH76" s="137"/>
      <c r="AI76" s="153">
        <f>SUM(AA76,AC76,AE76,AG76)</f>
        <v>81650.665047535935</v>
      </c>
      <c r="AJ76" s="154">
        <f>SUM(AA76,AC76)</f>
        <v>38440.250972635098</v>
      </c>
      <c r="AK76" s="154">
        <f>SUM(AE76,AG76)</f>
        <v>43210.414074900837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14371.023333333329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10220.728892528368</v>
      </c>
      <c r="AB78" s="112"/>
      <c r="AC78" s="112">
        <f>IF(AA75&lt;0,0,AA75)</f>
        <v>20044.67573031439</v>
      </c>
      <c r="AD78" s="112"/>
      <c r="AE78" s="112">
        <f>AC75</f>
        <v>29056.8473081882</v>
      </c>
      <c r="AF78" s="112"/>
      <c r="AG78" s="112">
        <f>AE75</f>
        <v>38139.001451119781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24933.940570314659</v>
      </c>
      <c r="AB79" s="112"/>
      <c r="AC79" s="112">
        <f>AA79-AA74+AC65-AC70</f>
        <v>34556.864378096507</v>
      </c>
      <c r="AD79" s="112"/>
      <c r="AE79" s="112">
        <f>AC79-AC74+AE65-AE70</f>
        <v>43602.766354914609</v>
      </c>
      <c r="AF79" s="112"/>
      <c r="AG79" s="112">
        <f>AE79-AE74+AG65-AG70</f>
        <v>57588.645832227528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0.3575757575757576</v>
      </c>
      <c r="I91" s="22">
        <f t="shared" ref="I91" si="52">(D91*H91)</f>
        <v>7.9083626587633182E-2</v>
      </c>
      <c r="J91" s="24">
        <f>IF(I$32&lt;=1+I$131,I91,L91+J$33*(I91-L91))</f>
        <v>0.14713266420911597</v>
      </c>
      <c r="K91" s="22">
        <f t="shared" ref="K91" si="53">(B91)</f>
        <v>0.44233214871049065</v>
      </c>
      <c r="L91" s="22">
        <f t="shared" ref="L91" si="54">(K91*H91)</f>
        <v>0.15816725317526636</v>
      </c>
      <c r="M91" s="227">
        <f t="shared" si="49"/>
        <v>0.14713266420911597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0.3575757575757576</v>
      </c>
      <c r="I92" s="22">
        <f t="shared" ref="I92:I118" si="58">(D92*H92)</f>
        <v>2.3725087976289951E-2</v>
      </c>
      <c r="J92" s="24">
        <f t="shared" ref="J92:J118" si="59">IF(I$32&lt;=1+I$131,I92,L92+J$33*(I92-L92))</f>
        <v>1.3517732333067533E-2</v>
      </c>
      <c r="K92" s="22">
        <f t="shared" ref="K92:K118" si="60">(B92)</f>
        <v>3.3174911153286794E-2</v>
      </c>
      <c r="L92" s="22">
        <f t="shared" ref="L92:L118" si="61">(K92*H92)</f>
        <v>1.1862543988144975E-2</v>
      </c>
      <c r="M92" s="227">
        <f t="shared" ref="M92:M118" si="62">(J92)</f>
        <v>1.3517732333067533E-2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0.7151515151515152</v>
      </c>
      <c r="I93" s="22">
        <f t="shared" si="58"/>
        <v>3.9541813293816584E-3</v>
      </c>
      <c r="J93" s="24">
        <f t="shared" si="59"/>
        <v>3.9541813293816584E-3</v>
      </c>
      <c r="K93" s="22">
        <f t="shared" si="60"/>
        <v>5.5291518588811324E-3</v>
      </c>
      <c r="L93" s="22">
        <f t="shared" si="61"/>
        <v>3.9541813293816584E-3</v>
      </c>
      <c r="M93" s="227">
        <f t="shared" si="62"/>
        <v>3.9541813293816584E-3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4.2386476823550717E-3</v>
      </c>
      <c r="K94" s="22">
        <f t="shared" si="60"/>
        <v>1.9352031506083965E-2</v>
      </c>
      <c r="L94" s="22">
        <f t="shared" si="61"/>
        <v>4.9259716560941004E-3</v>
      </c>
      <c r="M94" s="227">
        <f t="shared" si="62"/>
        <v>4.2386476823550717E-3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0.16969696969696968</v>
      </c>
      <c r="I95" s="22">
        <f t="shared" si="58"/>
        <v>4.3160894510538778E-3</v>
      </c>
      <c r="J95" s="24">
        <f t="shared" si="59"/>
        <v>2.216949646458985E-3</v>
      </c>
      <c r="K95" s="22">
        <f t="shared" si="60"/>
        <v>1.1058303717762265E-2</v>
      </c>
      <c r="L95" s="22">
        <f t="shared" si="61"/>
        <v>1.8765606308929902E-3</v>
      </c>
      <c r="M95" s="227">
        <f t="shared" si="62"/>
        <v>2.216949646458985E-3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2.2606120972560378E-3</v>
      </c>
      <c r="K96" s="22">
        <f t="shared" si="60"/>
        <v>1.5481625204867172E-2</v>
      </c>
      <c r="L96" s="22">
        <f t="shared" si="61"/>
        <v>2.6271848832501864E-3</v>
      </c>
      <c r="M96" s="227">
        <f t="shared" si="62"/>
        <v>2.2606120972560378E-3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4.844168779834367E-4</v>
      </c>
      <c r="K99" s="22">
        <f t="shared" si="60"/>
        <v>3.3174911153286799E-3</v>
      </c>
      <c r="L99" s="22">
        <f t="shared" si="61"/>
        <v>5.629681892678971E-4</v>
      </c>
      <c r="M99" s="227">
        <f t="shared" si="62"/>
        <v>4.844168779834367E-4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0.33636363636363642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0.42909090909090908</v>
      </c>
      <c r="I104" s="22">
        <f t="shared" si="58"/>
        <v>2.5623095014393149</v>
      </c>
      <c r="J104" s="24">
        <f t="shared" si="59"/>
        <v>2.5623095014393149</v>
      </c>
      <c r="K104" s="22">
        <f t="shared" si="60"/>
        <v>5.9714840075916236</v>
      </c>
      <c r="L104" s="22">
        <f t="shared" si="61"/>
        <v>2.5623095014393149</v>
      </c>
      <c r="M104" s="227">
        <f t="shared" si="62"/>
        <v>2.5623095014393149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</v>
      </c>
      <c r="I106" s="22">
        <f t="shared" si="58"/>
        <v>0</v>
      </c>
      <c r="J106" s="24">
        <f t="shared" si="59"/>
        <v>0</v>
      </c>
      <c r="K106" s="22">
        <f t="shared" si="60"/>
        <v>0.46444875614601516</v>
      </c>
      <c r="L106" s="22">
        <f t="shared" si="61"/>
        <v>0</v>
      </c>
      <c r="M106" s="227">
        <f t="shared" si="62"/>
        <v>0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2.8073782668305598</v>
      </c>
      <c r="J119" s="24">
        <f>SUM(J91:J118)</f>
        <v>2.8701044856618201</v>
      </c>
      <c r="K119" s="22">
        <f>SUM(K91:K118)</f>
        <v>7.1790507735712632</v>
      </c>
      <c r="L119" s="22">
        <f>SUM(L91:L118)</f>
        <v>2.8802759453384996</v>
      </c>
      <c r="M119" s="57">
        <f t="shared" si="49"/>
        <v>2.8701044856618201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2.1897987688361251</v>
      </c>
      <c r="J128" s="228">
        <f>(J30)</f>
        <v>0.51195412154863262</v>
      </c>
      <c r="K128" s="22">
        <f>(B128)</f>
        <v>0.7395463412204234</v>
      </c>
      <c r="L128" s="22">
        <f>IF(L124=L119,0,(L119-L124)/(B119-B124)*K128)</f>
        <v>0.25938921046136632</v>
      </c>
      <c r="M128" s="57">
        <f t="shared" si="63"/>
        <v>0.51195412154863262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0.17877468584844802</v>
      </c>
      <c r="K129" s="29">
        <f>(B129)</f>
        <v>3.5277753409346362</v>
      </c>
      <c r="L129" s="60">
        <f>IF(SUM(L124:L128)&gt;L130,0,L130-SUM(L124:L128))</f>
        <v>0.44151105661239409</v>
      </c>
      <c r="M129" s="57">
        <f t="shared" si="63"/>
        <v>0.17877468584844802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2.8073782668305598</v>
      </c>
      <c r="J130" s="228">
        <f>(J119)</f>
        <v>2.8701044856618201</v>
      </c>
      <c r="K130" s="22">
        <f>(B130)</f>
        <v>7.1790507735712632</v>
      </c>
      <c r="L130" s="22">
        <f>(L119)</f>
        <v>2.8802759453384996</v>
      </c>
      <c r="M130" s="57">
        <f t="shared" si="63"/>
        <v>2.8701044856618201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N111" sqref="N11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1.7157146637608967E-2</v>
      </c>
      <c r="J6" s="24">
        <f t="shared" ref="J6:J13" si="3">IF(I$32&lt;=1+I$131,I6,B6*H6+J$33*(I6-B6*H6))</f>
        <v>1.7157146637608967E-2</v>
      </c>
      <c r="K6" s="22">
        <f t="shared" ref="K6:K31" si="4">B6</f>
        <v>8.5785733188044833E-2</v>
      </c>
      <c r="L6" s="22">
        <f t="shared" ref="L6:L29" si="5">IF(K6="","",K6*H6)</f>
        <v>1.7157146637608967E-2</v>
      </c>
      <c r="M6" s="177">
        <f t="shared" ref="M6:M31" si="6">J6</f>
        <v>1.7157146637608967E-2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6.8628586550435869E-2</v>
      </c>
      <c r="Z6" s="156">
        <f>Poor!Z6</f>
        <v>0.17</v>
      </c>
      <c r="AA6" s="121">
        <f>$M6*Z6*4</f>
        <v>1.1666859713574099E-2</v>
      </c>
      <c r="AB6" s="156">
        <f>Poor!AB6</f>
        <v>0.17</v>
      </c>
      <c r="AC6" s="121">
        <f t="shared" ref="AC6:AC29" si="7">$M6*AB6*4</f>
        <v>1.1666859713574099E-2</v>
      </c>
      <c r="AD6" s="156">
        <f>Poor!AD6</f>
        <v>0.33</v>
      </c>
      <c r="AE6" s="121">
        <f t="shared" ref="AE6:AE29" si="8">$M6*AD6*4</f>
        <v>2.2647433561643837E-2</v>
      </c>
      <c r="AF6" s="122">
        <f>1-SUM(Z6,AB6,AD6)</f>
        <v>0.32999999999999996</v>
      </c>
      <c r="AG6" s="121">
        <f>$M6*AF6*4</f>
        <v>2.2647433561643834E-2</v>
      </c>
      <c r="AH6" s="123">
        <f>SUM(Z6,AB6,AD6,AF6)</f>
        <v>1</v>
      </c>
      <c r="AI6" s="184">
        <f>SUM(AA6,AC6,AE6,AG6)/4</f>
        <v>1.7157146637608967E-2</v>
      </c>
      <c r="AJ6" s="120">
        <f>(AA6+AC6)/2</f>
        <v>1.1666859713574099E-2</v>
      </c>
      <c r="AK6" s="119">
        <f>(AE6+AG6)/2</f>
        <v>2.2647433561643837E-2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552.86870015408726</v>
      </c>
      <c r="T7" s="222">
        <f>IF($B$81=0,0,(SUMIF($N$6:$N$28,$U7,M$6:M$28)+SUMIF($N$91:$N$118,$U7,M$91:M$118))*$I$83*Poor!$B$81/$B$81)</f>
        <v>554.72360956729653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8.5169364881693653E-3</v>
      </c>
      <c r="J8" s="24">
        <f t="shared" si="3"/>
        <v>8.5169364881693653E-3</v>
      </c>
      <c r="K8" s="22">
        <f t="shared" si="4"/>
        <v>2.8389788293897884E-2</v>
      </c>
      <c r="L8" s="22">
        <f t="shared" si="5"/>
        <v>8.5169364881693653E-3</v>
      </c>
      <c r="M8" s="224">
        <f t="shared" si="6"/>
        <v>8.5169364881693653E-3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9597.0559999999987</v>
      </c>
      <c r="T8" s="222">
        <f>IF($B$81=0,0,(SUMIF($N$6:$N$28,$U8,M$6:M$28)+SUMIF($N$91:$N$118,$U8,M$91:M$118))*$I$83*Poor!$B$81/$B$81)</f>
        <v>9595.0649018591957</v>
      </c>
      <c r="U8" s="223">
        <v>2</v>
      </c>
      <c r="V8" s="56"/>
      <c r="W8" s="115"/>
      <c r="X8" s="118">
        <f>Poor!X8</f>
        <v>1</v>
      </c>
      <c r="Y8" s="184">
        <f t="shared" si="9"/>
        <v>3.4067745952677461E-2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3.4067745952677461E-2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8.5169364881693653E-3</v>
      </c>
      <c r="AJ8" s="120">
        <f t="shared" si="14"/>
        <v>1.7033872976338731E-2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585.14356889414546</v>
      </c>
      <c r="T9" s="222">
        <f>IF($B$81=0,0,(SUMIF($N$6:$N$28,$U9,M$6:M$28)+SUMIF($N$91:$N$118,$U9,M$91:M$118))*$I$83*Poor!$B$81/$B$81)</f>
        <v>585.14356889414546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0.2</v>
      </c>
      <c r="H10" s="24">
        <f t="shared" si="1"/>
        <v>0.2</v>
      </c>
      <c r="I10" s="22">
        <f t="shared" si="2"/>
        <v>3.3583037110834373E-3</v>
      </c>
      <c r="J10" s="24">
        <f t="shared" si="3"/>
        <v>3.3583037110834373E-3</v>
      </c>
      <c r="K10" s="22">
        <f t="shared" si="4"/>
        <v>1.6791518555417186E-2</v>
      </c>
      <c r="L10" s="22">
        <f t="shared" si="5"/>
        <v>3.3583037110834373E-3</v>
      </c>
      <c r="M10" s="224">
        <f t="shared" si="6"/>
        <v>3.3583037110834373E-3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1.3433214844333749E-2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1.3433214844333749E-2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3.3583037110834373E-3</v>
      </c>
      <c r="AJ10" s="120">
        <f t="shared" si="14"/>
        <v>6.7166074221668747E-3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0.2</v>
      </c>
      <c r="H11" s="24">
        <f t="shared" si="1"/>
        <v>0.2</v>
      </c>
      <c r="I11" s="22">
        <f t="shared" si="2"/>
        <v>2.4230136986301372E-3</v>
      </c>
      <c r="J11" s="24">
        <f t="shared" si="3"/>
        <v>4.9493622612268716E-4</v>
      </c>
      <c r="K11" s="22">
        <f t="shared" si="4"/>
        <v>2.2027397260273971E-3</v>
      </c>
      <c r="L11" s="22">
        <f t="shared" si="5"/>
        <v>4.4054794520547943E-4</v>
      </c>
      <c r="M11" s="224">
        <f t="shared" si="6"/>
        <v>4.9493622612268716E-4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11139.2</v>
      </c>
      <c r="T11" s="222">
        <f>IF($B$81=0,0,(SUMIF($N$6:$N$28,$U11,M$6:M$28)+SUMIF($N$91:$N$118,$U11,M$91:M$118))*$I$83*Poor!$B$81/$B$81)</f>
        <v>11206.535638183204</v>
      </c>
      <c r="U11" s="223">
        <v>5</v>
      </c>
      <c r="V11" s="56"/>
      <c r="W11" s="115"/>
      <c r="X11" s="118">
        <f>Poor!X11</f>
        <v>1</v>
      </c>
      <c r="Y11" s="184">
        <f t="shared" si="9"/>
        <v>1.9797449044907487E-3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1.9797449044907487E-3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4.9493622612268716E-4</v>
      </c>
      <c r="AJ11" s="120">
        <f t="shared" si="14"/>
        <v>9.8987245224537433E-4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0.2</v>
      </c>
      <c r="H12" s="24">
        <f t="shared" si="1"/>
        <v>0.2</v>
      </c>
      <c r="I12" s="22">
        <f t="shared" si="2"/>
        <v>1.9221668742216689E-3</v>
      </c>
      <c r="J12" s="24">
        <f t="shared" si="3"/>
        <v>1.9221668742216689E-3</v>
      </c>
      <c r="K12" s="22">
        <f t="shared" si="4"/>
        <v>9.6108343711083441E-3</v>
      </c>
      <c r="L12" s="22">
        <f t="shared" si="5"/>
        <v>1.9221668742216689E-3</v>
      </c>
      <c r="M12" s="224">
        <f t="shared" si="6"/>
        <v>1.9221668742216689E-3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7.6886674968866756E-3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5.1514072229140728E-3</v>
      </c>
      <c r="AF12" s="122">
        <f>1-SUM(Z12,AB12,AD12)</f>
        <v>0.32999999999999996</v>
      </c>
      <c r="AG12" s="121">
        <f>$M12*AF12*4</f>
        <v>2.5372602739726028E-3</v>
      </c>
      <c r="AH12" s="123">
        <f t="shared" si="12"/>
        <v>1</v>
      </c>
      <c r="AI12" s="184">
        <f t="shared" si="13"/>
        <v>1.9221668742216689E-3</v>
      </c>
      <c r="AJ12" s="120">
        <f t="shared" si="14"/>
        <v>0</v>
      </c>
      <c r="AK12" s="119">
        <f t="shared" si="15"/>
        <v>3.8443337484433378E-3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5.711581569115816E-4</v>
      </c>
      <c r="J14" s="24">
        <f>IF(I$32&lt;=1+I131,I14,B14*H14+J$33*(I14-B14*H14))</f>
        <v>5.711581569115816E-4</v>
      </c>
      <c r="K14" s="22">
        <f t="shared" si="4"/>
        <v>2.8557907845579078E-3</v>
      </c>
      <c r="L14" s="22">
        <f t="shared" si="5"/>
        <v>5.711581569115816E-4</v>
      </c>
      <c r="M14" s="225">
        <f t="shared" si="6"/>
        <v>5.711581569115816E-4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352263.90014832257</v>
      </c>
      <c r="S14" s="222">
        <f>IF($B$81=0,0,(SUMIF($N$6:$N$28,$U14,L$6:L$28)+SUMIF($N$91:$N$118,$U14,L$91:L$118))*$I$83*Poor!$B$81/$B$81)</f>
        <v>163123.19999999998</v>
      </c>
      <c r="T14" s="222">
        <f>IF($B$81=0,0,(SUMIF($N$6:$N$28,$U14,M$6:M$28)+SUMIF($N$91:$N$118,$U14,M$91:M$118))*$I$83*Poor!$B$81/$B$81)</f>
        <v>163123.19999999998</v>
      </c>
      <c r="U14" s="223">
        <v>8</v>
      </c>
      <c r="V14" s="56"/>
      <c r="W14" s="110"/>
      <c r="X14" s="118"/>
      <c r="Y14" s="184">
        <f>M14*4</f>
        <v>2.2846326276463264E-3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2.2846326276463264E-3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5.711581569115816E-4</v>
      </c>
      <c r="AJ14" s="120">
        <f t="shared" si="14"/>
        <v>1.1423163138231632E-3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0.2</v>
      </c>
      <c r="F16" s="22"/>
      <c r="H16" s="24">
        <f t="shared" si="1"/>
        <v>0.2</v>
      </c>
      <c r="I16" s="22">
        <f t="shared" si="2"/>
        <v>4.0169364881693649E-4</v>
      </c>
      <c r="J16" s="24">
        <f>IF(I$32&lt;=1+I131,I16,B16*H16+J$33*(I16-B16*H16))</f>
        <v>4.0169364881693649E-4</v>
      </c>
      <c r="K16" s="22">
        <f t="shared" si="4"/>
        <v>2.0084682440846824E-3</v>
      </c>
      <c r="L16" s="22">
        <f t="shared" si="5"/>
        <v>4.0169364881693649E-4</v>
      </c>
      <c r="M16" s="224">
        <f t="shared" si="6"/>
        <v>4.0169364881693649E-4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1.606774595267746E-3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1.606774595267746E-3</v>
      </c>
      <c r="AH16" s="123">
        <f t="shared" si="12"/>
        <v>1</v>
      </c>
      <c r="AI16" s="184">
        <f t="shared" si="13"/>
        <v>4.0169364881693649E-4</v>
      </c>
      <c r="AJ16" s="120">
        <f t="shared" si="14"/>
        <v>0</v>
      </c>
      <c r="AK16" s="119">
        <f t="shared" si="15"/>
        <v>8.0338729763387298E-4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58710.650024720424</v>
      </c>
      <c r="S17" s="222">
        <f>IF($B$81=0,0,(SUMIF($N$6:$N$28,$U17,L$6:L$28)+SUMIF($N$91:$N$118,$U17,L$91:L$118))*$I$83*Poor!$B$81/$B$81)</f>
        <v>36249.599999999999</v>
      </c>
      <c r="T17" s="222">
        <f>IF($B$81=0,0,(SUMIF($N$6:$N$28,$U17,M$6:M$28)+SUMIF($N$91:$N$118,$U17,M$91:M$118))*$I$83*Poor!$B$81/$B$81)</f>
        <v>36249.599999999999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20548.727508652148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16145.428756798117</v>
      </c>
      <c r="S21" s="222">
        <f>IF($B$81=0,0,(SUMIF($N$6:$N$28,$U21,L$6:L$28)+SUMIF($N$91:$N$118,$U21,L$91:L$118))*$I$83*Poor!$B$81/$B$81)</f>
        <v>10560</v>
      </c>
      <c r="T21" s="222">
        <f>IF($B$81=0,0,(SUMIF($N$6:$N$28,$U21,M$6:M$28)+SUMIF($N$91:$N$118,$U21,M$91:M$118))*$I$83*Poor!$B$81/$B$81)</f>
        <v>10560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233431.1133424913</v>
      </c>
      <c r="T23" s="179">
        <f>SUM(T7:T22)</f>
        <v>233498.31279194693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5.7580123951774288E-2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5.7580123951774288E-2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0.23032049580709715</v>
      </c>
      <c r="Z27" s="156">
        <f>Poor!Z27</f>
        <v>0.25</v>
      </c>
      <c r="AA27" s="121">
        <f t="shared" si="16"/>
        <v>5.7580123951774288E-2</v>
      </c>
      <c r="AB27" s="156">
        <f>Poor!AB27</f>
        <v>0.25</v>
      </c>
      <c r="AC27" s="121">
        <f t="shared" si="7"/>
        <v>5.7580123951774288E-2</v>
      </c>
      <c r="AD27" s="156">
        <f>Poor!AD27</f>
        <v>0.25</v>
      </c>
      <c r="AE27" s="121">
        <f t="shared" si="8"/>
        <v>5.7580123951774288E-2</v>
      </c>
      <c r="AF27" s="122">
        <f t="shared" si="10"/>
        <v>0.25</v>
      </c>
      <c r="AG27" s="121">
        <f t="shared" si="11"/>
        <v>5.7580123951774288E-2</v>
      </c>
      <c r="AH27" s="123">
        <f t="shared" si="12"/>
        <v>1</v>
      </c>
      <c r="AI27" s="184">
        <f t="shared" si="13"/>
        <v>5.7580123951774288E-2</v>
      </c>
      <c r="AJ27" s="120">
        <f t="shared" si="14"/>
        <v>5.7580123951774288E-2</v>
      </c>
      <c r="AK27" s="119">
        <f t="shared" si="15"/>
        <v>5.7580123951774288E-2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0.40416841751799754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0.40416841751799754</v>
      </c>
      <c r="N29" s="229"/>
      <c r="P29" s="22"/>
      <c r="V29" s="56"/>
      <c r="W29" s="110"/>
      <c r="X29" s="118"/>
      <c r="Y29" s="184">
        <f t="shared" si="9"/>
        <v>1.6166736700719901</v>
      </c>
      <c r="Z29" s="156">
        <f>Poor!Z29</f>
        <v>0.25</v>
      </c>
      <c r="AA29" s="121">
        <f t="shared" si="16"/>
        <v>0.40416841751799754</v>
      </c>
      <c r="AB29" s="156">
        <f>Poor!AB29</f>
        <v>0.25</v>
      </c>
      <c r="AC29" s="121">
        <f t="shared" si="7"/>
        <v>0.40416841751799754</v>
      </c>
      <c r="AD29" s="156">
        <f>Poor!AD29</f>
        <v>0.25</v>
      </c>
      <c r="AE29" s="121">
        <f t="shared" si="8"/>
        <v>0.40416841751799754</v>
      </c>
      <c r="AF29" s="122">
        <f t="shared" si="10"/>
        <v>0.25</v>
      </c>
      <c r="AG29" s="121">
        <f t="shared" si="11"/>
        <v>0.40416841751799754</v>
      </c>
      <c r="AH29" s="123">
        <f t="shared" si="12"/>
        <v>1</v>
      </c>
      <c r="AI29" s="184">
        <f t="shared" si="13"/>
        <v>0.40416841751799754</v>
      </c>
      <c r="AJ29" s="120">
        <f t="shared" si="14"/>
        <v>0.40416841751799754</v>
      </c>
      <c r="AK29" s="119">
        <f t="shared" si="15"/>
        <v>0.40416841751799754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6.2157659145519197</v>
      </c>
      <c r="J30" s="231">
        <f>IF(I$32&lt;=1,I30,1-SUM(J6:J29))</f>
        <v>0.45721006916824591</v>
      </c>
      <c r="K30" s="22">
        <f t="shared" si="4"/>
        <v>0.85667246226650062</v>
      </c>
      <c r="L30" s="22">
        <f>IF(L124=L119,0,IF(K30="",0,(L119-L124)/(B119-B124)*K30))</f>
        <v>0.32887062529098654</v>
      </c>
      <c r="M30" s="175">
        <f t="shared" si="6"/>
        <v>0.45721006916824591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1.8288402766729837</v>
      </c>
      <c r="Z30" s="122">
        <f>IF($Y30=0,0,AA30/($Y$30))</f>
        <v>0.2348399972234978</v>
      </c>
      <c r="AA30" s="188">
        <f>IF(AA79*4/$I$83+SUM(AA6:AA29)&lt;1,AA79*4/$I$83,1-SUM(AA6:AA29))</f>
        <v>0.42948484549610444</v>
      </c>
      <c r="AB30" s="122">
        <f>IF($Y30=0,0,AC30/($Y$30))</f>
        <v>0.26064655544284898</v>
      </c>
      <c r="AC30" s="188">
        <f>IF(AC79*4/$I$83+SUM(AC6:AC29)&lt;1,AC79*4/$I$83,1-SUM(AC6:AC29))</f>
        <v>0.47668091856996009</v>
      </c>
      <c r="AD30" s="122">
        <f>IF($Y30=0,0,AE30/($Y$30))</f>
        <v>0.25307489999542604</v>
      </c>
      <c r="AE30" s="188">
        <f>IF(AE79*4/$I$83+SUM(AE6:AE29)&lt;1,AE79*4/$I$83,1-SUM(AE6:AE29))</f>
        <v>0.46283357012662263</v>
      </c>
      <c r="AF30" s="122">
        <f>IF($Y30=0,0,AG30/($Y$30))</f>
        <v>0.25143854733822713</v>
      </c>
      <c r="AG30" s="188">
        <f>IF(AG79*4/$I$83+SUM(AG6:AG29)&lt;1,AG79*4/$I$83,1-SUM(AG6:AG29))</f>
        <v>0.45984094248029639</v>
      </c>
      <c r="AH30" s="123">
        <f t="shared" si="12"/>
        <v>0.99999999999999989</v>
      </c>
      <c r="AI30" s="184">
        <f t="shared" si="13"/>
        <v>0.45721006916824591</v>
      </c>
      <c r="AJ30" s="120">
        <f t="shared" si="14"/>
        <v>0.45308288203303226</v>
      </c>
      <c r="AK30" s="119">
        <f t="shared" si="15"/>
        <v>0.46133725630345951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0.12171463875372679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6.5237049307559634</v>
      </c>
      <c r="J32" s="17"/>
      <c r="L32" s="22">
        <f>SUM(L6:L30)</f>
        <v>0.87828536124627321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2.743466353618134E-2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5932.3729029726937</v>
      </c>
      <c r="K37" s="40">
        <f t="shared" ref="K37:K52" si="28">(B37/B$65)</f>
        <v>4.6248762845593878E-2</v>
      </c>
      <c r="L37" s="22">
        <f t="shared" ref="L37:L52" si="29">(K37*H37)</f>
        <v>2.7286770078900388E-2</v>
      </c>
      <c r="M37" s="24">
        <f t="shared" ref="M37:M52" si="30">J37/B$65</f>
        <v>2.7436490750121143E-2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5932.3729029726937</v>
      </c>
      <c r="AH37" s="123">
        <f>SUM(Z37,AB37,AD37,AF37)</f>
        <v>1</v>
      </c>
      <c r="AI37" s="112">
        <f>SUM(AA37,AC37,AE37,AG37)</f>
        <v>5932.3729029726937</v>
      </c>
      <c r="AJ37" s="148">
        <f>(AA37+AC37)</f>
        <v>0</v>
      </c>
      <c r="AK37" s="147">
        <f>(AE37+AG37)</f>
        <v>5932.3729029726937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1416</v>
      </c>
      <c r="J38" s="38">
        <f t="shared" ref="J38:J64" si="33">J92*I$83</f>
        <v>1071.7118708918081</v>
      </c>
      <c r="K38" s="40">
        <f t="shared" si="28"/>
        <v>8.3247773122068977E-3</v>
      </c>
      <c r="L38" s="22">
        <f t="shared" si="29"/>
        <v>4.9116186142020698E-3</v>
      </c>
      <c r="M38" s="24">
        <f t="shared" si="30"/>
        <v>4.9565348155682955E-3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1071.7118708918081</v>
      </c>
      <c r="AH38" s="123">
        <f t="shared" ref="AH38:AI58" si="35">SUM(Z38,AB38,AD38,AF38)</f>
        <v>1</v>
      </c>
      <c r="AI38" s="112">
        <f t="shared" si="35"/>
        <v>1071.7118708918081</v>
      </c>
      <c r="AJ38" s="148">
        <f t="shared" ref="AJ38:AJ64" si="36">(AA38+AC38)</f>
        <v>0</v>
      </c>
      <c r="AK38" s="147">
        <f t="shared" ref="AK38:AK64" si="37">(AE38+AG38)</f>
        <v>1071.7118708918081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352.79999999999995</v>
      </c>
      <c r="J41" s="38">
        <f t="shared" si="33"/>
        <v>352.79999999999995</v>
      </c>
      <c r="K41" s="40">
        <f t="shared" si="28"/>
        <v>5.8273441185448293E-3</v>
      </c>
      <c r="L41" s="22">
        <f t="shared" si="29"/>
        <v>1.631656353192552E-3</v>
      </c>
      <c r="M41" s="24">
        <f t="shared" si="30"/>
        <v>1.6316563531925518E-3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352.79999999999995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352.79999999999995</v>
      </c>
      <c r="AJ41" s="148">
        <f t="shared" si="36"/>
        <v>352.79999999999995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44.115563661998806</v>
      </c>
      <c r="K42" s="40">
        <f t="shared" si="28"/>
        <v>7.4922995809862086E-4</v>
      </c>
      <c r="L42" s="22">
        <f t="shared" si="29"/>
        <v>2.0978438826761383E-4</v>
      </c>
      <c r="M42" s="24">
        <f t="shared" si="30"/>
        <v>2.040290241603482E-4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11.028890915499701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22.057781830999403</v>
      </c>
      <c r="AF42" s="122">
        <f t="shared" si="31"/>
        <v>0.25</v>
      </c>
      <c r="AG42" s="147">
        <f t="shared" si="34"/>
        <v>11.028890915499701</v>
      </c>
      <c r="AH42" s="123">
        <f t="shared" si="35"/>
        <v>1</v>
      </c>
      <c r="AI42" s="112">
        <f t="shared" si="35"/>
        <v>44.115563661998806</v>
      </c>
      <c r="AJ42" s="148">
        <f t="shared" si="36"/>
        <v>11.028890915499701</v>
      </c>
      <c r="AK42" s="147">
        <f t="shared" si="37"/>
        <v>33.086672746499104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5599.9999999999991</v>
      </c>
      <c r="J47" s="38">
        <f t="shared" si="33"/>
        <v>5599.9999999999982</v>
      </c>
      <c r="K47" s="40">
        <f t="shared" si="28"/>
        <v>9.2497525691187757E-2</v>
      </c>
      <c r="L47" s="22">
        <f t="shared" si="29"/>
        <v>2.5899307193532568E-2</v>
      </c>
      <c r="M47" s="24">
        <f t="shared" si="30"/>
        <v>2.5899307193532565E-2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1399.9999999999995</v>
      </c>
      <c r="AB47" s="156">
        <f>Poor!AB47</f>
        <v>0.25</v>
      </c>
      <c r="AC47" s="147">
        <f t="shared" si="39"/>
        <v>1399.9999999999995</v>
      </c>
      <c r="AD47" s="156">
        <f>Poor!AD47</f>
        <v>0.25</v>
      </c>
      <c r="AE47" s="147">
        <f t="shared" si="40"/>
        <v>1399.9999999999995</v>
      </c>
      <c r="AF47" s="122">
        <f t="shared" si="31"/>
        <v>0.25</v>
      </c>
      <c r="AG47" s="147">
        <f t="shared" si="34"/>
        <v>1399.9999999999995</v>
      </c>
      <c r="AH47" s="123">
        <f t="shared" si="35"/>
        <v>1</v>
      </c>
      <c r="AI47" s="112">
        <f t="shared" si="35"/>
        <v>5599.9999999999982</v>
      </c>
      <c r="AJ47" s="148">
        <f t="shared" si="36"/>
        <v>2799.9999999999991</v>
      </c>
      <c r="AK47" s="147">
        <f t="shared" si="37"/>
        <v>2799.9999999999991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0.5</v>
      </c>
      <c r="F48" s="75">
        <f>Middle!F48</f>
        <v>1.1100000000000001</v>
      </c>
      <c r="G48" s="22">
        <f t="shared" si="32"/>
        <v>1.65</v>
      </c>
      <c r="H48" s="24">
        <f t="shared" si="26"/>
        <v>0.55500000000000005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0.6</v>
      </c>
      <c r="F50" s="75">
        <f>Middle!F50</f>
        <v>1.18</v>
      </c>
      <c r="G50" s="22">
        <f t="shared" si="32"/>
        <v>1.65</v>
      </c>
      <c r="H50" s="24">
        <f t="shared" si="26"/>
        <v>0.70799999999999996</v>
      </c>
      <c r="I50" s="39">
        <f t="shared" si="27"/>
        <v>101952</v>
      </c>
      <c r="J50" s="38">
        <f t="shared" si="33"/>
        <v>101951.99999999999</v>
      </c>
      <c r="K50" s="40">
        <f t="shared" si="28"/>
        <v>0.66598218497655193</v>
      </c>
      <c r="L50" s="22">
        <f t="shared" si="29"/>
        <v>0.47151538696339873</v>
      </c>
      <c r="M50" s="24">
        <f t="shared" si="30"/>
        <v>0.47151538696339867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25487.999999999996</v>
      </c>
      <c r="AB50" s="156">
        <f>Poor!AB55</f>
        <v>0.25</v>
      </c>
      <c r="AC50" s="147">
        <f t="shared" si="39"/>
        <v>25487.999999999996</v>
      </c>
      <c r="AD50" s="156">
        <f>Poor!AD55</f>
        <v>0.25</v>
      </c>
      <c r="AE50" s="147">
        <f t="shared" si="40"/>
        <v>25487.999999999996</v>
      </c>
      <c r="AF50" s="122">
        <f t="shared" si="31"/>
        <v>0.25</v>
      </c>
      <c r="AG50" s="147">
        <f t="shared" si="34"/>
        <v>25487.999999999996</v>
      </c>
      <c r="AH50" s="123">
        <f t="shared" si="35"/>
        <v>1</v>
      </c>
      <c r="AI50" s="112">
        <f t="shared" si="35"/>
        <v>101951.99999999999</v>
      </c>
      <c r="AJ50" s="148">
        <f t="shared" si="36"/>
        <v>50975.999999999993</v>
      </c>
      <c r="AK50" s="147">
        <f t="shared" si="37"/>
        <v>50975.999999999993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0</v>
      </c>
      <c r="F52" s="75">
        <f>Middle!F52</f>
        <v>1.18</v>
      </c>
      <c r="G52" s="22">
        <f t="shared" si="32"/>
        <v>1.65</v>
      </c>
      <c r="H52" s="24">
        <f t="shared" si="26"/>
        <v>0</v>
      </c>
      <c r="I52" s="39">
        <f t="shared" si="27"/>
        <v>0</v>
      </c>
      <c r="J52" s="38">
        <f t="shared" si="33"/>
        <v>0</v>
      </c>
      <c r="K52" s="40">
        <f t="shared" si="28"/>
        <v>3.8848960790298863E-2</v>
      </c>
      <c r="L52" s="22">
        <f t="shared" si="29"/>
        <v>0</v>
      </c>
      <c r="M52" s="24">
        <f t="shared" si="30"/>
        <v>0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0</v>
      </c>
      <c r="AB52" s="156">
        <f>Poor!AB57</f>
        <v>0.25</v>
      </c>
      <c r="AC52" s="147">
        <f t="shared" si="39"/>
        <v>0</v>
      </c>
      <c r="AD52" s="156">
        <f>Poor!AD57</f>
        <v>0.25</v>
      </c>
      <c r="AE52" s="147">
        <f t="shared" si="40"/>
        <v>0</v>
      </c>
      <c r="AF52" s="122">
        <f t="shared" si="31"/>
        <v>0.25</v>
      </c>
      <c r="AG52" s="147">
        <f t="shared" si="34"/>
        <v>0</v>
      </c>
      <c r="AH52" s="123">
        <f t="shared" si="35"/>
        <v>1</v>
      </c>
      <c r="AI52" s="112">
        <f t="shared" si="35"/>
        <v>0</v>
      </c>
      <c r="AJ52" s="148">
        <f t="shared" si="36"/>
        <v>0</v>
      </c>
      <c r="AK52" s="147">
        <f t="shared" si="37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145656.79999999999</v>
      </c>
      <c r="J65" s="39">
        <f>SUM(J37:J64)</f>
        <v>144209.00033752649</v>
      </c>
      <c r="K65" s="40">
        <f>SUM(K37:K64)</f>
        <v>1.0000000000000002</v>
      </c>
      <c r="L65" s="22">
        <f>SUM(L37:L64)</f>
        <v>0.66675990417256337</v>
      </c>
      <c r="M65" s="24">
        <f>SUM(M37:M64)</f>
        <v>0.66694878568104299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32915.828890915494</v>
      </c>
      <c r="AB65" s="137"/>
      <c r="AC65" s="153">
        <f>SUM(AC37:AC64)</f>
        <v>32551.999999999996</v>
      </c>
      <c r="AD65" s="137"/>
      <c r="AE65" s="153">
        <f>SUM(AE37:AE64)</f>
        <v>32574.057781830994</v>
      </c>
      <c r="AF65" s="137"/>
      <c r="AG65" s="153">
        <f>SUM(AG37:AG64)</f>
        <v>39567.113664780001</v>
      </c>
      <c r="AH65" s="137"/>
      <c r="AI65" s="153">
        <f>SUM(AI37:AI64)</f>
        <v>137609.00033752649</v>
      </c>
      <c r="AJ65" s="153">
        <f>SUM(AJ37:AJ64)</f>
        <v>65467.828890915494</v>
      </c>
      <c r="AK65" s="153">
        <f>SUM(AK37:AK64)</f>
        <v>72141.171446610999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132492.72764704758</v>
      </c>
      <c r="J74" s="51">
        <f>J128*I$83</f>
        <v>9745.7031047416858</v>
      </c>
      <c r="K74" s="40">
        <f>B74/B$76</f>
        <v>5.1183310562586744E-2</v>
      </c>
      <c r="L74" s="22">
        <f>(L128*G$37*F$9/F$7)/B$130</f>
        <v>3.2420715442009786E-2</v>
      </c>
      <c r="M74" s="24">
        <f>J74/B$76</f>
        <v>4.507267116547662E-2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2288.6808900585711</v>
      </c>
      <c r="AB74" s="156"/>
      <c r="AC74" s="147">
        <f>AC30*$I$83/4</f>
        <v>2540.1839446195991</v>
      </c>
      <c r="AD74" s="156"/>
      <c r="AE74" s="147">
        <f>AE30*$I$83/4</f>
        <v>2466.3928386176149</v>
      </c>
      <c r="AF74" s="156"/>
      <c r="AG74" s="147">
        <f>AG30*$I$83/4</f>
        <v>2450.4454314458994</v>
      </c>
      <c r="AH74" s="155"/>
      <c r="AI74" s="147">
        <f>SUM(AA74,AC74,AE74,AG74)</f>
        <v>9745.703104741684</v>
      </c>
      <c r="AJ74" s="148">
        <f>(AA74+AC74)</f>
        <v>4828.8648346781702</v>
      </c>
      <c r="AK74" s="147">
        <f>(AE74+AG74)</f>
        <v>4916.8382700635138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64804.758213165704</v>
      </c>
      <c r="K75" s="40">
        <f>B75/B$76</f>
        <v>0.6839057391631389</v>
      </c>
      <c r="L75" s="22">
        <f>(L129*G$37*F$9/F$7)/B$130</f>
        <v>0.31217706360166236</v>
      </c>
      <c r="M75" s="24">
        <f>J75/B$76</f>
        <v>0.29971398938667526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27336.129912618817</v>
      </c>
      <c r="AB75" s="158"/>
      <c r="AC75" s="149">
        <f>AA75+AC65-SUM(AC70,AC74)</f>
        <v>54056.927879761104</v>
      </c>
      <c r="AD75" s="158"/>
      <c r="AE75" s="149">
        <f>AC75+AE65-SUM(AE70,AE74)</f>
        <v>80873.574734736379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114699.22487983239</v>
      </c>
      <c r="AJ75" s="151">
        <f>AJ76-SUM(AJ70,AJ74)</f>
        <v>54056.927879761111</v>
      </c>
      <c r="AK75" s="149">
        <f>AJ75+AK76-SUM(AK70,AK74)</f>
        <v>114699.22487983239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145656.79999999999</v>
      </c>
      <c r="J76" s="51">
        <f>J130*I$83</f>
        <v>144209.00033752649</v>
      </c>
      <c r="K76" s="40">
        <f>SUM(K70:K75)</f>
        <v>0.87957207561364381</v>
      </c>
      <c r="L76" s="22">
        <f>SUM(L70:L75)</f>
        <v>0.52465495339666313</v>
      </c>
      <c r="M76" s="24">
        <f>SUM(M70:M75)</f>
        <v>0.52484383490514286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32915.828890915494</v>
      </c>
      <c r="AB76" s="137"/>
      <c r="AC76" s="153">
        <f>AC65</f>
        <v>32551.999999999996</v>
      </c>
      <c r="AD76" s="137"/>
      <c r="AE76" s="153">
        <f>AE65</f>
        <v>32574.057781830994</v>
      </c>
      <c r="AF76" s="137"/>
      <c r="AG76" s="153">
        <f>AG65</f>
        <v>39567.113664780001</v>
      </c>
      <c r="AH76" s="137"/>
      <c r="AI76" s="153">
        <f>SUM(AA76,AC76,AE76,AG76)</f>
        <v>137609.00033752649</v>
      </c>
      <c r="AJ76" s="154">
        <f>SUM(AA76,AC76)</f>
        <v>65467.828890915494</v>
      </c>
      <c r="AK76" s="154">
        <f>SUM(AE76,AG76)</f>
        <v>72141.171446610999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10265.016666666681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27336.129912618817</v>
      </c>
      <c r="AD78" s="112"/>
      <c r="AE78" s="112">
        <f>AC75</f>
        <v>54056.927879761104</v>
      </c>
      <c r="AF78" s="112"/>
      <c r="AG78" s="112">
        <f>AE75</f>
        <v>80873.574734736379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29624.810802677388</v>
      </c>
      <c r="AB79" s="112"/>
      <c r="AC79" s="112">
        <f>AA79-AA74+AC65-AC70</f>
        <v>56597.1118243807</v>
      </c>
      <c r="AD79" s="112"/>
      <c r="AE79" s="112">
        <f>AC79-AC74+AE65-AE70</f>
        <v>83339.967573353992</v>
      </c>
      <c r="AF79" s="112"/>
      <c r="AG79" s="112">
        <f>AE79-AE74+AG65-AG70</f>
        <v>117149.67031127827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0.3575757575757576</v>
      </c>
      <c r="I91" s="22">
        <f t="shared" ref="I91" si="52">(D91*H91)</f>
        <v>0.33215123166805938</v>
      </c>
      <c r="J91" s="24">
        <f>IF(I$32&lt;=1+I$131,I91,L91+J$33*(I91-L91))</f>
        <v>0.27831143593737306</v>
      </c>
      <c r="K91" s="22">
        <f t="shared" ref="K91" si="53">(B91)</f>
        <v>0.77408126024335866</v>
      </c>
      <c r="L91" s="22">
        <f t="shared" ref="L91" si="54">(K91*H91)</f>
        <v>0.27679269305671617</v>
      </c>
      <c r="M91" s="227">
        <f t="shared" si="50"/>
        <v>0.27831143593737306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0.3575757575757576</v>
      </c>
      <c r="I92" s="22">
        <f t="shared" ref="I92:I118" si="59">(D92*H92)</f>
        <v>6.6430246333611873E-2</v>
      </c>
      <c r="J92" s="24">
        <f t="shared" ref="J92:J118" si="60">IF(I$32&lt;=1+I$131,I92,L92+J$33*(I92-L92))</f>
        <v>5.0278307614405979E-2</v>
      </c>
      <c r="K92" s="22">
        <f t="shared" ref="K92:K118" si="61">(B92)</f>
        <v>0.13933462684380457</v>
      </c>
      <c r="L92" s="22">
        <f t="shared" ref="L92:L118" si="62">(K92*H92)</f>
        <v>4.9822684750208908E-2</v>
      </c>
      <c r="M92" s="227">
        <f t="shared" ref="M92:M118" si="63">(J92)</f>
        <v>5.0278307614405979E-2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0.16969696969696968</v>
      </c>
      <c r="I95" s="22">
        <f t="shared" si="59"/>
        <v>1.6551264764476176E-2</v>
      </c>
      <c r="J95" s="24">
        <f t="shared" si="60"/>
        <v>1.6551264764476176E-2</v>
      </c>
      <c r="K95" s="22">
        <f t="shared" si="61"/>
        <v>9.7534238790663197E-2</v>
      </c>
      <c r="L95" s="22">
        <f t="shared" si="62"/>
        <v>1.6551264764476176E-2</v>
      </c>
      <c r="M95" s="227">
        <f t="shared" si="63"/>
        <v>1.6551264764476176E-2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2.0696382494440097E-3</v>
      </c>
      <c r="K96" s="22">
        <f t="shared" si="61"/>
        <v>1.2540116415942411E-2</v>
      </c>
      <c r="L96" s="22">
        <f t="shared" si="62"/>
        <v>2.1280197554326514E-3</v>
      </c>
      <c r="M96" s="227">
        <f t="shared" si="63"/>
        <v>2.0696382494440097E-3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0.16969696969696968</v>
      </c>
      <c r="I101" s="22">
        <f t="shared" si="59"/>
        <v>0.26271848832501865</v>
      </c>
      <c r="J101" s="24">
        <f t="shared" si="60"/>
        <v>0.26271848832501865</v>
      </c>
      <c r="K101" s="22">
        <f t="shared" si="61"/>
        <v>1.5481625204867173</v>
      </c>
      <c r="L101" s="22">
        <f t="shared" si="62"/>
        <v>0.26271848832501865</v>
      </c>
      <c r="M101" s="227">
        <f t="shared" si="63"/>
        <v>0.26271848832501865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0.33636363636363642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7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0.42909090909090908</v>
      </c>
      <c r="I104" s="22">
        <f t="shared" si="59"/>
        <v>4.7829777360200545</v>
      </c>
      <c r="J104" s="24">
        <f t="shared" si="60"/>
        <v>4.7829777360200545</v>
      </c>
      <c r="K104" s="22">
        <f t="shared" si="61"/>
        <v>11.146770147504364</v>
      </c>
      <c r="L104" s="22">
        <f t="shared" si="62"/>
        <v>4.7829777360200545</v>
      </c>
      <c r="M104" s="227">
        <f t="shared" si="63"/>
        <v>4.7829777360200545</v>
      </c>
      <c r="N104" s="229">
        <v>8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</v>
      </c>
      <c r="I106" s="22">
        <f t="shared" si="59"/>
        <v>0</v>
      </c>
      <c r="J106" s="24">
        <f t="shared" si="60"/>
        <v>0</v>
      </c>
      <c r="K106" s="22">
        <f t="shared" si="61"/>
        <v>0.65022825860442124</v>
      </c>
      <c r="L106" s="22">
        <f t="shared" si="62"/>
        <v>0</v>
      </c>
      <c r="M106" s="227">
        <f t="shared" si="63"/>
        <v>0</v>
      </c>
      <c r="N106" s="229">
        <v>14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9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15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16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15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6.833345412546354</v>
      </c>
      <c r="J119" s="24">
        <f>SUM(J91:J118)</f>
        <v>6.7654233163459061</v>
      </c>
      <c r="K119" s="22">
        <f>SUM(K91:K118)</f>
        <v>16.737339825233949</v>
      </c>
      <c r="L119" s="22">
        <f>SUM(L91:L118)</f>
        <v>6.7635073321070402</v>
      </c>
      <c r="M119" s="57">
        <f t="shared" si="50"/>
        <v>6.7654233163459061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6.2157659145519197</v>
      </c>
      <c r="J128" s="228">
        <f>(J30)</f>
        <v>0.45721006916824591</v>
      </c>
      <c r="K128" s="22">
        <f>(B128)</f>
        <v>0.85667246226650062</v>
      </c>
      <c r="L128" s="22">
        <f>IF(L124=L119,0,(L119-L124)/(B119-B124)*K128)</f>
        <v>0.32887062529098654</v>
      </c>
      <c r="M128" s="57">
        <f t="shared" si="90"/>
        <v>0.45721006916824591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3.040251448934149</v>
      </c>
      <c r="K129" s="29">
        <f>(B129)</f>
        <v>11.446762764801267</v>
      </c>
      <c r="L129" s="60">
        <f>IF(SUM(L124:L128)&gt;L130,0,L130-SUM(L124:L128))</f>
        <v>3.166674908572543</v>
      </c>
      <c r="M129" s="57">
        <f t="shared" si="90"/>
        <v>3.040251448934149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6.833345412546354</v>
      </c>
      <c r="J130" s="228">
        <f>(J119)</f>
        <v>6.7654233163459061</v>
      </c>
      <c r="K130" s="22">
        <f>(B130)</f>
        <v>16.737339825233949</v>
      </c>
      <c r="L130" s="22">
        <f>(L119)</f>
        <v>6.7635073321070402</v>
      </c>
      <c r="M130" s="57">
        <f t="shared" si="90"/>
        <v>6.7654233163459061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0.48157315380317733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H55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531.18539183467385</v>
      </c>
      <c r="G72" s="109">
        <f>Poor!T7</f>
        <v>1105.2396030431623</v>
      </c>
      <c r="H72" s="109">
        <f>Middle!T7</f>
        <v>651.41557858099202</v>
      </c>
      <c r="I72" s="109">
        <f>Rich!T7</f>
        <v>554.72360956729653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13.439999999999998</v>
      </c>
      <c r="G73" s="109">
        <f>Poor!T8</f>
        <v>145.04</v>
      </c>
      <c r="H73" s="109">
        <f>Middle!T8</f>
        <v>313.786868255473</v>
      </c>
      <c r="I73" s="109">
        <f>Rich!T8</f>
        <v>9595.0649018591957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138.22835969840335</v>
      </c>
      <c r="H74" s="109">
        <f>Middle!T9</f>
        <v>157.97526822674666</v>
      </c>
      <c r="I74" s="109">
        <f>Rich!T9</f>
        <v>585.14356889414546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3007.82</v>
      </c>
      <c r="H76" s="109">
        <f>Middle!T11</f>
        <v>5613.8303289284459</v>
      </c>
      <c r="I76" s="109">
        <f>Rich!T11</f>
        <v>11206.535638183204</v>
      </c>
    </row>
    <row r="77" spans="1:9">
      <c r="A77" t="str">
        <f>V.Poor!Q12</f>
        <v>Wild foods consumed and sold</v>
      </c>
      <c r="B77" s="109">
        <f>V.Poor!R12</f>
        <v>108.67974121091794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146.60773642057262</v>
      </c>
      <c r="G77" s="109">
        <f>Poor!T12</f>
        <v>492.62110673420011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7124.7820082082608</v>
      </c>
      <c r="C78" s="109">
        <f>Poor!R13</f>
        <v>0</v>
      </c>
      <c r="D78" s="109">
        <f>Middle!R13</f>
        <v>0</v>
      </c>
      <c r="E78" s="109">
        <f>Rich!R13</f>
        <v>0</v>
      </c>
      <c r="F78" s="109">
        <f>V.Poor!T13</f>
        <v>2586.3000000000006</v>
      </c>
      <c r="G78" s="109">
        <f>Poor!T13</f>
        <v>0</v>
      </c>
      <c r="H78" s="109">
        <f>Middle!T13</f>
        <v>0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188712.80365088707</v>
      </c>
      <c r="E79" s="109">
        <f>Rich!R14</f>
        <v>352263.90014832257</v>
      </c>
      <c r="F79" s="109">
        <f>V.Poor!T14</f>
        <v>0</v>
      </c>
      <c r="G79" s="109">
        <f>Poor!T14</f>
        <v>0</v>
      </c>
      <c r="H79" s="109">
        <f>Middle!T14</f>
        <v>87387.428571428565</v>
      </c>
      <c r="I79" s="109">
        <f>Rich!T14</f>
        <v>163123.19999999998</v>
      </c>
    </row>
    <row r="80" spans="1:9">
      <c r="A80" t="str">
        <f>V.Poor!Q15</f>
        <v>Labour - public works</v>
      </c>
      <c r="B80" s="109">
        <f>V.Poor!R15</f>
        <v>11008.246879635082</v>
      </c>
      <c r="C80" s="109">
        <f>Poor!R15</f>
        <v>0</v>
      </c>
      <c r="D80" s="109">
        <f>Middle!R15</f>
        <v>0</v>
      </c>
      <c r="E80" s="109">
        <f>Rich!R15</f>
        <v>0</v>
      </c>
      <c r="F80" s="109">
        <f>V.Poor!T15</f>
        <v>8496</v>
      </c>
      <c r="G80" s="109">
        <f>Poor!T15</f>
        <v>0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5871.0650024720435</v>
      </c>
      <c r="C82" s="109">
        <f>Poor!R17</f>
        <v>0</v>
      </c>
      <c r="D82" s="109">
        <f>Middle!R17</f>
        <v>0</v>
      </c>
      <c r="E82" s="109">
        <f>Rich!R17</f>
        <v>58710.650024720424</v>
      </c>
      <c r="F82" s="109">
        <f>V.Poor!T17</f>
        <v>3624.96</v>
      </c>
      <c r="G82" s="109">
        <f>Poor!T17</f>
        <v>0</v>
      </c>
      <c r="H82" s="109">
        <f>Middle!T17</f>
        <v>0</v>
      </c>
      <c r="I82" s="109">
        <f>Rich!T17</f>
        <v>36249.599999999999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24218.143135197181</v>
      </c>
      <c r="C85" s="109">
        <f>Poor!R20</f>
        <v>49904.052521012367</v>
      </c>
      <c r="D85" s="109">
        <f>Middle!R20</f>
        <v>14677.662506180106</v>
      </c>
      <c r="E85" s="109">
        <f>Rich!R20</f>
        <v>20548.727508652148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1299.5847010680307</v>
      </c>
      <c r="D86" s="109">
        <f>Middle!R21</f>
        <v>2358.9100456360889</v>
      </c>
      <c r="E86" s="109">
        <f>Rich!R21</f>
        <v>16145.428756798117</v>
      </c>
      <c r="F86" s="109">
        <f>V.Poor!T21</f>
        <v>0</v>
      </c>
      <c r="G86" s="109">
        <f>Poor!T21</f>
        <v>943.50000000000023</v>
      </c>
      <c r="H86" s="109">
        <f>Middle!T21</f>
        <v>1712.5714285714287</v>
      </c>
      <c r="I86" s="109">
        <f>Rich!T21</f>
        <v>10560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3518.0522319500446</v>
      </c>
      <c r="D87" s="109">
        <f>Middle!R22</f>
        <v>4368.3519363631267</v>
      </c>
      <c r="E87" s="109">
        <f>Rich!R22</f>
        <v>0</v>
      </c>
      <c r="F87" s="109">
        <f>V.Poor!T22</f>
        <v>0</v>
      </c>
      <c r="G87" s="109">
        <f>Poor!T22</f>
        <v>2301</v>
      </c>
      <c r="H87" s="109">
        <f>Middle!T22</f>
        <v>2857.1428571428573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75518.552868695362</v>
      </c>
      <c r="D88" s="109">
        <f>Middle!R23</f>
        <v>234929.80515275639</v>
      </c>
      <c r="E88" s="109">
        <f>Rich!R23</f>
        <v>535267.73009438207</v>
      </c>
      <c r="F88" s="109">
        <f>V.Poor!T23</f>
        <v>21596.941087565629</v>
      </c>
      <c r="G88" s="109">
        <f>Poor!T23</f>
        <v>14633.256622941703</v>
      </c>
      <c r="H88" s="109">
        <f>Middle!T23</f>
        <v>103908.83761785331</v>
      </c>
      <c r="I88" s="109">
        <f>Rich!T23</f>
        <v>233498.31279194693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25897.946764568351</v>
      </c>
      <c r="G98" s="239">
        <f t="shared" si="0"/>
        <v>32861.63122919228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42321.973431235019</v>
      </c>
      <c r="G99" s="239">
        <f t="shared" si="0"/>
        <v>49285.657895858953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21138.281650105288</v>
      </c>
      <c r="D100" s="239">
        <f t="shared" si="0"/>
        <v>0</v>
      </c>
      <c r="E100" s="239">
        <f t="shared" si="0"/>
        <v>0</v>
      </c>
      <c r="F100" s="239">
        <f t="shared" si="0"/>
        <v>75059.893431235017</v>
      </c>
      <c r="G100" s="239">
        <f t="shared" si="0"/>
        <v>82023.577895858951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108.67974121091794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108.67974121091794</v>
      </c>
      <c r="G8" s="205">
        <f t="shared" si="4"/>
        <v>108.67974121091794</v>
      </c>
      <c r="H8" s="205">
        <f t="shared" si="4"/>
        <v>108.67974121091794</v>
      </c>
      <c r="I8" s="205">
        <f t="shared" si="4"/>
        <v>108.67974121091794</v>
      </c>
      <c r="J8" s="205">
        <f t="shared" si="4"/>
        <v>108.67974121091794</v>
      </c>
      <c r="K8" s="205">
        <f t="shared" si="4"/>
        <v>108.67974121091794</v>
      </c>
      <c r="L8" s="205">
        <f t="shared" si="4"/>
        <v>108.67974121091794</v>
      </c>
      <c r="M8" s="205">
        <f t="shared" si="4"/>
        <v>108.67974121091794</v>
      </c>
      <c r="N8" s="205">
        <f t="shared" si="4"/>
        <v>108.67974121091794</v>
      </c>
      <c r="O8" s="205">
        <f t="shared" si="4"/>
        <v>108.67974121091794</v>
      </c>
      <c r="P8" s="205">
        <f t="shared" si="4"/>
        <v>108.67974121091794</v>
      </c>
      <c r="Q8" s="205">
        <f t="shared" si="4"/>
        <v>108.67974121091794</v>
      </c>
      <c r="R8" s="205">
        <f t="shared" si="4"/>
        <v>108.67974121091794</v>
      </c>
      <c r="S8" s="205">
        <f t="shared" si="4"/>
        <v>108.67974121091794</v>
      </c>
      <c r="T8" s="205">
        <f t="shared" si="4"/>
        <v>108.67974121091794</v>
      </c>
      <c r="U8" s="205">
        <f t="shared" si="4"/>
        <v>108.67974121091794</v>
      </c>
      <c r="V8" s="205">
        <f t="shared" ref="V8:AK18" si="6">IF(V$2&lt;=($B$2+$C$2+$D$2),IF(V$2&lt;=($B$2+$C$2),IF(V$2&lt;=$B$2,$B8,$C8),$D8),$E8)</f>
        <v>108.67974121091794</v>
      </c>
      <c r="W8" s="205">
        <f t="shared" si="6"/>
        <v>108.67974121091794</v>
      </c>
      <c r="X8" s="205">
        <f t="shared" si="6"/>
        <v>108.67974121091794</v>
      </c>
      <c r="Y8" s="205">
        <f t="shared" si="6"/>
        <v>108.67974121091794</v>
      </c>
      <c r="Z8" s="205">
        <f t="shared" si="6"/>
        <v>108.67974121091794</v>
      </c>
      <c r="AA8" s="205">
        <f t="shared" si="6"/>
        <v>108.67974121091794</v>
      </c>
      <c r="AB8" s="205">
        <f t="shared" si="6"/>
        <v>108.67974121091794</v>
      </c>
      <c r="AC8" s="205">
        <f t="shared" si="6"/>
        <v>108.67974121091794</v>
      </c>
      <c r="AD8" s="205">
        <f t="shared" si="6"/>
        <v>108.67974121091794</v>
      </c>
      <c r="AE8" s="205">
        <f t="shared" si="6"/>
        <v>108.67974121091794</v>
      </c>
      <c r="AF8" s="205">
        <f t="shared" si="6"/>
        <v>108.67974121091794</v>
      </c>
      <c r="AG8" s="205">
        <f t="shared" si="6"/>
        <v>108.67974121091794</v>
      </c>
      <c r="AH8" s="205">
        <f t="shared" si="6"/>
        <v>108.67974121091794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7124.7820082082608</v>
      </c>
      <c r="C9" s="204">
        <f>Income!C78</f>
        <v>0</v>
      </c>
      <c r="D9" s="204">
        <f>Income!D78</f>
        <v>0</v>
      </c>
      <c r="E9" s="204">
        <f>Income!E78</f>
        <v>0</v>
      </c>
      <c r="F9" s="205">
        <f t="shared" si="4"/>
        <v>7124.7820082082608</v>
      </c>
      <c r="G9" s="205">
        <f t="shared" si="4"/>
        <v>7124.7820082082608</v>
      </c>
      <c r="H9" s="205">
        <f t="shared" si="4"/>
        <v>7124.7820082082608</v>
      </c>
      <c r="I9" s="205">
        <f t="shared" si="4"/>
        <v>7124.7820082082608</v>
      </c>
      <c r="J9" s="205">
        <f t="shared" si="4"/>
        <v>7124.7820082082608</v>
      </c>
      <c r="K9" s="205">
        <f t="shared" si="4"/>
        <v>7124.7820082082608</v>
      </c>
      <c r="L9" s="205">
        <f t="shared" si="4"/>
        <v>7124.7820082082608</v>
      </c>
      <c r="M9" s="205">
        <f t="shared" si="4"/>
        <v>7124.7820082082608</v>
      </c>
      <c r="N9" s="205">
        <f t="shared" si="4"/>
        <v>7124.7820082082608</v>
      </c>
      <c r="O9" s="205">
        <f t="shared" si="4"/>
        <v>7124.7820082082608</v>
      </c>
      <c r="P9" s="205">
        <f t="shared" si="4"/>
        <v>7124.7820082082608</v>
      </c>
      <c r="Q9" s="205">
        <f t="shared" si="4"/>
        <v>7124.7820082082608</v>
      </c>
      <c r="R9" s="205">
        <f t="shared" si="4"/>
        <v>7124.7820082082608</v>
      </c>
      <c r="S9" s="205">
        <f t="shared" si="4"/>
        <v>7124.7820082082608</v>
      </c>
      <c r="T9" s="205">
        <f t="shared" si="4"/>
        <v>7124.7820082082608</v>
      </c>
      <c r="U9" s="205">
        <f t="shared" si="4"/>
        <v>7124.7820082082608</v>
      </c>
      <c r="V9" s="205">
        <f t="shared" si="6"/>
        <v>7124.7820082082608</v>
      </c>
      <c r="W9" s="205">
        <f t="shared" si="6"/>
        <v>7124.7820082082608</v>
      </c>
      <c r="X9" s="205">
        <f t="shared" si="6"/>
        <v>7124.7820082082608</v>
      </c>
      <c r="Y9" s="205">
        <f t="shared" si="6"/>
        <v>7124.7820082082608</v>
      </c>
      <c r="Z9" s="205">
        <f t="shared" si="6"/>
        <v>7124.7820082082608</v>
      </c>
      <c r="AA9" s="205">
        <f t="shared" si="6"/>
        <v>7124.7820082082608</v>
      </c>
      <c r="AB9" s="205">
        <f t="shared" si="6"/>
        <v>7124.7820082082608</v>
      </c>
      <c r="AC9" s="205">
        <f t="shared" si="6"/>
        <v>7124.7820082082608</v>
      </c>
      <c r="AD9" s="205">
        <f t="shared" si="6"/>
        <v>7124.7820082082608</v>
      </c>
      <c r="AE9" s="205">
        <f t="shared" si="6"/>
        <v>7124.7820082082608</v>
      </c>
      <c r="AF9" s="205">
        <f t="shared" si="6"/>
        <v>7124.7820082082608</v>
      </c>
      <c r="AG9" s="205">
        <f t="shared" si="6"/>
        <v>7124.7820082082608</v>
      </c>
      <c r="AH9" s="205">
        <f t="shared" si="6"/>
        <v>7124.7820082082608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0</v>
      </c>
      <c r="BZ9" s="205">
        <f t="shared" si="1"/>
        <v>0</v>
      </c>
      <c r="CA9" s="205">
        <f t="shared" si="2"/>
        <v>0</v>
      </c>
      <c r="CB9" s="205">
        <f t="shared" si="2"/>
        <v>0</v>
      </c>
      <c r="CC9" s="205">
        <f t="shared" si="2"/>
        <v>0</v>
      </c>
      <c r="CD9" s="205">
        <f t="shared" si="2"/>
        <v>0</v>
      </c>
      <c r="CE9" s="205">
        <f t="shared" si="2"/>
        <v>0</v>
      </c>
      <c r="CF9" s="205">
        <f t="shared" si="2"/>
        <v>0</v>
      </c>
      <c r="CG9" s="205">
        <f t="shared" si="2"/>
        <v>0</v>
      </c>
      <c r="CH9" s="205">
        <f t="shared" si="2"/>
        <v>0</v>
      </c>
      <c r="CI9" s="205">
        <f t="shared" si="2"/>
        <v>0</v>
      </c>
      <c r="CJ9" s="205">
        <f t="shared" si="2"/>
        <v>0</v>
      </c>
      <c r="CK9" s="205">
        <f t="shared" si="2"/>
        <v>0</v>
      </c>
      <c r="CL9" s="205">
        <f t="shared" si="2"/>
        <v>0</v>
      </c>
      <c r="CM9" s="205">
        <f t="shared" si="2"/>
        <v>0</v>
      </c>
      <c r="CN9" s="205">
        <f t="shared" si="2"/>
        <v>0</v>
      </c>
      <c r="CO9" s="205">
        <f t="shared" si="2"/>
        <v>0</v>
      </c>
      <c r="CP9" s="205">
        <f t="shared" si="2"/>
        <v>0</v>
      </c>
      <c r="CQ9" s="205">
        <f t="shared" si="2"/>
        <v>0</v>
      </c>
      <c r="CR9" s="205">
        <f t="shared" si="2"/>
        <v>0</v>
      </c>
      <c r="CS9" s="205">
        <f t="shared" si="3"/>
        <v>0</v>
      </c>
      <c r="CT9" s="205">
        <f t="shared" si="3"/>
        <v>0</v>
      </c>
      <c r="CU9" s="205">
        <f t="shared" si="3"/>
        <v>0</v>
      </c>
      <c r="CV9" s="205">
        <f t="shared" si="3"/>
        <v>0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188712.80365088707</v>
      </c>
      <c r="E10" s="204">
        <f>Income!E79</f>
        <v>352263.90014832257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188712.80365088707</v>
      </c>
      <c r="BZ10" s="205">
        <f t="shared" si="8"/>
        <v>188712.80365088707</v>
      </c>
      <c r="CA10" s="205">
        <f t="shared" si="2"/>
        <v>188712.80365088707</v>
      </c>
      <c r="CB10" s="205">
        <f t="shared" si="2"/>
        <v>188712.80365088707</v>
      </c>
      <c r="CC10" s="205">
        <f t="shared" si="2"/>
        <v>188712.80365088707</v>
      </c>
      <c r="CD10" s="205">
        <f t="shared" si="2"/>
        <v>188712.80365088707</v>
      </c>
      <c r="CE10" s="205">
        <f t="shared" si="2"/>
        <v>188712.80365088707</v>
      </c>
      <c r="CF10" s="205">
        <f t="shared" si="2"/>
        <v>188712.80365088707</v>
      </c>
      <c r="CG10" s="205">
        <f t="shared" si="2"/>
        <v>188712.80365088707</v>
      </c>
      <c r="CH10" s="205">
        <f t="shared" si="2"/>
        <v>188712.80365088707</v>
      </c>
      <c r="CI10" s="205">
        <f t="shared" si="2"/>
        <v>188712.80365088707</v>
      </c>
      <c r="CJ10" s="205">
        <f t="shared" si="2"/>
        <v>188712.80365088707</v>
      </c>
      <c r="CK10" s="205">
        <f t="shared" si="2"/>
        <v>188712.80365088707</v>
      </c>
      <c r="CL10" s="205">
        <f t="shared" si="2"/>
        <v>188712.80365088707</v>
      </c>
      <c r="CM10" s="205">
        <f t="shared" si="2"/>
        <v>188712.80365088707</v>
      </c>
      <c r="CN10" s="205">
        <f t="shared" si="2"/>
        <v>188712.80365088707</v>
      </c>
      <c r="CO10" s="205">
        <f t="shared" si="2"/>
        <v>188712.80365088707</v>
      </c>
      <c r="CP10" s="205">
        <f t="shared" si="2"/>
        <v>188712.80365088707</v>
      </c>
      <c r="CQ10" s="205">
        <f t="shared" si="2"/>
        <v>352263.90014832257</v>
      </c>
      <c r="CR10" s="205">
        <f t="shared" si="2"/>
        <v>352263.90014832257</v>
      </c>
      <c r="CS10" s="205">
        <f t="shared" si="3"/>
        <v>352263.90014832257</v>
      </c>
      <c r="CT10" s="205">
        <f t="shared" si="3"/>
        <v>352263.90014832257</v>
      </c>
      <c r="CU10" s="205">
        <f t="shared" si="3"/>
        <v>352263.90014832257</v>
      </c>
      <c r="CV10" s="205">
        <f t="shared" si="3"/>
        <v>352263.90014832257</v>
      </c>
      <c r="CW10" s="205">
        <f t="shared" si="3"/>
        <v>352263.90014832257</v>
      </c>
      <c r="CX10" s="205">
        <f t="shared" si="3"/>
        <v>352263.90014832257</v>
      </c>
      <c r="CY10" s="205">
        <f t="shared" si="3"/>
        <v>352263.90014832257</v>
      </c>
      <c r="CZ10" s="205">
        <f t="shared" si="3"/>
        <v>352263.90014832257</v>
      </c>
      <c r="DA10" s="205">
        <f t="shared" si="3"/>
        <v>352263.90014832257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5871.0650024720435</v>
      </c>
      <c r="C12" s="204">
        <f>Income!C82</f>
        <v>0</v>
      </c>
      <c r="D12" s="204">
        <f>Income!D82</f>
        <v>0</v>
      </c>
      <c r="E12" s="204">
        <f>Income!E82</f>
        <v>58710.650024720424</v>
      </c>
      <c r="F12" s="205">
        <f t="shared" si="4"/>
        <v>5871.0650024720435</v>
      </c>
      <c r="G12" s="205">
        <f t="shared" si="4"/>
        <v>5871.0650024720435</v>
      </c>
      <c r="H12" s="205">
        <f t="shared" si="4"/>
        <v>5871.0650024720435</v>
      </c>
      <c r="I12" s="205">
        <f t="shared" si="4"/>
        <v>5871.0650024720435</v>
      </c>
      <c r="J12" s="205">
        <f t="shared" si="4"/>
        <v>5871.0650024720435</v>
      </c>
      <c r="K12" s="205">
        <f t="shared" si="4"/>
        <v>5871.0650024720435</v>
      </c>
      <c r="L12" s="205">
        <f t="shared" si="4"/>
        <v>5871.0650024720435</v>
      </c>
      <c r="M12" s="205">
        <f t="shared" si="4"/>
        <v>5871.0650024720435</v>
      </c>
      <c r="N12" s="205">
        <f t="shared" si="4"/>
        <v>5871.0650024720435</v>
      </c>
      <c r="O12" s="205">
        <f t="shared" si="4"/>
        <v>5871.0650024720435</v>
      </c>
      <c r="P12" s="205">
        <f t="shared" si="4"/>
        <v>5871.0650024720435</v>
      </c>
      <c r="Q12" s="205">
        <f t="shared" si="4"/>
        <v>5871.0650024720435</v>
      </c>
      <c r="R12" s="205">
        <f t="shared" si="4"/>
        <v>5871.0650024720435</v>
      </c>
      <c r="S12" s="205">
        <f t="shared" si="4"/>
        <v>5871.0650024720435</v>
      </c>
      <c r="T12" s="205">
        <f t="shared" si="4"/>
        <v>5871.0650024720435</v>
      </c>
      <c r="U12" s="205">
        <f t="shared" si="4"/>
        <v>5871.0650024720435</v>
      </c>
      <c r="V12" s="205">
        <f t="shared" si="6"/>
        <v>5871.0650024720435</v>
      </c>
      <c r="W12" s="205">
        <f t="shared" si="6"/>
        <v>5871.0650024720435</v>
      </c>
      <c r="X12" s="205">
        <f t="shared" si="6"/>
        <v>5871.0650024720435</v>
      </c>
      <c r="Y12" s="205">
        <f t="shared" si="6"/>
        <v>5871.0650024720435</v>
      </c>
      <c r="Z12" s="205">
        <f t="shared" si="6"/>
        <v>5871.0650024720435</v>
      </c>
      <c r="AA12" s="205">
        <f t="shared" si="6"/>
        <v>5871.0650024720435</v>
      </c>
      <c r="AB12" s="205">
        <f t="shared" si="6"/>
        <v>5871.0650024720435</v>
      </c>
      <c r="AC12" s="205">
        <f t="shared" si="6"/>
        <v>5871.0650024720435</v>
      </c>
      <c r="AD12" s="205">
        <f t="shared" si="6"/>
        <v>5871.0650024720435</v>
      </c>
      <c r="AE12" s="205">
        <f t="shared" si="6"/>
        <v>5871.0650024720435</v>
      </c>
      <c r="AF12" s="205">
        <f t="shared" si="6"/>
        <v>5871.0650024720435</v>
      </c>
      <c r="AG12" s="205">
        <f t="shared" si="6"/>
        <v>5871.0650024720435</v>
      </c>
      <c r="AH12" s="205">
        <f t="shared" si="6"/>
        <v>5871.0650024720435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0</v>
      </c>
      <c r="CI12" s="205">
        <f t="shared" si="2"/>
        <v>0</v>
      </c>
      <c r="CJ12" s="205">
        <f t="shared" si="2"/>
        <v>0</v>
      </c>
      <c r="CK12" s="205">
        <f t="shared" si="2"/>
        <v>0</v>
      </c>
      <c r="CL12" s="205">
        <f t="shared" si="2"/>
        <v>0</v>
      </c>
      <c r="CM12" s="205">
        <f t="shared" si="2"/>
        <v>0</v>
      </c>
      <c r="CN12" s="205">
        <f t="shared" si="2"/>
        <v>0</v>
      </c>
      <c r="CO12" s="205">
        <f t="shared" si="2"/>
        <v>0</v>
      </c>
      <c r="CP12" s="205">
        <f t="shared" si="2"/>
        <v>0</v>
      </c>
      <c r="CQ12" s="205">
        <f t="shared" si="2"/>
        <v>58710.650024720424</v>
      </c>
      <c r="CR12" s="205">
        <f t="shared" si="2"/>
        <v>58710.650024720424</v>
      </c>
      <c r="CS12" s="205">
        <f t="shared" si="3"/>
        <v>58710.650024720424</v>
      </c>
      <c r="CT12" s="205">
        <f t="shared" si="3"/>
        <v>58710.650024720424</v>
      </c>
      <c r="CU12" s="205">
        <f t="shared" si="3"/>
        <v>58710.650024720424</v>
      </c>
      <c r="CV12" s="205">
        <f t="shared" si="3"/>
        <v>58710.650024720424</v>
      </c>
      <c r="CW12" s="205">
        <f t="shared" si="3"/>
        <v>58710.650024720424</v>
      </c>
      <c r="CX12" s="205">
        <f t="shared" si="3"/>
        <v>58710.650024720424</v>
      </c>
      <c r="CY12" s="205">
        <f t="shared" si="3"/>
        <v>58710.650024720424</v>
      </c>
      <c r="CZ12" s="205">
        <f t="shared" si="3"/>
        <v>58710.650024720424</v>
      </c>
      <c r="DA12" s="205">
        <f t="shared" si="3"/>
        <v>58710.650024720424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24218.143135197181</v>
      </c>
      <c r="C14" s="204">
        <f>Income!C85</f>
        <v>49904.052521012367</v>
      </c>
      <c r="D14" s="204">
        <f>Income!D85</f>
        <v>14677.662506180106</v>
      </c>
      <c r="E14" s="204">
        <f>Income!E85</f>
        <v>20548.727508652148</v>
      </c>
      <c r="F14" s="205">
        <f t="shared" si="4"/>
        <v>24218.143135197181</v>
      </c>
      <c r="G14" s="205">
        <f t="shared" si="4"/>
        <v>24218.143135197181</v>
      </c>
      <c r="H14" s="205">
        <f t="shared" si="4"/>
        <v>24218.143135197181</v>
      </c>
      <c r="I14" s="205">
        <f t="shared" si="4"/>
        <v>24218.143135197181</v>
      </c>
      <c r="J14" s="205">
        <f t="shared" si="4"/>
        <v>24218.143135197181</v>
      </c>
      <c r="K14" s="205">
        <f t="shared" si="4"/>
        <v>24218.143135197181</v>
      </c>
      <c r="L14" s="205">
        <f t="shared" si="4"/>
        <v>24218.143135197181</v>
      </c>
      <c r="M14" s="205">
        <f t="shared" si="4"/>
        <v>24218.143135197181</v>
      </c>
      <c r="N14" s="205">
        <f t="shared" si="4"/>
        <v>24218.143135197181</v>
      </c>
      <c r="O14" s="205">
        <f t="shared" si="4"/>
        <v>24218.143135197181</v>
      </c>
      <c r="P14" s="205">
        <f t="shared" si="4"/>
        <v>24218.143135197181</v>
      </c>
      <c r="Q14" s="205">
        <f t="shared" si="4"/>
        <v>24218.143135197181</v>
      </c>
      <c r="R14" s="205">
        <f t="shared" si="4"/>
        <v>24218.143135197181</v>
      </c>
      <c r="S14" s="205">
        <f t="shared" si="4"/>
        <v>24218.143135197181</v>
      </c>
      <c r="T14" s="205">
        <f t="shared" si="4"/>
        <v>24218.143135197181</v>
      </c>
      <c r="U14" s="205">
        <f t="shared" si="4"/>
        <v>24218.143135197181</v>
      </c>
      <c r="V14" s="205">
        <f t="shared" si="6"/>
        <v>24218.143135197181</v>
      </c>
      <c r="W14" s="205">
        <f t="shared" si="6"/>
        <v>24218.143135197181</v>
      </c>
      <c r="X14" s="205">
        <f t="shared" si="6"/>
        <v>24218.143135197181</v>
      </c>
      <c r="Y14" s="205">
        <f t="shared" si="6"/>
        <v>24218.143135197181</v>
      </c>
      <c r="Z14" s="205">
        <f t="shared" si="6"/>
        <v>24218.143135197181</v>
      </c>
      <c r="AA14" s="205">
        <f t="shared" si="6"/>
        <v>24218.143135197181</v>
      </c>
      <c r="AB14" s="205">
        <f t="shared" si="6"/>
        <v>24218.143135197181</v>
      </c>
      <c r="AC14" s="205">
        <f t="shared" si="6"/>
        <v>24218.143135197181</v>
      </c>
      <c r="AD14" s="205">
        <f t="shared" si="6"/>
        <v>24218.143135197181</v>
      </c>
      <c r="AE14" s="205">
        <f t="shared" si="6"/>
        <v>24218.143135197181</v>
      </c>
      <c r="AF14" s="205">
        <f t="shared" si="6"/>
        <v>24218.143135197181</v>
      </c>
      <c r="AG14" s="205">
        <f t="shared" si="6"/>
        <v>24218.143135197181</v>
      </c>
      <c r="AH14" s="205">
        <f t="shared" si="6"/>
        <v>24218.143135197181</v>
      </c>
      <c r="AI14" s="205">
        <f t="shared" si="6"/>
        <v>49904.052521012367</v>
      </c>
      <c r="AJ14" s="205">
        <f t="shared" si="6"/>
        <v>49904.052521012367</v>
      </c>
      <c r="AK14" s="205">
        <f t="shared" si="6"/>
        <v>49904.052521012367</v>
      </c>
      <c r="AL14" s="205">
        <f t="shared" si="7"/>
        <v>49904.052521012367</v>
      </c>
      <c r="AM14" s="205">
        <f t="shared" si="7"/>
        <v>49904.052521012367</v>
      </c>
      <c r="AN14" s="205">
        <f t="shared" si="7"/>
        <v>49904.052521012367</v>
      </c>
      <c r="AO14" s="205">
        <f t="shared" si="7"/>
        <v>49904.052521012367</v>
      </c>
      <c r="AP14" s="205">
        <f t="shared" si="7"/>
        <v>49904.052521012367</v>
      </c>
      <c r="AQ14" s="205">
        <f t="shared" si="7"/>
        <v>49904.052521012367</v>
      </c>
      <c r="AR14" s="205">
        <f t="shared" si="7"/>
        <v>49904.052521012367</v>
      </c>
      <c r="AS14" s="205">
        <f t="shared" si="7"/>
        <v>49904.052521012367</v>
      </c>
      <c r="AT14" s="205">
        <f t="shared" si="7"/>
        <v>49904.052521012367</v>
      </c>
      <c r="AU14" s="205">
        <f t="shared" si="7"/>
        <v>49904.052521012367</v>
      </c>
      <c r="AV14" s="205">
        <f t="shared" si="7"/>
        <v>49904.052521012367</v>
      </c>
      <c r="AW14" s="205">
        <f t="shared" si="7"/>
        <v>49904.052521012367</v>
      </c>
      <c r="AX14" s="205">
        <f t="shared" si="7"/>
        <v>49904.052521012367</v>
      </c>
      <c r="AY14" s="205">
        <f t="shared" si="7"/>
        <v>49904.052521012367</v>
      </c>
      <c r="AZ14" s="205">
        <f t="shared" si="7"/>
        <v>49904.052521012367</v>
      </c>
      <c r="BA14" s="205">
        <f t="shared" si="7"/>
        <v>49904.052521012367</v>
      </c>
      <c r="BB14" s="205">
        <f t="shared" si="8"/>
        <v>49904.052521012367</v>
      </c>
      <c r="BC14" s="205">
        <f t="shared" si="8"/>
        <v>49904.052521012367</v>
      </c>
      <c r="BD14" s="205">
        <f t="shared" si="8"/>
        <v>49904.052521012367</v>
      </c>
      <c r="BE14" s="205">
        <f t="shared" si="8"/>
        <v>49904.052521012367</v>
      </c>
      <c r="BF14" s="205">
        <f t="shared" si="8"/>
        <v>49904.052521012367</v>
      </c>
      <c r="BG14" s="205">
        <f t="shared" si="8"/>
        <v>49904.052521012367</v>
      </c>
      <c r="BH14" s="205">
        <f t="shared" si="8"/>
        <v>49904.052521012367</v>
      </c>
      <c r="BI14" s="205">
        <f t="shared" si="8"/>
        <v>49904.052521012367</v>
      </c>
      <c r="BJ14" s="205">
        <f t="shared" si="8"/>
        <v>49904.052521012367</v>
      </c>
      <c r="BK14" s="205">
        <f t="shared" si="8"/>
        <v>49904.052521012367</v>
      </c>
      <c r="BL14" s="205">
        <f t="shared" si="8"/>
        <v>49904.052521012367</v>
      </c>
      <c r="BM14" s="205">
        <f t="shared" si="8"/>
        <v>49904.052521012367</v>
      </c>
      <c r="BN14" s="205">
        <f t="shared" si="8"/>
        <v>49904.052521012367</v>
      </c>
      <c r="BO14" s="205">
        <f t="shared" si="8"/>
        <v>49904.052521012367</v>
      </c>
      <c r="BP14" s="205">
        <f t="shared" si="8"/>
        <v>49904.052521012367</v>
      </c>
      <c r="BQ14" s="205">
        <f t="shared" si="8"/>
        <v>49904.052521012367</v>
      </c>
      <c r="BR14" s="205">
        <f t="shared" si="8"/>
        <v>49904.052521012367</v>
      </c>
      <c r="BS14" s="205">
        <f t="shared" si="8"/>
        <v>49904.052521012367</v>
      </c>
      <c r="BT14" s="205">
        <f t="shared" si="8"/>
        <v>49904.052521012367</v>
      </c>
      <c r="BU14" s="205">
        <f t="shared" si="8"/>
        <v>49904.052521012367</v>
      </c>
      <c r="BV14" s="205">
        <f t="shared" si="8"/>
        <v>49904.052521012367</v>
      </c>
      <c r="BW14" s="205">
        <f t="shared" si="8"/>
        <v>49904.052521012367</v>
      </c>
      <c r="BX14" s="205">
        <f t="shared" si="8"/>
        <v>49904.052521012367</v>
      </c>
      <c r="BY14" s="205">
        <f t="shared" si="8"/>
        <v>14677.662506180106</v>
      </c>
      <c r="BZ14" s="205">
        <f t="shared" si="8"/>
        <v>14677.662506180106</v>
      </c>
      <c r="CA14" s="205">
        <f t="shared" si="2"/>
        <v>14677.662506180106</v>
      </c>
      <c r="CB14" s="205">
        <f t="shared" si="2"/>
        <v>14677.662506180106</v>
      </c>
      <c r="CC14" s="205">
        <f t="shared" si="2"/>
        <v>14677.662506180106</v>
      </c>
      <c r="CD14" s="205">
        <f t="shared" si="2"/>
        <v>14677.662506180106</v>
      </c>
      <c r="CE14" s="205">
        <f t="shared" si="2"/>
        <v>14677.662506180106</v>
      </c>
      <c r="CF14" s="205">
        <f t="shared" si="2"/>
        <v>14677.662506180106</v>
      </c>
      <c r="CG14" s="205">
        <f t="shared" si="2"/>
        <v>14677.662506180106</v>
      </c>
      <c r="CH14" s="205">
        <f t="shared" si="2"/>
        <v>14677.662506180106</v>
      </c>
      <c r="CI14" s="205">
        <f t="shared" si="2"/>
        <v>14677.662506180106</v>
      </c>
      <c r="CJ14" s="205">
        <f t="shared" si="2"/>
        <v>14677.662506180106</v>
      </c>
      <c r="CK14" s="205">
        <f t="shared" si="2"/>
        <v>14677.662506180106</v>
      </c>
      <c r="CL14" s="205">
        <f t="shared" si="2"/>
        <v>14677.662506180106</v>
      </c>
      <c r="CM14" s="205">
        <f t="shared" si="2"/>
        <v>14677.662506180106</v>
      </c>
      <c r="CN14" s="205">
        <f t="shared" si="2"/>
        <v>14677.662506180106</v>
      </c>
      <c r="CO14" s="205">
        <f t="shared" si="2"/>
        <v>14677.662506180106</v>
      </c>
      <c r="CP14" s="205">
        <f t="shared" si="2"/>
        <v>14677.662506180106</v>
      </c>
      <c r="CQ14" s="205">
        <f t="shared" si="2"/>
        <v>20548.727508652148</v>
      </c>
      <c r="CR14" s="205">
        <f t="shared" si="2"/>
        <v>20548.727508652148</v>
      </c>
      <c r="CS14" s="205">
        <f t="shared" si="3"/>
        <v>20548.727508652148</v>
      </c>
      <c r="CT14" s="205">
        <f t="shared" si="3"/>
        <v>20548.727508652148</v>
      </c>
      <c r="CU14" s="205">
        <f t="shared" si="3"/>
        <v>20548.727508652148</v>
      </c>
      <c r="CV14" s="205">
        <f t="shared" si="3"/>
        <v>20548.727508652148</v>
      </c>
      <c r="CW14" s="205">
        <f t="shared" si="3"/>
        <v>20548.727508652148</v>
      </c>
      <c r="CX14" s="205">
        <f t="shared" si="3"/>
        <v>20548.727508652148</v>
      </c>
      <c r="CY14" s="205">
        <f t="shared" si="3"/>
        <v>20548.727508652148</v>
      </c>
      <c r="CZ14" s="205">
        <f t="shared" si="3"/>
        <v>20548.727508652148</v>
      </c>
      <c r="DA14" s="205">
        <f t="shared" si="3"/>
        <v>20548.727508652148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1299.5847010680307</v>
      </c>
      <c r="D15" s="204">
        <f>Income!D86</f>
        <v>2358.9100456360889</v>
      </c>
      <c r="E15" s="204">
        <f>Income!E86</f>
        <v>16145.428756798117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1299.5847010680307</v>
      </c>
      <c r="AJ15" s="205">
        <f t="shared" si="6"/>
        <v>1299.5847010680307</v>
      </c>
      <c r="AK15" s="205">
        <f t="shared" si="6"/>
        <v>1299.5847010680307</v>
      </c>
      <c r="AL15" s="205">
        <f t="shared" si="7"/>
        <v>1299.5847010680307</v>
      </c>
      <c r="AM15" s="205">
        <f t="shared" si="7"/>
        <v>1299.5847010680307</v>
      </c>
      <c r="AN15" s="205">
        <f t="shared" si="7"/>
        <v>1299.5847010680307</v>
      </c>
      <c r="AO15" s="205">
        <f t="shared" si="7"/>
        <v>1299.5847010680307</v>
      </c>
      <c r="AP15" s="205">
        <f t="shared" si="7"/>
        <v>1299.5847010680307</v>
      </c>
      <c r="AQ15" s="205">
        <f t="shared" si="7"/>
        <v>1299.5847010680307</v>
      </c>
      <c r="AR15" s="205">
        <f t="shared" si="7"/>
        <v>1299.5847010680307</v>
      </c>
      <c r="AS15" s="205">
        <f t="shared" si="7"/>
        <v>1299.5847010680307</v>
      </c>
      <c r="AT15" s="205">
        <f t="shared" si="7"/>
        <v>1299.5847010680307</v>
      </c>
      <c r="AU15" s="205">
        <f t="shared" si="7"/>
        <v>1299.5847010680307</v>
      </c>
      <c r="AV15" s="205">
        <f t="shared" si="7"/>
        <v>1299.5847010680307</v>
      </c>
      <c r="AW15" s="205">
        <f t="shared" si="7"/>
        <v>1299.5847010680307</v>
      </c>
      <c r="AX15" s="205">
        <f t="shared" si="8"/>
        <v>1299.5847010680307</v>
      </c>
      <c r="AY15" s="205">
        <f t="shared" si="8"/>
        <v>1299.5847010680307</v>
      </c>
      <c r="AZ15" s="205">
        <f t="shared" si="8"/>
        <v>1299.5847010680307</v>
      </c>
      <c r="BA15" s="205">
        <f t="shared" si="8"/>
        <v>1299.5847010680307</v>
      </c>
      <c r="BB15" s="205">
        <f t="shared" si="8"/>
        <v>1299.5847010680307</v>
      </c>
      <c r="BC15" s="205">
        <f t="shared" si="8"/>
        <v>1299.5847010680307</v>
      </c>
      <c r="BD15" s="205">
        <f t="shared" si="8"/>
        <v>1299.5847010680307</v>
      </c>
      <c r="BE15" s="205">
        <f t="shared" si="8"/>
        <v>1299.5847010680307</v>
      </c>
      <c r="BF15" s="205">
        <f t="shared" si="8"/>
        <v>1299.5847010680307</v>
      </c>
      <c r="BG15" s="205">
        <f t="shared" si="8"/>
        <v>1299.5847010680307</v>
      </c>
      <c r="BH15" s="205">
        <f t="shared" si="8"/>
        <v>1299.5847010680307</v>
      </c>
      <c r="BI15" s="205">
        <f t="shared" si="8"/>
        <v>1299.5847010680307</v>
      </c>
      <c r="BJ15" s="205">
        <f t="shared" si="8"/>
        <v>1299.5847010680307</v>
      </c>
      <c r="BK15" s="205">
        <f t="shared" si="8"/>
        <v>1299.5847010680307</v>
      </c>
      <c r="BL15" s="205">
        <f t="shared" si="8"/>
        <v>1299.5847010680307</v>
      </c>
      <c r="BM15" s="205">
        <f t="shared" si="8"/>
        <v>1299.5847010680307</v>
      </c>
      <c r="BN15" s="205">
        <f t="shared" si="8"/>
        <v>1299.5847010680307</v>
      </c>
      <c r="BO15" s="205">
        <f t="shared" si="8"/>
        <v>1299.5847010680307</v>
      </c>
      <c r="BP15" s="205">
        <f t="shared" si="8"/>
        <v>1299.5847010680307</v>
      </c>
      <c r="BQ15" s="205">
        <f t="shared" si="8"/>
        <v>1299.5847010680307</v>
      </c>
      <c r="BR15" s="205">
        <f t="shared" si="8"/>
        <v>1299.5847010680307</v>
      </c>
      <c r="BS15" s="205">
        <f t="shared" si="8"/>
        <v>1299.5847010680307</v>
      </c>
      <c r="BT15" s="205">
        <f t="shared" si="8"/>
        <v>1299.5847010680307</v>
      </c>
      <c r="BU15" s="205">
        <f t="shared" si="8"/>
        <v>1299.5847010680307</v>
      </c>
      <c r="BV15" s="205">
        <f t="shared" si="8"/>
        <v>1299.5847010680307</v>
      </c>
      <c r="BW15" s="205">
        <f t="shared" si="8"/>
        <v>1299.5847010680307</v>
      </c>
      <c r="BX15" s="205">
        <f t="shared" si="8"/>
        <v>1299.5847010680307</v>
      </c>
      <c r="BY15" s="205">
        <f t="shared" si="8"/>
        <v>2358.9100456360889</v>
      </c>
      <c r="BZ15" s="205">
        <f t="shared" si="8"/>
        <v>2358.9100456360889</v>
      </c>
      <c r="CA15" s="205">
        <f t="shared" si="2"/>
        <v>2358.9100456360889</v>
      </c>
      <c r="CB15" s="205">
        <f t="shared" si="2"/>
        <v>2358.9100456360889</v>
      </c>
      <c r="CC15" s="205">
        <f t="shared" si="2"/>
        <v>2358.9100456360889</v>
      </c>
      <c r="CD15" s="205">
        <f t="shared" ref="CC15:CR18" si="9">IF(CD$2&lt;=($B$2+$C$2+$D$2),IF(CD$2&lt;=($B$2+$C$2),IF(CD$2&lt;=$B$2,$B15,$C15),$D15),$E15)</f>
        <v>2358.9100456360889</v>
      </c>
      <c r="CE15" s="205">
        <f t="shared" si="9"/>
        <v>2358.9100456360889</v>
      </c>
      <c r="CF15" s="205">
        <f t="shared" si="9"/>
        <v>2358.9100456360889</v>
      </c>
      <c r="CG15" s="205">
        <f t="shared" si="9"/>
        <v>2358.9100456360889</v>
      </c>
      <c r="CH15" s="205">
        <f t="shared" si="9"/>
        <v>2358.9100456360889</v>
      </c>
      <c r="CI15" s="205">
        <f t="shared" si="9"/>
        <v>2358.9100456360889</v>
      </c>
      <c r="CJ15" s="205">
        <f t="shared" si="9"/>
        <v>2358.9100456360889</v>
      </c>
      <c r="CK15" s="205">
        <f t="shared" si="9"/>
        <v>2358.9100456360889</v>
      </c>
      <c r="CL15" s="205">
        <f t="shared" si="9"/>
        <v>2358.9100456360889</v>
      </c>
      <c r="CM15" s="205">
        <f t="shared" si="9"/>
        <v>2358.9100456360889</v>
      </c>
      <c r="CN15" s="205">
        <f t="shared" si="9"/>
        <v>2358.9100456360889</v>
      </c>
      <c r="CO15" s="205">
        <f t="shared" si="9"/>
        <v>2358.9100456360889</v>
      </c>
      <c r="CP15" s="205">
        <f t="shared" si="9"/>
        <v>2358.9100456360889</v>
      </c>
      <c r="CQ15" s="205">
        <f t="shared" si="9"/>
        <v>16145.428756798117</v>
      </c>
      <c r="CR15" s="205">
        <f t="shared" si="9"/>
        <v>16145.428756798117</v>
      </c>
      <c r="CS15" s="205">
        <f t="shared" si="3"/>
        <v>16145.428756798117</v>
      </c>
      <c r="CT15" s="205">
        <f t="shared" si="3"/>
        <v>16145.428756798117</v>
      </c>
      <c r="CU15" s="205">
        <f t="shared" si="3"/>
        <v>16145.428756798117</v>
      </c>
      <c r="CV15" s="205">
        <f t="shared" si="3"/>
        <v>16145.428756798117</v>
      </c>
      <c r="CW15" s="205">
        <f t="shared" si="3"/>
        <v>16145.428756798117</v>
      </c>
      <c r="CX15" s="205">
        <f t="shared" si="3"/>
        <v>16145.428756798117</v>
      </c>
      <c r="CY15" s="205">
        <f t="shared" si="3"/>
        <v>16145.428756798117</v>
      </c>
      <c r="CZ15" s="205">
        <f t="shared" si="3"/>
        <v>16145.428756798117</v>
      </c>
      <c r="DA15" s="205">
        <f t="shared" si="3"/>
        <v>16145.428756798117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75518.552868695362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75518.552868695362</v>
      </c>
      <c r="AJ16" s="205">
        <f t="shared" si="6"/>
        <v>75518.552868695362</v>
      </c>
      <c r="AK16" s="205">
        <f t="shared" si="6"/>
        <v>75518.552868695362</v>
      </c>
      <c r="AL16" s="205">
        <f t="shared" si="7"/>
        <v>75518.552868695362</v>
      </c>
      <c r="AM16" s="205">
        <f t="shared" si="7"/>
        <v>75518.552868695362</v>
      </c>
      <c r="AN16" s="205">
        <f t="shared" si="7"/>
        <v>75518.552868695362</v>
      </c>
      <c r="AO16" s="205">
        <f t="shared" si="7"/>
        <v>75518.552868695362</v>
      </c>
      <c r="AP16" s="205">
        <f t="shared" si="7"/>
        <v>75518.552868695362</v>
      </c>
      <c r="AQ16" s="205">
        <f t="shared" si="7"/>
        <v>75518.552868695362</v>
      </c>
      <c r="AR16" s="205">
        <f t="shared" si="7"/>
        <v>75518.552868695362</v>
      </c>
      <c r="AS16" s="205">
        <f t="shared" si="7"/>
        <v>75518.552868695362</v>
      </c>
      <c r="AT16" s="205">
        <f t="shared" si="7"/>
        <v>75518.552868695362</v>
      </c>
      <c r="AU16" s="205">
        <f t="shared" si="7"/>
        <v>75518.552868695362</v>
      </c>
      <c r="AV16" s="205">
        <f t="shared" si="7"/>
        <v>75518.552868695362</v>
      </c>
      <c r="AW16" s="205">
        <f t="shared" si="7"/>
        <v>75518.552868695362</v>
      </c>
      <c r="AX16" s="205">
        <f t="shared" si="8"/>
        <v>75518.552868695362</v>
      </c>
      <c r="AY16" s="205">
        <f t="shared" si="8"/>
        <v>75518.552868695362</v>
      </c>
      <c r="AZ16" s="205">
        <f t="shared" si="8"/>
        <v>75518.552868695362</v>
      </c>
      <c r="BA16" s="205">
        <f t="shared" si="8"/>
        <v>75518.552868695362</v>
      </c>
      <c r="BB16" s="205">
        <f t="shared" si="8"/>
        <v>75518.552868695362</v>
      </c>
      <c r="BC16" s="205">
        <f t="shared" si="8"/>
        <v>75518.552868695362</v>
      </c>
      <c r="BD16" s="205">
        <f t="shared" si="8"/>
        <v>75518.552868695362</v>
      </c>
      <c r="BE16" s="205">
        <f t="shared" si="8"/>
        <v>75518.552868695362</v>
      </c>
      <c r="BF16" s="205">
        <f t="shared" si="8"/>
        <v>75518.552868695362</v>
      </c>
      <c r="BG16" s="205">
        <f t="shared" si="8"/>
        <v>75518.552868695362</v>
      </c>
      <c r="BH16" s="205">
        <f t="shared" si="8"/>
        <v>75518.552868695362</v>
      </c>
      <c r="BI16" s="205">
        <f t="shared" si="8"/>
        <v>75518.552868695362</v>
      </c>
      <c r="BJ16" s="205">
        <f t="shared" si="8"/>
        <v>75518.552868695362</v>
      </c>
      <c r="BK16" s="205">
        <f t="shared" si="8"/>
        <v>75518.552868695362</v>
      </c>
      <c r="BL16" s="205">
        <f t="shared" si="8"/>
        <v>75518.552868695362</v>
      </c>
      <c r="BM16" s="205">
        <f t="shared" si="8"/>
        <v>75518.552868695362</v>
      </c>
      <c r="BN16" s="205">
        <f t="shared" si="8"/>
        <v>75518.552868695362</v>
      </c>
      <c r="BO16" s="205">
        <f t="shared" si="8"/>
        <v>75518.552868695362</v>
      </c>
      <c r="BP16" s="205">
        <f t="shared" si="8"/>
        <v>75518.552868695362</v>
      </c>
      <c r="BQ16" s="205">
        <f t="shared" si="8"/>
        <v>75518.552868695362</v>
      </c>
      <c r="BR16" s="205">
        <f t="shared" si="8"/>
        <v>75518.552868695362</v>
      </c>
      <c r="BS16" s="205">
        <f t="shared" si="8"/>
        <v>75518.552868695362</v>
      </c>
      <c r="BT16" s="205">
        <f t="shared" si="8"/>
        <v>75518.552868695362</v>
      </c>
      <c r="BU16" s="205">
        <f t="shared" si="8"/>
        <v>75518.552868695362</v>
      </c>
      <c r="BV16" s="205">
        <f t="shared" si="8"/>
        <v>75518.552868695362</v>
      </c>
      <c r="BW16" s="205">
        <f t="shared" si="8"/>
        <v>75518.552868695362</v>
      </c>
      <c r="BX16" s="205">
        <f t="shared" si="8"/>
        <v>75518.552868695362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56960.405668272229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</v>
      </c>
      <c r="AF19" s="202">
        <f t="shared" si="14"/>
        <v>62418.684256631976</v>
      </c>
      <c r="AG19" s="202">
        <f t="shared" si="14"/>
        <v>62964.512115467951</v>
      </c>
      <c r="AH19" s="202">
        <f t="shared" si="14"/>
        <v>63510.339974303926</v>
      </c>
      <c r="AI19" s="202">
        <f t="shared" si="14"/>
        <v>64056.167833139902</v>
      </c>
      <c r="AJ19" s="202">
        <f t="shared" si="14"/>
        <v>64601.995691975877</v>
      </c>
      <c r="AK19" s="202">
        <f t="shared" si="14"/>
        <v>65147.823550811852</v>
      </c>
      <c r="AL19" s="202">
        <f t="shared" si="14"/>
        <v>65693.65140964782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68422.79070382769</v>
      </c>
      <c r="AR19" s="202">
        <f t="shared" si="14"/>
        <v>68968.618562663672</v>
      </c>
      <c r="AS19" s="202">
        <f t="shared" si="14"/>
        <v>69514.446421499641</v>
      </c>
      <c r="AT19" s="202">
        <f t="shared" si="14"/>
        <v>70060.274280335623</v>
      </c>
      <c r="AU19" s="202">
        <f t="shared" si="14"/>
        <v>70606.102139171591</v>
      </c>
      <c r="AV19" s="202">
        <f t="shared" si="14"/>
        <v>71151.929998007574</v>
      </c>
      <c r="AW19" s="202">
        <f t="shared" si="14"/>
        <v>71697.757856843542</v>
      </c>
      <c r="AX19" s="202">
        <f t="shared" si="14"/>
        <v>72243.58571567951</v>
      </c>
      <c r="AY19" s="202">
        <f t="shared" si="14"/>
        <v>72789.413574515493</v>
      </c>
      <c r="AZ19" s="202">
        <f t="shared" si="14"/>
        <v>73335.241433351461</v>
      </c>
      <c r="BA19" s="202">
        <f t="shared" si="14"/>
        <v>73881.069292187443</v>
      </c>
      <c r="BB19" s="202">
        <f t="shared" si="14"/>
        <v>74426.897151023411</v>
      </c>
      <c r="BC19" s="202">
        <f t="shared" si="14"/>
        <v>74972.725009859394</v>
      </c>
      <c r="BD19" s="202">
        <f t="shared" si="14"/>
        <v>75518.552868695362</v>
      </c>
      <c r="BE19" s="202">
        <f t="shared" si="14"/>
        <v>80832.261278164064</v>
      </c>
      <c r="BF19" s="202">
        <f t="shared" si="14"/>
        <v>86145.969687632765</v>
      </c>
      <c r="BG19" s="202">
        <f t="shared" si="14"/>
        <v>91459.678097101467</v>
      </c>
      <c r="BH19" s="202">
        <f t="shared" si="14"/>
        <v>96773.386506570168</v>
      </c>
      <c r="BI19" s="202">
        <f t="shared" si="14"/>
        <v>102087.09491603887</v>
      </c>
      <c r="BJ19" s="202">
        <f t="shared" si="14"/>
        <v>107400.80332550757</v>
      </c>
      <c r="BK19" s="202">
        <f t="shared" si="14"/>
        <v>112714.51173497627</v>
      </c>
      <c r="BL19" s="202">
        <f t="shared" si="14"/>
        <v>118028.22014444497</v>
      </c>
      <c r="BM19" s="202">
        <f t="shared" si="14"/>
        <v>123341.92855391368</v>
      </c>
      <c r="BN19" s="202">
        <f t="shared" si="14"/>
        <v>128655.63696338238</v>
      </c>
      <c r="BO19" s="202">
        <f t="shared" si="14"/>
        <v>133969.34537285106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108.67974121091794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108.67974121091794</v>
      </c>
      <c r="G30" s="211">
        <f t="shared" si="16"/>
        <v>108.67974121091794</v>
      </c>
      <c r="H30" s="211">
        <f t="shared" si="16"/>
        <v>108.67974121091794</v>
      </c>
      <c r="I30" s="211">
        <f t="shared" si="16"/>
        <v>108.67974121091794</v>
      </c>
      <c r="J30" s="211">
        <f t="shared" si="16"/>
        <v>108.67974121091794</v>
      </c>
      <c r="K30" s="211">
        <f t="shared" si="16"/>
        <v>108.67974121091794</v>
      </c>
      <c r="L30" s="211">
        <f t="shared" si="16"/>
        <v>108.67974121091794</v>
      </c>
      <c r="M30" s="211">
        <f t="shared" si="16"/>
        <v>108.67974121091794</v>
      </c>
      <c r="N30" s="211">
        <f t="shared" si="16"/>
        <v>108.67974121091794</v>
      </c>
      <c r="O30" s="211">
        <f t="shared" si="16"/>
        <v>108.67974121091794</v>
      </c>
      <c r="P30" s="211">
        <f t="shared" si="17"/>
        <v>108.67974121091794</v>
      </c>
      <c r="Q30" s="211">
        <f t="shared" si="17"/>
        <v>108.67974121091794</v>
      </c>
      <c r="R30" s="211">
        <f t="shared" si="17"/>
        <v>108.67974121091794</v>
      </c>
      <c r="S30" s="211">
        <f t="shared" si="17"/>
        <v>108.67974121091794</v>
      </c>
      <c r="T30" s="211">
        <f t="shared" si="17"/>
        <v>108.67974121091794</v>
      </c>
      <c r="U30" s="211">
        <f t="shared" si="17"/>
        <v>112.29239412889301</v>
      </c>
      <c r="V30" s="211">
        <f t="shared" si="17"/>
        <v>119.51769996484313</v>
      </c>
      <c r="W30" s="211">
        <f t="shared" si="17"/>
        <v>126.74300580079327</v>
      </c>
      <c r="X30" s="211">
        <f t="shared" si="17"/>
        <v>133.96831163674338</v>
      </c>
      <c r="Y30" s="211">
        <f t="shared" si="17"/>
        <v>141.19361747269352</v>
      </c>
      <c r="Z30" s="211">
        <f t="shared" si="18"/>
        <v>148.41892330864363</v>
      </c>
      <c r="AA30" s="211">
        <f t="shared" si="18"/>
        <v>155.64422914459377</v>
      </c>
      <c r="AB30" s="211">
        <f t="shared" si="18"/>
        <v>162.8695349805439</v>
      </c>
      <c r="AC30" s="211">
        <f t="shared" si="18"/>
        <v>170.09484081649401</v>
      </c>
      <c r="AD30" s="211">
        <f t="shared" si="18"/>
        <v>177.32014665244412</v>
      </c>
      <c r="AE30" s="211">
        <f t="shared" si="18"/>
        <v>184.54545248839426</v>
      </c>
      <c r="AF30" s="211">
        <f t="shared" si="18"/>
        <v>191.7707583243444</v>
      </c>
      <c r="AG30" s="211">
        <f t="shared" si="18"/>
        <v>198.99606416029451</v>
      </c>
      <c r="AH30" s="211">
        <f t="shared" si="18"/>
        <v>206.22136999624465</v>
      </c>
      <c r="AI30" s="211">
        <f t="shared" si="18"/>
        <v>213.44667583219476</v>
      </c>
      <c r="AJ30" s="211">
        <f t="shared" si="19"/>
        <v>220.67198166814489</v>
      </c>
      <c r="AK30" s="211">
        <f t="shared" si="19"/>
        <v>227.897287504095</v>
      </c>
      <c r="AL30" s="211">
        <f t="shared" si="19"/>
        <v>235.12259334004511</v>
      </c>
      <c r="AM30" s="211">
        <f t="shared" si="19"/>
        <v>242.34789917599525</v>
      </c>
      <c r="AN30" s="211">
        <f t="shared" si="19"/>
        <v>249.57320501194539</v>
      </c>
      <c r="AO30" s="211">
        <f t="shared" si="19"/>
        <v>256.7985108478955</v>
      </c>
      <c r="AP30" s="211">
        <f t="shared" si="19"/>
        <v>264.02381668384561</v>
      </c>
      <c r="AQ30" s="211">
        <f t="shared" si="19"/>
        <v>271.24912251979572</v>
      </c>
      <c r="AR30" s="211">
        <f t="shared" si="19"/>
        <v>278.47442835574589</v>
      </c>
      <c r="AS30" s="211">
        <f t="shared" si="19"/>
        <v>285.699734191696</v>
      </c>
      <c r="AT30" s="211">
        <f t="shared" si="20"/>
        <v>292.92504002764611</v>
      </c>
      <c r="AU30" s="211">
        <f t="shared" si="20"/>
        <v>300.15034586359627</v>
      </c>
      <c r="AV30" s="211">
        <f t="shared" si="20"/>
        <v>307.37565169954638</v>
      </c>
      <c r="AW30" s="211">
        <f t="shared" si="20"/>
        <v>314.60095753549649</v>
      </c>
      <c r="AX30" s="211">
        <f t="shared" si="20"/>
        <v>321.82626337144666</v>
      </c>
      <c r="AY30" s="211">
        <f t="shared" si="20"/>
        <v>329.05156920739671</v>
      </c>
      <c r="AZ30" s="211">
        <f t="shared" si="20"/>
        <v>336.27687504334688</v>
      </c>
      <c r="BA30" s="211">
        <f t="shared" si="20"/>
        <v>343.50218087929699</v>
      </c>
      <c r="BB30" s="211">
        <f t="shared" si="20"/>
        <v>350.7274867152471</v>
      </c>
      <c r="BC30" s="211">
        <f t="shared" si="20"/>
        <v>357.95279255119726</v>
      </c>
      <c r="BD30" s="211">
        <f t="shared" si="21"/>
        <v>365.17809838714737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7124.7820082082608</v>
      </c>
      <c r="C31" s="204">
        <f>Income!C78</f>
        <v>0</v>
      </c>
      <c r="D31" s="204">
        <f>Income!D78</f>
        <v>0</v>
      </c>
      <c r="E31" s="204">
        <f>Income!E78</f>
        <v>0</v>
      </c>
      <c r="F31" s="211">
        <f t="shared" si="16"/>
        <v>7124.7820082082608</v>
      </c>
      <c r="G31" s="211">
        <f t="shared" si="16"/>
        <v>7124.7820082082608</v>
      </c>
      <c r="H31" s="211">
        <f t="shared" si="16"/>
        <v>7124.7820082082608</v>
      </c>
      <c r="I31" s="211">
        <f t="shared" si="16"/>
        <v>7124.7820082082608</v>
      </c>
      <c r="J31" s="211">
        <f t="shared" si="16"/>
        <v>7124.7820082082608</v>
      </c>
      <c r="K31" s="211">
        <f t="shared" si="16"/>
        <v>7124.7820082082608</v>
      </c>
      <c r="L31" s="211">
        <f t="shared" si="16"/>
        <v>7124.7820082082608</v>
      </c>
      <c r="M31" s="211">
        <f t="shared" si="16"/>
        <v>7124.7820082082608</v>
      </c>
      <c r="N31" s="211">
        <f t="shared" si="16"/>
        <v>7124.7820082082608</v>
      </c>
      <c r="O31" s="211">
        <f t="shared" si="16"/>
        <v>7124.7820082082608</v>
      </c>
      <c r="P31" s="211">
        <f t="shared" si="17"/>
        <v>7124.7820082082608</v>
      </c>
      <c r="Q31" s="211">
        <f t="shared" si="17"/>
        <v>7124.7820082082608</v>
      </c>
      <c r="R31" s="211">
        <f t="shared" si="17"/>
        <v>7124.7820082082608</v>
      </c>
      <c r="S31" s="211">
        <f t="shared" si="17"/>
        <v>7124.7820082082608</v>
      </c>
      <c r="T31" s="211">
        <f t="shared" si="17"/>
        <v>7124.7820082082608</v>
      </c>
      <c r="U31" s="211">
        <f t="shared" si="17"/>
        <v>7024.4329658391298</v>
      </c>
      <c r="V31" s="211">
        <f t="shared" si="17"/>
        <v>6823.7348811008687</v>
      </c>
      <c r="W31" s="211">
        <f t="shared" si="17"/>
        <v>6623.0367963626086</v>
      </c>
      <c r="X31" s="211">
        <f t="shared" si="17"/>
        <v>6422.3387116243475</v>
      </c>
      <c r="Y31" s="211">
        <f t="shared" si="17"/>
        <v>6221.6406268860865</v>
      </c>
      <c r="Z31" s="211">
        <f t="shared" si="18"/>
        <v>6020.9425421478254</v>
      </c>
      <c r="AA31" s="211">
        <f t="shared" si="18"/>
        <v>5820.2444574095643</v>
      </c>
      <c r="AB31" s="211">
        <f t="shared" si="18"/>
        <v>5619.5463726713042</v>
      </c>
      <c r="AC31" s="211">
        <f t="shared" si="18"/>
        <v>5418.8482879330431</v>
      </c>
      <c r="AD31" s="211">
        <f t="shared" si="18"/>
        <v>5218.1502031947821</v>
      </c>
      <c r="AE31" s="211">
        <f t="shared" si="18"/>
        <v>5017.452118456521</v>
      </c>
      <c r="AF31" s="211">
        <f t="shared" si="18"/>
        <v>4816.75403371826</v>
      </c>
      <c r="AG31" s="211">
        <f t="shared" si="18"/>
        <v>4616.0559489799998</v>
      </c>
      <c r="AH31" s="211">
        <f t="shared" si="18"/>
        <v>4415.3578642417378</v>
      </c>
      <c r="AI31" s="211">
        <f t="shared" si="18"/>
        <v>4214.6597795034777</v>
      </c>
      <c r="AJ31" s="211">
        <f t="shared" si="19"/>
        <v>4013.9616947652171</v>
      </c>
      <c r="AK31" s="211">
        <f t="shared" si="19"/>
        <v>3813.2636100269565</v>
      </c>
      <c r="AL31" s="211">
        <f t="shared" si="19"/>
        <v>3612.5655252886959</v>
      </c>
      <c r="AM31" s="211">
        <f t="shared" si="19"/>
        <v>3411.8674405504348</v>
      </c>
      <c r="AN31" s="211">
        <f t="shared" si="19"/>
        <v>3211.1693558121738</v>
      </c>
      <c r="AO31" s="211">
        <f t="shared" si="19"/>
        <v>3010.4712710739132</v>
      </c>
      <c r="AP31" s="211">
        <f t="shared" si="19"/>
        <v>2809.7731863356521</v>
      </c>
      <c r="AQ31" s="211">
        <f t="shared" si="19"/>
        <v>2609.075101597391</v>
      </c>
      <c r="AR31" s="211">
        <f t="shared" si="19"/>
        <v>2408.37701685913</v>
      </c>
      <c r="AS31" s="211">
        <f t="shared" si="19"/>
        <v>2207.6789321208698</v>
      </c>
      <c r="AT31" s="211">
        <f t="shared" si="20"/>
        <v>2006.9808473826088</v>
      </c>
      <c r="AU31" s="211">
        <f t="shared" si="20"/>
        <v>1806.2827626443477</v>
      </c>
      <c r="AV31" s="211">
        <f t="shared" si="20"/>
        <v>1605.5846779060876</v>
      </c>
      <c r="AW31" s="211">
        <f t="shared" si="20"/>
        <v>1404.8865931678256</v>
      </c>
      <c r="AX31" s="211">
        <f t="shared" si="20"/>
        <v>1204.1885084295654</v>
      </c>
      <c r="AY31" s="211">
        <f t="shared" si="20"/>
        <v>1003.4904236913044</v>
      </c>
      <c r="AZ31" s="211">
        <f t="shared" si="20"/>
        <v>802.79233895304333</v>
      </c>
      <c r="BA31" s="211">
        <f t="shared" si="20"/>
        <v>602.09425421478227</v>
      </c>
      <c r="BB31" s="211">
        <f t="shared" si="20"/>
        <v>401.39616947652212</v>
      </c>
      <c r="BC31" s="211">
        <f t="shared" si="20"/>
        <v>200.69808473826015</v>
      </c>
      <c r="BD31" s="211">
        <f t="shared" si="21"/>
        <v>0</v>
      </c>
      <c r="BE31" s="211">
        <f t="shared" si="21"/>
        <v>0</v>
      </c>
      <c r="BF31" s="211">
        <f t="shared" si="21"/>
        <v>0</v>
      </c>
      <c r="BG31" s="211">
        <f t="shared" si="21"/>
        <v>0</v>
      </c>
      <c r="BH31" s="211">
        <f t="shared" si="21"/>
        <v>0</v>
      </c>
      <c r="BI31" s="211">
        <f t="shared" si="21"/>
        <v>0</v>
      </c>
      <c r="BJ31" s="211">
        <f t="shared" si="21"/>
        <v>0</v>
      </c>
      <c r="BK31" s="211">
        <f t="shared" si="21"/>
        <v>0</v>
      </c>
      <c r="BL31" s="211">
        <f t="shared" si="21"/>
        <v>0</v>
      </c>
      <c r="BM31" s="211">
        <f t="shared" si="21"/>
        <v>0</v>
      </c>
      <c r="BN31" s="211">
        <f t="shared" si="22"/>
        <v>0</v>
      </c>
      <c r="BO31" s="211">
        <f t="shared" si="22"/>
        <v>0</v>
      </c>
      <c r="BP31" s="211">
        <f t="shared" si="22"/>
        <v>0</v>
      </c>
      <c r="BQ31" s="211">
        <f t="shared" si="22"/>
        <v>0</v>
      </c>
      <c r="BR31" s="211">
        <f t="shared" si="22"/>
        <v>0</v>
      </c>
      <c r="BS31" s="211">
        <f t="shared" si="22"/>
        <v>0</v>
      </c>
      <c r="BT31" s="211">
        <f t="shared" si="22"/>
        <v>0</v>
      </c>
      <c r="BU31" s="211">
        <f t="shared" si="22"/>
        <v>0</v>
      </c>
      <c r="BV31" s="211">
        <f t="shared" si="22"/>
        <v>0</v>
      </c>
      <c r="BW31" s="211">
        <f t="shared" si="22"/>
        <v>0</v>
      </c>
      <c r="BX31" s="211">
        <f t="shared" si="23"/>
        <v>0</v>
      </c>
      <c r="BY31" s="211">
        <f t="shared" si="23"/>
        <v>0</v>
      </c>
      <c r="BZ31" s="211">
        <f t="shared" si="23"/>
        <v>0</v>
      </c>
      <c r="CA31" s="211">
        <f t="shared" si="23"/>
        <v>0</v>
      </c>
      <c r="CB31" s="211">
        <f t="shared" si="23"/>
        <v>0</v>
      </c>
      <c r="CC31" s="211">
        <f t="shared" si="23"/>
        <v>0</v>
      </c>
      <c r="CD31" s="211">
        <f t="shared" si="23"/>
        <v>0</v>
      </c>
      <c r="CE31" s="211">
        <f t="shared" si="23"/>
        <v>0</v>
      </c>
      <c r="CF31" s="211">
        <f t="shared" si="23"/>
        <v>0</v>
      </c>
      <c r="CG31" s="211">
        <f t="shared" si="23"/>
        <v>0</v>
      </c>
      <c r="CH31" s="211">
        <f t="shared" si="24"/>
        <v>0</v>
      </c>
      <c r="CI31" s="211">
        <f t="shared" si="24"/>
        <v>0</v>
      </c>
      <c r="CJ31" s="211">
        <f t="shared" si="24"/>
        <v>0</v>
      </c>
      <c r="CK31" s="211">
        <f t="shared" si="24"/>
        <v>0</v>
      </c>
      <c r="CL31" s="211">
        <f t="shared" si="24"/>
        <v>0</v>
      </c>
      <c r="CM31" s="211">
        <f t="shared" si="24"/>
        <v>0</v>
      </c>
      <c r="CN31" s="211">
        <f t="shared" si="24"/>
        <v>0</v>
      </c>
      <c r="CO31" s="211">
        <f t="shared" si="24"/>
        <v>0</v>
      </c>
      <c r="CP31" s="211">
        <f t="shared" si="24"/>
        <v>0</v>
      </c>
      <c r="CQ31" s="211">
        <f t="shared" si="24"/>
        <v>0</v>
      </c>
      <c r="CR31" s="211">
        <f t="shared" si="25"/>
        <v>0</v>
      </c>
      <c r="CS31" s="211">
        <f t="shared" si="25"/>
        <v>0</v>
      </c>
      <c r="CT31" s="211">
        <f t="shared" si="25"/>
        <v>0</v>
      </c>
      <c r="CU31" s="211">
        <f t="shared" si="25"/>
        <v>0</v>
      </c>
      <c r="CV31" s="211">
        <f t="shared" si="25"/>
        <v>0</v>
      </c>
      <c r="CW31" s="211">
        <f t="shared" si="25"/>
        <v>0</v>
      </c>
      <c r="CX31" s="211">
        <f t="shared" si="25"/>
        <v>0</v>
      </c>
      <c r="CY31" s="211">
        <f t="shared" si="25"/>
        <v>0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188712.80365088707</v>
      </c>
      <c r="E32" s="204">
        <f>Income!E79</f>
        <v>352263.90014832257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6290.4267883629027</v>
      </c>
      <c r="BF32" s="211">
        <f t="shared" si="21"/>
        <v>12580.853576725805</v>
      </c>
      <c r="BG32" s="211">
        <f t="shared" si="21"/>
        <v>18871.280365088707</v>
      </c>
      <c r="BH32" s="211">
        <f t="shared" si="21"/>
        <v>25161.707153451611</v>
      </c>
      <c r="BI32" s="211">
        <f t="shared" si="21"/>
        <v>31452.133941814514</v>
      </c>
      <c r="BJ32" s="211">
        <f t="shared" si="21"/>
        <v>37742.560730177414</v>
      </c>
      <c r="BK32" s="211">
        <f t="shared" si="21"/>
        <v>44032.987518540322</v>
      </c>
      <c r="BL32" s="211">
        <f t="shared" si="21"/>
        <v>50323.414306903222</v>
      </c>
      <c r="BM32" s="211">
        <f t="shared" si="21"/>
        <v>56613.841095266122</v>
      </c>
      <c r="BN32" s="211">
        <f t="shared" si="22"/>
        <v>62904.267883629029</v>
      </c>
      <c r="BO32" s="211">
        <f t="shared" si="22"/>
        <v>69194.694671991921</v>
      </c>
      <c r="BP32" s="211">
        <f t="shared" si="22"/>
        <v>75485.121460354829</v>
      </c>
      <c r="BQ32" s="211">
        <f t="shared" si="22"/>
        <v>81775.548248717736</v>
      </c>
      <c r="BR32" s="211">
        <f t="shared" si="22"/>
        <v>88065.975037080643</v>
      </c>
      <c r="BS32" s="211">
        <f t="shared" si="22"/>
        <v>94356.401825443536</v>
      </c>
      <c r="BT32" s="211">
        <f t="shared" si="22"/>
        <v>100646.82861380644</v>
      </c>
      <c r="BU32" s="211">
        <f t="shared" si="22"/>
        <v>106937.25540216935</v>
      </c>
      <c r="BV32" s="211">
        <f t="shared" si="22"/>
        <v>113227.68219053224</v>
      </c>
      <c r="BW32" s="211">
        <f t="shared" si="22"/>
        <v>119518.10897889515</v>
      </c>
      <c r="BX32" s="211">
        <f t="shared" si="23"/>
        <v>125808.53576725806</v>
      </c>
      <c r="BY32" s="211">
        <f t="shared" si="23"/>
        <v>132098.96255562094</v>
      </c>
      <c r="BZ32" s="211">
        <f t="shared" si="23"/>
        <v>138389.38934398384</v>
      </c>
      <c r="CA32" s="211">
        <f t="shared" si="23"/>
        <v>144679.81613234675</v>
      </c>
      <c r="CB32" s="211">
        <f t="shared" si="23"/>
        <v>150970.24292070966</v>
      </c>
      <c r="CC32" s="211">
        <f t="shared" si="23"/>
        <v>157260.66970907256</v>
      </c>
      <c r="CD32" s="211">
        <f t="shared" si="23"/>
        <v>163551.09649743547</v>
      </c>
      <c r="CE32" s="211">
        <f t="shared" si="23"/>
        <v>169841.52328579835</v>
      </c>
      <c r="CF32" s="211">
        <f t="shared" si="23"/>
        <v>176131.95007416129</v>
      </c>
      <c r="CG32" s="211">
        <f t="shared" si="23"/>
        <v>182422.37686252416</v>
      </c>
      <c r="CH32" s="211">
        <f t="shared" si="24"/>
        <v>188712.80365088707</v>
      </c>
      <c r="CI32" s="211">
        <f t="shared" si="24"/>
        <v>199992.18961622746</v>
      </c>
      <c r="CJ32" s="211">
        <f t="shared" si="24"/>
        <v>211271.57558156783</v>
      </c>
      <c r="CK32" s="211">
        <f t="shared" si="24"/>
        <v>222550.96154690822</v>
      </c>
      <c r="CL32" s="211">
        <f t="shared" si="24"/>
        <v>233830.34751224858</v>
      </c>
      <c r="CM32" s="211">
        <f t="shared" si="24"/>
        <v>245109.73347758898</v>
      </c>
      <c r="CN32" s="211">
        <f t="shared" si="24"/>
        <v>256389.11944292934</v>
      </c>
      <c r="CO32" s="211">
        <f t="shared" si="24"/>
        <v>267668.5054082697</v>
      </c>
      <c r="CP32" s="211">
        <f t="shared" si="24"/>
        <v>278947.89137361012</v>
      </c>
      <c r="CQ32" s="211">
        <f t="shared" si="24"/>
        <v>290227.27733895049</v>
      </c>
      <c r="CR32" s="211">
        <f t="shared" si="25"/>
        <v>301506.66330429085</v>
      </c>
      <c r="CS32" s="211">
        <f t="shared" si="25"/>
        <v>312786.04926963127</v>
      </c>
      <c r="CT32" s="211">
        <f t="shared" si="25"/>
        <v>324065.43523497164</v>
      </c>
      <c r="CU32" s="211">
        <f t="shared" si="25"/>
        <v>335344.821200312</v>
      </c>
      <c r="CV32" s="211">
        <f t="shared" si="25"/>
        <v>346624.20716565236</v>
      </c>
      <c r="CW32" s="211">
        <f t="shared" si="25"/>
        <v>352263.90014832257</v>
      </c>
      <c r="CX32" s="211">
        <f t="shared" si="25"/>
        <v>352263.90014832257</v>
      </c>
      <c r="CY32" s="211">
        <f t="shared" si="25"/>
        <v>352263.90014832257</v>
      </c>
      <c r="CZ32" s="211">
        <f t="shared" si="25"/>
        <v>352263.90014832257</v>
      </c>
      <c r="DA32" s="211">
        <f t="shared" si="25"/>
        <v>352263.90014832257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5871.0650024720435</v>
      </c>
      <c r="C34" s="204">
        <f>Income!C82</f>
        <v>0</v>
      </c>
      <c r="D34" s="204">
        <f>Income!D82</f>
        <v>0</v>
      </c>
      <c r="E34" s="204">
        <f>Income!E82</f>
        <v>58710.650024720424</v>
      </c>
      <c r="F34" s="211">
        <f t="shared" si="16"/>
        <v>5871.0650024720435</v>
      </c>
      <c r="G34" s="211">
        <f t="shared" si="16"/>
        <v>5871.0650024720435</v>
      </c>
      <c r="H34" s="211">
        <f t="shared" si="16"/>
        <v>5871.0650024720435</v>
      </c>
      <c r="I34" s="211">
        <f t="shared" si="16"/>
        <v>5871.0650024720435</v>
      </c>
      <c r="J34" s="211">
        <f t="shared" si="16"/>
        <v>5871.0650024720435</v>
      </c>
      <c r="K34" s="211">
        <f t="shared" si="16"/>
        <v>5871.0650024720435</v>
      </c>
      <c r="L34" s="211">
        <f t="shared" si="16"/>
        <v>5871.0650024720435</v>
      </c>
      <c r="M34" s="211">
        <f t="shared" si="16"/>
        <v>5871.0650024720435</v>
      </c>
      <c r="N34" s="211">
        <f t="shared" si="16"/>
        <v>5871.0650024720435</v>
      </c>
      <c r="O34" s="211">
        <f t="shared" si="16"/>
        <v>5871.0650024720435</v>
      </c>
      <c r="P34" s="211">
        <f t="shared" si="17"/>
        <v>5871.0650024720435</v>
      </c>
      <c r="Q34" s="211">
        <f t="shared" si="17"/>
        <v>5871.0650024720435</v>
      </c>
      <c r="R34" s="211">
        <f t="shared" si="17"/>
        <v>5871.0650024720435</v>
      </c>
      <c r="S34" s="211">
        <f t="shared" si="17"/>
        <v>5871.0650024720435</v>
      </c>
      <c r="T34" s="211">
        <f t="shared" si="17"/>
        <v>5871.0650024720435</v>
      </c>
      <c r="U34" s="211">
        <f t="shared" si="17"/>
        <v>5788.3739460991974</v>
      </c>
      <c r="V34" s="211">
        <f t="shared" si="17"/>
        <v>5622.9918333535061</v>
      </c>
      <c r="W34" s="211">
        <f t="shared" si="17"/>
        <v>5457.6097206078148</v>
      </c>
      <c r="X34" s="211">
        <f t="shared" si="17"/>
        <v>5292.2276078621235</v>
      </c>
      <c r="Y34" s="211">
        <f t="shared" si="17"/>
        <v>5126.8454951164322</v>
      </c>
      <c r="Z34" s="211">
        <f t="shared" si="18"/>
        <v>4961.4633823707409</v>
      </c>
      <c r="AA34" s="211">
        <f t="shared" si="18"/>
        <v>4796.0812696250496</v>
      </c>
      <c r="AB34" s="211">
        <f t="shared" si="18"/>
        <v>4630.6991568793583</v>
      </c>
      <c r="AC34" s="211">
        <f t="shared" si="18"/>
        <v>4465.3170441336661</v>
      </c>
      <c r="AD34" s="211">
        <f t="shared" si="18"/>
        <v>4299.9349313879757</v>
      </c>
      <c r="AE34" s="211">
        <f t="shared" si="18"/>
        <v>4134.5528186422835</v>
      </c>
      <c r="AF34" s="211">
        <f t="shared" si="18"/>
        <v>3969.1707058965922</v>
      </c>
      <c r="AG34" s="211">
        <f t="shared" si="18"/>
        <v>3803.7885931509013</v>
      </c>
      <c r="AH34" s="211">
        <f t="shared" si="18"/>
        <v>3638.40648040521</v>
      </c>
      <c r="AI34" s="211">
        <f t="shared" si="18"/>
        <v>3473.0243676595182</v>
      </c>
      <c r="AJ34" s="211">
        <f t="shared" si="19"/>
        <v>3307.6422549138269</v>
      </c>
      <c r="AK34" s="211">
        <f t="shared" si="19"/>
        <v>3142.2601421681356</v>
      </c>
      <c r="AL34" s="211">
        <f t="shared" si="19"/>
        <v>2976.8780294224448</v>
      </c>
      <c r="AM34" s="211">
        <f t="shared" si="19"/>
        <v>2811.4959166767535</v>
      </c>
      <c r="AN34" s="211">
        <f t="shared" si="19"/>
        <v>2646.1138039310617</v>
      </c>
      <c r="AO34" s="211">
        <f t="shared" si="19"/>
        <v>2480.7316911853704</v>
      </c>
      <c r="AP34" s="211">
        <f t="shared" si="19"/>
        <v>2315.3495784396791</v>
      </c>
      <c r="AQ34" s="211">
        <f t="shared" si="19"/>
        <v>2149.9674656939883</v>
      </c>
      <c r="AR34" s="211">
        <f t="shared" si="19"/>
        <v>1984.5853529482965</v>
      </c>
      <c r="AS34" s="211">
        <f t="shared" si="19"/>
        <v>1819.2032402026048</v>
      </c>
      <c r="AT34" s="211">
        <f t="shared" si="20"/>
        <v>1653.821127456913</v>
      </c>
      <c r="AU34" s="211">
        <f t="shared" si="20"/>
        <v>1488.4390147112226</v>
      </c>
      <c r="AV34" s="211">
        <f t="shared" si="20"/>
        <v>1323.0569019655304</v>
      </c>
      <c r="AW34" s="211">
        <f t="shared" si="20"/>
        <v>1157.6747892198391</v>
      </c>
      <c r="AX34" s="211">
        <f t="shared" si="20"/>
        <v>992.29267647414872</v>
      </c>
      <c r="AY34" s="211">
        <f t="shared" si="20"/>
        <v>826.91056372845651</v>
      </c>
      <c r="AZ34" s="211">
        <f t="shared" si="20"/>
        <v>661.52845098276521</v>
      </c>
      <c r="BA34" s="211">
        <f t="shared" si="20"/>
        <v>496.14633823707481</v>
      </c>
      <c r="BB34" s="211">
        <f t="shared" si="20"/>
        <v>330.7642254913826</v>
      </c>
      <c r="BC34" s="211">
        <f t="shared" si="20"/>
        <v>165.3821127456913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0</v>
      </c>
      <c r="BU34" s="211">
        <f t="shared" si="22"/>
        <v>0</v>
      </c>
      <c r="BV34" s="211">
        <f t="shared" si="22"/>
        <v>0</v>
      </c>
      <c r="BW34" s="211">
        <f t="shared" si="22"/>
        <v>0</v>
      </c>
      <c r="BX34" s="211">
        <f t="shared" si="23"/>
        <v>0</v>
      </c>
      <c r="BY34" s="211">
        <f t="shared" si="23"/>
        <v>0</v>
      </c>
      <c r="BZ34" s="211">
        <f t="shared" si="23"/>
        <v>0</v>
      </c>
      <c r="CA34" s="211">
        <f t="shared" si="23"/>
        <v>0</v>
      </c>
      <c r="CB34" s="211">
        <f t="shared" si="23"/>
        <v>0</v>
      </c>
      <c r="CC34" s="211">
        <f t="shared" si="23"/>
        <v>0</v>
      </c>
      <c r="CD34" s="211">
        <f t="shared" si="23"/>
        <v>0</v>
      </c>
      <c r="CE34" s="211">
        <f t="shared" si="23"/>
        <v>0</v>
      </c>
      <c r="CF34" s="211">
        <f t="shared" si="23"/>
        <v>0</v>
      </c>
      <c r="CG34" s="211">
        <f t="shared" si="23"/>
        <v>0</v>
      </c>
      <c r="CH34" s="211">
        <f t="shared" si="24"/>
        <v>0</v>
      </c>
      <c r="CI34" s="211">
        <f t="shared" si="24"/>
        <v>4049.0103465324432</v>
      </c>
      <c r="CJ34" s="211">
        <f t="shared" si="24"/>
        <v>8098.0206930648865</v>
      </c>
      <c r="CK34" s="211">
        <f t="shared" si="24"/>
        <v>12147.03103959733</v>
      </c>
      <c r="CL34" s="211">
        <f t="shared" si="24"/>
        <v>16196.041386129773</v>
      </c>
      <c r="CM34" s="211">
        <f t="shared" si="24"/>
        <v>20245.051732662214</v>
      </c>
      <c r="CN34" s="211">
        <f t="shared" si="24"/>
        <v>24294.06207919466</v>
      </c>
      <c r="CO34" s="211">
        <f t="shared" si="24"/>
        <v>28343.072425727103</v>
      </c>
      <c r="CP34" s="211">
        <f t="shared" si="24"/>
        <v>32392.082772259546</v>
      </c>
      <c r="CQ34" s="211">
        <f t="shared" si="24"/>
        <v>36441.093118791992</v>
      </c>
      <c r="CR34" s="211">
        <f t="shared" si="25"/>
        <v>40490.103465324428</v>
      </c>
      <c r="CS34" s="211">
        <f t="shared" si="25"/>
        <v>44539.113811856878</v>
      </c>
      <c r="CT34" s="211">
        <f t="shared" si="25"/>
        <v>48588.124158389321</v>
      </c>
      <c r="CU34" s="211">
        <f t="shared" si="25"/>
        <v>52637.134504921756</v>
      </c>
      <c r="CV34" s="211">
        <f t="shared" si="25"/>
        <v>56686.144851454206</v>
      </c>
      <c r="CW34" s="211">
        <f t="shared" si="25"/>
        <v>58710.650024720424</v>
      </c>
      <c r="CX34" s="211">
        <f t="shared" si="25"/>
        <v>58710.650024720424</v>
      </c>
      <c r="CY34" s="211">
        <f t="shared" si="25"/>
        <v>58710.650024720424</v>
      </c>
      <c r="CZ34" s="211">
        <f t="shared" si="25"/>
        <v>58710.650024720424</v>
      </c>
      <c r="DA34" s="211">
        <f t="shared" si="25"/>
        <v>58710.650024720424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24218.143135197181</v>
      </c>
      <c r="C36" s="204">
        <f>Income!C85</f>
        <v>49904.052521012367</v>
      </c>
      <c r="D36" s="204">
        <f>Income!D85</f>
        <v>14677.662506180106</v>
      </c>
      <c r="E36" s="204">
        <f>Income!E85</f>
        <v>20548.727508652148</v>
      </c>
      <c r="F36" s="211">
        <f t="shared" si="16"/>
        <v>24218.143135197181</v>
      </c>
      <c r="G36" s="211">
        <f t="shared" si="16"/>
        <v>24218.143135197181</v>
      </c>
      <c r="H36" s="211">
        <f t="shared" si="16"/>
        <v>24218.143135197181</v>
      </c>
      <c r="I36" s="211">
        <f t="shared" si="16"/>
        <v>24218.143135197181</v>
      </c>
      <c r="J36" s="211">
        <f t="shared" si="16"/>
        <v>24218.143135197181</v>
      </c>
      <c r="K36" s="211">
        <f t="shared" si="16"/>
        <v>24218.143135197181</v>
      </c>
      <c r="L36" s="211">
        <f t="shared" si="16"/>
        <v>24218.143135197181</v>
      </c>
      <c r="M36" s="211">
        <f t="shared" si="16"/>
        <v>24218.143135197181</v>
      </c>
      <c r="N36" s="211">
        <f t="shared" si="16"/>
        <v>24218.143135197181</v>
      </c>
      <c r="O36" s="211">
        <f t="shared" si="16"/>
        <v>24218.143135197181</v>
      </c>
      <c r="P36" s="211">
        <f t="shared" si="16"/>
        <v>24218.143135197181</v>
      </c>
      <c r="Q36" s="211">
        <f t="shared" si="16"/>
        <v>24218.143135197181</v>
      </c>
      <c r="R36" s="211">
        <f t="shared" si="16"/>
        <v>24218.143135197181</v>
      </c>
      <c r="S36" s="211">
        <f t="shared" si="16"/>
        <v>24218.143135197181</v>
      </c>
      <c r="T36" s="211">
        <f t="shared" si="16"/>
        <v>24218.143135197181</v>
      </c>
      <c r="U36" s="211">
        <f t="shared" si="16"/>
        <v>24579.91650682838</v>
      </c>
      <c r="V36" s="211">
        <f t="shared" si="17"/>
        <v>25303.463250090783</v>
      </c>
      <c r="W36" s="211">
        <f t="shared" si="17"/>
        <v>26027.009993353182</v>
      </c>
      <c r="X36" s="211">
        <f t="shared" si="17"/>
        <v>26750.556736615581</v>
      </c>
      <c r="Y36" s="211">
        <f t="shared" si="17"/>
        <v>27474.10347987798</v>
      </c>
      <c r="Z36" s="211">
        <f t="shared" si="17"/>
        <v>28197.650223140379</v>
      </c>
      <c r="AA36" s="211">
        <f t="shared" si="17"/>
        <v>28921.196966402778</v>
      </c>
      <c r="AB36" s="211">
        <f t="shared" si="17"/>
        <v>29644.743709665177</v>
      </c>
      <c r="AC36" s="211">
        <f t="shared" si="17"/>
        <v>30368.290452927577</v>
      </c>
      <c r="AD36" s="211">
        <f t="shared" si="17"/>
        <v>31091.837196189979</v>
      </c>
      <c r="AE36" s="211">
        <f t="shared" si="17"/>
        <v>31815.383939452378</v>
      </c>
      <c r="AF36" s="211">
        <f t="shared" si="18"/>
        <v>32538.930682714778</v>
      </c>
      <c r="AG36" s="211">
        <f t="shared" si="18"/>
        <v>33262.47742597718</v>
      </c>
      <c r="AH36" s="211">
        <f t="shared" si="18"/>
        <v>33986.024169239579</v>
      </c>
      <c r="AI36" s="211">
        <f t="shared" si="18"/>
        <v>34709.570912501978</v>
      </c>
      <c r="AJ36" s="211">
        <f t="shared" si="18"/>
        <v>35433.117655764378</v>
      </c>
      <c r="AK36" s="211">
        <f t="shared" si="18"/>
        <v>36156.664399026777</v>
      </c>
      <c r="AL36" s="211">
        <f t="shared" si="18"/>
        <v>36880.211142289176</v>
      </c>
      <c r="AM36" s="211">
        <f t="shared" si="18"/>
        <v>37603.757885551575</v>
      </c>
      <c r="AN36" s="211">
        <f t="shared" si="18"/>
        <v>38327.304628813974</v>
      </c>
      <c r="AO36" s="211">
        <f t="shared" si="18"/>
        <v>39050.851372076373</v>
      </c>
      <c r="AP36" s="211">
        <f t="shared" si="19"/>
        <v>39774.398115338772</v>
      </c>
      <c r="AQ36" s="211">
        <f t="shared" si="19"/>
        <v>40497.944858601171</v>
      </c>
      <c r="AR36" s="211">
        <f t="shared" si="19"/>
        <v>41221.49160186357</v>
      </c>
      <c r="AS36" s="211">
        <f t="shared" si="19"/>
        <v>41945.038345125969</v>
      </c>
      <c r="AT36" s="211">
        <f t="shared" si="19"/>
        <v>42668.585088388369</v>
      </c>
      <c r="AU36" s="211">
        <f t="shared" si="19"/>
        <v>43392.131831650768</v>
      </c>
      <c r="AV36" s="211">
        <f t="shared" si="19"/>
        <v>44115.678574913167</v>
      </c>
      <c r="AW36" s="211">
        <f t="shared" si="19"/>
        <v>44839.225318175566</v>
      </c>
      <c r="AX36" s="211">
        <f t="shared" si="19"/>
        <v>45562.772061437965</v>
      </c>
      <c r="AY36" s="211">
        <f t="shared" si="19"/>
        <v>46286.318804700364</v>
      </c>
      <c r="AZ36" s="211">
        <f t="shared" si="20"/>
        <v>47009.865547962763</v>
      </c>
      <c r="BA36" s="211">
        <f t="shared" si="20"/>
        <v>47733.41229122517</v>
      </c>
      <c r="BB36" s="211">
        <f t="shared" si="20"/>
        <v>48456.959034487569</v>
      </c>
      <c r="BC36" s="211">
        <f t="shared" si="20"/>
        <v>49180.505777749968</v>
      </c>
      <c r="BD36" s="211">
        <f t="shared" si="20"/>
        <v>49904.052521012367</v>
      </c>
      <c r="BE36" s="211">
        <f t="shared" si="20"/>
        <v>48729.839520517955</v>
      </c>
      <c r="BF36" s="211">
        <f t="shared" si="20"/>
        <v>47555.62652002355</v>
      </c>
      <c r="BG36" s="211">
        <f t="shared" si="20"/>
        <v>46381.413519529138</v>
      </c>
      <c r="BH36" s="211">
        <f t="shared" si="20"/>
        <v>45207.200519034734</v>
      </c>
      <c r="BI36" s="211">
        <f t="shared" si="20"/>
        <v>44032.987518540322</v>
      </c>
      <c r="BJ36" s="211">
        <f t="shared" si="21"/>
        <v>42858.774518045917</v>
      </c>
      <c r="BK36" s="211">
        <f t="shared" si="21"/>
        <v>41684.561517551505</v>
      </c>
      <c r="BL36" s="211">
        <f t="shared" si="21"/>
        <v>40510.3485170571</v>
      </c>
      <c r="BM36" s="211">
        <f t="shared" si="21"/>
        <v>39336.135516562688</v>
      </c>
      <c r="BN36" s="211">
        <f t="shared" si="21"/>
        <v>38161.922516068284</v>
      </c>
      <c r="BO36" s="211">
        <f t="shared" si="21"/>
        <v>36987.709515573872</v>
      </c>
      <c r="BP36" s="211">
        <f t="shared" si="21"/>
        <v>35813.49651507946</v>
      </c>
      <c r="BQ36" s="211">
        <f t="shared" si="21"/>
        <v>34639.283514585055</v>
      </c>
      <c r="BR36" s="211">
        <f t="shared" si="21"/>
        <v>33465.07051409065</v>
      </c>
      <c r="BS36" s="211">
        <f t="shared" si="21"/>
        <v>32290.857513596238</v>
      </c>
      <c r="BT36" s="211">
        <f t="shared" si="22"/>
        <v>31116.64451310183</v>
      </c>
      <c r="BU36" s="211">
        <f t="shared" si="22"/>
        <v>29942.431512607422</v>
      </c>
      <c r="BV36" s="211">
        <f t="shared" si="22"/>
        <v>28768.218512113013</v>
      </c>
      <c r="BW36" s="211">
        <f t="shared" si="22"/>
        <v>27594.005511618605</v>
      </c>
      <c r="BX36" s="211">
        <f t="shared" si="22"/>
        <v>26419.792511124197</v>
      </c>
      <c r="BY36" s="211">
        <f t="shared" si="22"/>
        <v>25245.579510629788</v>
      </c>
      <c r="BZ36" s="211">
        <f t="shared" si="22"/>
        <v>24071.36651013538</v>
      </c>
      <c r="CA36" s="211">
        <f t="shared" si="22"/>
        <v>22897.153509640968</v>
      </c>
      <c r="CB36" s="211">
        <f t="shared" si="22"/>
        <v>21722.94050914656</v>
      </c>
      <c r="CC36" s="211">
        <f t="shared" si="22"/>
        <v>20548.727508652151</v>
      </c>
      <c r="CD36" s="211">
        <f t="shared" si="23"/>
        <v>19374.514508157743</v>
      </c>
      <c r="CE36" s="211">
        <f t="shared" si="23"/>
        <v>18200.301507663335</v>
      </c>
      <c r="CF36" s="211">
        <f t="shared" si="23"/>
        <v>17026.088507168926</v>
      </c>
      <c r="CG36" s="211">
        <f t="shared" si="23"/>
        <v>15851.875506674522</v>
      </c>
      <c r="CH36" s="211">
        <f t="shared" si="23"/>
        <v>14677.66250618011</v>
      </c>
      <c r="CI36" s="211">
        <f t="shared" si="23"/>
        <v>15082.563540833351</v>
      </c>
      <c r="CJ36" s="211">
        <f t="shared" si="23"/>
        <v>15487.464575486594</v>
      </c>
      <c r="CK36" s="211">
        <f t="shared" si="23"/>
        <v>15892.365610139839</v>
      </c>
      <c r="CL36" s="211">
        <f t="shared" si="23"/>
        <v>16297.266644793082</v>
      </c>
      <c r="CM36" s="211">
        <f t="shared" si="23"/>
        <v>16702.167679446327</v>
      </c>
      <c r="CN36" s="211">
        <f t="shared" si="24"/>
        <v>17107.068714099572</v>
      </c>
      <c r="CO36" s="211">
        <f t="shared" si="24"/>
        <v>17511.969748752817</v>
      </c>
      <c r="CP36" s="211">
        <f t="shared" si="24"/>
        <v>17916.870783406059</v>
      </c>
      <c r="CQ36" s="211">
        <f t="shared" si="24"/>
        <v>18321.771818059304</v>
      </c>
      <c r="CR36" s="211">
        <f t="shared" si="24"/>
        <v>18726.672852712549</v>
      </c>
      <c r="CS36" s="211">
        <f t="shared" si="24"/>
        <v>19131.573887365794</v>
      </c>
      <c r="CT36" s="211">
        <f t="shared" si="24"/>
        <v>19536.474922019035</v>
      </c>
      <c r="CU36" s="211">
        <f t="shared" si="24"/>
        <v>19941.37595667228</v>
      </c>
      <c r="CV36" s="211">
        <f t="shared" si="24"/>
        <v>20346.276991325525</v>
      </c>
      <c r="CW36" s="211">
        <f t="shared" si="24"/>
        <v>20548.727508652148</v>
      </c>
      <c r="CX36" s="211">
        <f t="shared" si="25"/>
        <v>20548.727508652148</v>
      </c>
      <c r="CY36" s="211">
        <f t="shared" si="25"/>
        <v>20548.727508652148</v>
      </c>
      <c r="CZ36" s="211">
        <f t="shared" si="25"/>
        <v>20548.727508652148</v>
      </c>
      <c r="DA36" s="211">
        <f t="shared" si="25"/>
        <v>20548.727508652148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1299.5847010680307</v>
      </c>
      <c r="D37" s="204">
        <f>Income!D86</f>
        <v>2358.9100456360889</v>
      </c>
      <c r="E37" s="204">
        <f>Income!E86</f>
        <v>16145.428756798117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18.304009874197678</v>
      </c>
      <c r="V37" s="211">
        <f t="shared" si="17"/>
        <v>54.912029622592911</v>
      </c>
      <c r="W37" s="211">
        <f t="shared" si="17"/>
        <v>91.520049370988147</v>
      </c>
      <c r="X37" s="211">
        <f t="shared" si="17"/>
        <v>128.12806911938335</v>
      </c>
      <c r="Y37" s="211">
        <f t="shared" si="17"/>
        <v>164.73608886777859</v>
      </c>
      <c r="Z37" s="211">
        <f t="shared" si="18"/>
        <v>201.34410861617383</v>
      </c>
      <c r="AA37" s="211">
        <f t="shared" si="18"/>
        <v>237.95212836456906</v>
      </c>
      <c r="AB37" s="211">
        <f t="shared" si="18"/>
        <v>274.56014811296427</v>
      </c>
      <c r="AC37" s="211">
        <f t="shared" si="18"/>
        <v>311.16816786135951</v>
      </c>
      <c r="AD37" s="211">
        <f t="shared" si="18"/>
        <v>347.77618760975474</v>
      </c>
      <c r="AE37" s="211">
        <f t="shared" si="18"/>
        <v>384.38420735814998</v>
      </c>
      <c r="AF37" s="211">
        <f t="shared" si="18"/>
        <v>420.99222710654522</v>
      </c>
      <c r="AG37" s="211">
        <f t="shared" si="18"/>
        <v>457.60024685494045</v>
      </c>
      <c r="AH37" s="211">
        <f t="shared" si="18"/>
        <v>494.20826660333563</v>
      </c>
      <c r="AI37" s="211">
        <f t="shared" si="18"/>
        <v>530.81628635173081</v>
      </c>
      <c r="AJ37" s="211">
        <f t="shared" si="19"/>
        <v>567.42430610012616</v>
      </c>
      <c r="AK37" s="211">
        <f t="shared" si="19"/>
        <v>604.03232584852128</v>
      </c>
      <c r="AL37" s="211">
        <f t="shared" si="19"/>
        <v>640.64034559691652</v>
      </c>
      <c r="AM37" s="211">
        <f t="shared" si="19"/>
        <v>677.24836534531175</v>
      </c>
      <c r="AN37" s="211">
        <f t="shared" si="19"/>
        <v>713.85638509370699</v>
      </c>
      <c r="AO37" s="211">
        <f t="shared" si="19"/>
        <v>750.46440484210223</v>
      </c>
      <c r="AP37" s="211">
        <f t="shared" si="19"/>
        <v>787.07242459049746</v>
      </c>
      <c r="AQ37" s="211">
        <f t="shared" si="19"/>
        <v>823.6804443388927</v>
      </c>
      <c r="AR37" s="211">
        <f t="shared" si="19"/>
        <v>860.28846408728782</v>
      </c>
      <c r="AS37" s="211">
        <f t="shared" si="19"/>
        <v>896.89648383568317</v>
      </c>
      <c r="AT37" s="211">
        <f t="shared" si="20"/>
        <v>933.50450358407829</v>
      </c>
      <c r="AU37" s="211">
        <f t="shared" si="20"/>
        <v>970.11252333247353</v>
      </c>
      <c r="AV37" s="211">
        <f t="shared" si="20"/>
        <v>1006.7205430808689</v>
      </c>
      <c r="AW37" s="211">
        <f t="shared" si="20"/>
        <v>1043.328562829264</v>
      </c>
      <c r="AX37" s="211">
        <f t="shared" si="20"/>
        <v>1079.9365825776592</v>
      </c>
      <c r="AY37" s="211">
        <f t="shared" si="20"/>
        <v>1116.5446023260545</v>
      </c>
      <c r="AZ37" s="211">
        <f t="shared" si="20"/>
        <v>1153.1526220744497</v>
      </c>
      <c r="BA37" s="211">
        <f t="shared" si="20"/>
        <v>1189.7606418228449</v>
      </c>
      <c r="BB37" s="211">
        <f t="shared" si="20"/>
        <v>1226.3686615712402</v>
      </c>
      <c r="BC37" s="211">
        <f t="shared" si="20"/>
        <v>1262.9766813196354</v>
      </c>
      <c r="BD37" s="211">
        <f t="shared" si="21"/>
        <v>1299.5847010680307</v>
      </c>
      <c r="BE37" s="211">
        <f t="shared" si="21"/>
        <v>1334.8955458869659</v>
      </c>
      <c r="BF37" s="211">
        <f t="shared" si="21"/>
        <v>1370.2063907059012</v>
      </c>
      <c r="BG37" s="211">
        <f t="shared" si="21"/>
        <v>1405.5172355248365</v>
      </c>
      <c r="BH37" s="211">
        <f t="shared" si="21"/>
        <v>1440.8280803437717</v>
      </c>
      <c r="BI37" s="211">
        <f t="shared" si="21"/>
        <v>1476.138925162707</v>
      </c>
      <c r="BJ37" s="211">
        <f t="shared" si="21"/>
        <v>1511.4497699816422</v>
      </c>
      <c r="BK37" s="211">
        <f t="shared" si="21"/>
        <v>1546.7606148005775</v>
      </c>
      <c r="BL37" s="211">
        <f t="shared" si="21"/>
        <v>1582.0714596195128</v>
      </c>
      <c r="BM37" s="211">
        <f t="shared" si="21"/>
        <v>1617.382304438448</v>
      </c>
      <c r="BN37" s="211">
        <f t="shared" si="22"/>
        <v>1652.6931492573835</v>
      </c>
      <c r="BO37" s="211">
        <f t="shared" si="22"/>
        <v>1688.0039940763186</v>
      </c>
      <c r="BP37" s="211">
        <f t="shared" si="22"/>
        <v>1723.3148388952538</v>
      </c>
      <c r="BQ37" s="211">
        <f t="shared" si="22"/>
        <v>1758.6256837141891</v>
      </c>
      <c r="BR37" s="211">
        <f t="shared" si="22"/>
        <v>1793.9365285331246</v>
      </c>
      <c r="BS37" s="211">
        <f t="shared" si="22"/>
        <v>1829.2473733520596</v>
      </c>
      <c r="BT37" s="211">
        <f t="shared" si="22"/>
        <v>1864.5582181709951</v>
      </c>
      <c r="BU37" s="211">
        <f t="shared" si="22"/>
        <v>1899.8690629899302</v>
      </c>
      <c r="BV37" s="211">
        <f t="shared" si="22"/>
        <v>1935.1799078088657</v>
      </c>
      <c r="BW37" s="211">
        <f t="shared" si="22"/>
        <v>1970.4907526278007</v>
      </c>
      <c r="BX37" s="211">
        <f t="shared" si="23"/>
        <v>2005.8015974467362</v>
      </c>
      <c r="BY37" s="211">
        <f t="shared" si="23"/>
        <v>2041.1124422656712</v>
      </c>
      <c r="BZ37" s="211">
        <f t="shared" si="23"/>
        <v>2076.4232870846067</v>
      </c>
      <c r="CA37" s="211">
        <f t="shared" si="23"/>
        <v>2111.7341319035418</v>
      </c>
      <c r="CB37" s="211">
        <f t="shared" si="23"/>
        <v>2147.0449767224773</v>
      </c>
      <c r="CC37" s="211">
        <f t="shared" si="23"/>
        <v>2182.3558215414123</v>
      </c>
      <c r="CD37" s="211">
        <f t="shared" si="23"/>
        <v>2217.6666663603478</v>
      </c>
      <c r="CE37" s="211">
        <f t="shared" si="23"/>
        <v>2252.9775111792833</v>
      </c>
      <c r="CF37" s="211">
        <f t="shared" si="23"/>
        <v>2288.2883559982183</v>
      </c>
      <c r="CG37" s="211">
        <f t="shared" si="23"/>
        <v>2323.5992008171534</v>
      </c>
      <c r="CH37" s="211">
        <f t="shared" si="24"/>
        <v>2358.9100456360889</v>
      </c>
      <c r="CI37" s="211">
        <f t="shared" si="24"/>
        <v>3309.7044395093321</v>
      </c>
      <c r="CJ37" s="211">
        <f t="shared" si="24"/>
        <v>4260.4988333825759</v>
      </c>
      <c r="CK37" s="211">
        <f t="shared" si="24"/>
        <v>5211.2932272558191</v>
      </c>
      <c r="CL37" s="211">
        <f t="shared" si="24"/>
        <v>6162.0876211290624</v>
      </c>
      <c r="CM37" s="211">
        <f t="shared" si="24"/>
        <v>7112.8820150023057</v>
      </c>
      <c r="CN37" s="211">
        <f t="shared" si="24"/>
        <v>8063.6764088755481</v>
      </c>
      <c r="CO37" s="211">
        <f t="shared" si="24"/>
        <v>9014.4708027487923</v>
      </c>
      <c r="CP37" s="211">
        <f t="shared" si="24"/>
        <v>9965.2651966220365</v>
      </c>
      <c r="CQ37" s="211">
        <f t="shared" si="24"/>
        <v>10916.059590495279</v>
      </c>
      <c r="CR37" s="211">
        <f t="shared" si="25"/>
        <v>11866.853984368523</v>
      </c>
      <c r="CS37" s="211">
        <f t="shared" si="25"/>
        <v>12817.648378241765</v>
      </c>
      <c r="CT37" s="211">
        <f t="shared" si="25"/>
        <v>13768.442772115008</v>
      </c>
      <c r="CU37" s="211">
        <f t="shared" si="25"/>
        <v>14719.237165988252</v>
      </c>
      <c r="CV37" s="211">
        <f t="shared" si="25"/>
        <v>15670.031559861494</v>
      </c>
      <c r="CW37" s="211">
        <f t="shared" si="25"/>
        <v>16145.428756798117</v>
      </c>
      <c r="CX37" s="211">
        <f t="shared" si="25"/>
        <v>16145.428756798117</v>
      </c>
      <c r="CY37" s="211">
        <f t="shared" si="25"/>
        <v>16145.428756798117</v>
      </c>
      <c r="CZ37" s="211">
        <f t="shared" si="25"/>
        <v>16145.428756798117</v>
      </c>
      <c r="DA37" s="211">
        <f t="shared" si="25"/>
        <v>16145.428756798117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75518.552868695362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45133.417000383197</v>
      </c>
      <c r="G38" s="205">
        <f t="shared" si="26"/>
        <v>45133.417000383197</v>
      </c>
      <c r="H38" s="205">
        <f t="shared" si="26"/>
        <v>45133.417000383197</v>
      </c>
      <c r="I38" s="205">
        <f t="shared" si="26"/>
        <v>45133.417000383197</v>
      </c>
      <c r="J38" s="205">
        <f t="shared" si="26"/>
        <v>45133.417000383197</v>
      </c>
      <c r="K38" s="205">
        <f t="shared" si="26"/>
        <v>45133.417000383197</v>
      </c>
      <c r="L38" s="205">
        <f t="shared" si="26"/>
        <v>45133.417000383197</v>
      </c>
      <c r="M38" s="205">
        <f t="shared" si="26"/>
        <v>45133.417000383197</v>
      </c>
      <c r="N38" s="205">
        <f t="shared" si="26"/>
        <v>45133.417000383197</v>
      </c>
      <c r="O38" s="205">
        <f t="shared" si="26"/>
        <v>45133.417000383197</v>
      </c>
      <c r="P38" s="205">
        <f t="shared" si="26"/>
        <v>45133.417000383197</v>
      </c>
      <c r="Q38" s="205">
        <f t="shared" si="26"/>
        <v>45133.417000383197</v>
      </c>
      <c r="R38" s="205">
        <f t="shared" si="26"/>
        <v>45133.417000383197</v>
      </c>
      <c r="S38" s="205">
        <f t="shared" si="26"/>
        <v>45133.417000383197</v>
      </c>
      <c r="T38" s="205">
        <f t="shared" si="26"/>
        <v>45133.417000383197</v>
      </c>
      <c r="U38" s="205">
        <f t="shared" si="26"/>
        <v>45511.826629064344</v>
      </c>
      <c r="V38" s="205">
        <f t="shared" si="26"/>
        <v>46268.645886426668</v>
      </c>
      <c r="W38" s="205">
        <f t="shared" si="26"/>
        <v>47025.465143788977</v>
      </c>
      <c r="X38" s="205">
        <f t="shared" si="26"/>
        <v>47782.284401151293</v>
      </c>
      <c r="Y38" s="205">
        <f t="shared" si="26"/>
        <v>48539.103658513603</v>
      </c>
      <c r="Z38" s="205">
        <f t="shared" si="26"/>
        <v>49295.922915875926</v>
      </c>
      <c r="AA38" s="205">
        <f t="shared" si="26"/>
        <v>50052.742173238228</v>
      </c>
      <c r="AB38" s="205">
        <f t="shared" si="26"/>
        <v>50809.561430600545</v>
      </c>
      <c r="AC38" s="205">
        <f t="shared" si="26"/>
        <v>51566.380687962861</v>
      </c>
      <c r="AD38" s="205">
        <f t="shared" si="26"/>
        <v>52323.199945325177</v>
      </c>
      <c r="AE38" s="205">
        <f t="shared" si="26"/>
        <v>53080.019202687487</v>
      </c>
      <c r="AF38" s="205">
        <f t="shared" si="26"/>
        <v>53836.838460049796</v>
      </c>
      <c r="AG38" s="205">
        <f t="shared" si="26"/>
        <v>54593.657717412119</v>
      </c>
      <c r="AH38" s="205">
        <f t="shared" si="26"/>
        <v>55350.476974774429</v>
      </c>
      <c r="AI38" s="205">
        <f t="shared" si="26"/>
        <v>56107.296232136745</v>
      </c>
      <c r="AJ38" s="205">
        <f t="shared" si="26"/>
        <v>56864.115489499054</v>
      </c>
      <c r="AK38" s="205">
        <f t="shared" si="26"/>
        <v>57620.934746861363</v>
      </c>
      <c r="AL38" s="205">
        <f t="shared" ref="AL38:BQ38" si="27">SUM(AL25:AL37)</f>
        <v>58377.754004223687</v>
      </c>
      <c r="AM38" s="205">
        <f t="shared" si="27"/>
        <v>59134.573261585989</v>
      </c>
      <c r="AN38" s="205">
        <f t="shared" si="27"/>
        <v>59891.392518948305</v>
      </c>
      <c r="AO38" s="205">
        <f t="shared" si="27"/>
        <v>60648.211776310622</v>
      </c>
      <c r="AP38" s="205">
        <f t="shared" si="27"/>
        <v>61405.031033672938</v>
      </c>
      <c r="AQ38" s="205">
        <f t="shared" si="27"/>
        <v>62161.850291035247</v>
      </c>
      <c r="AR38" s="205">
        <f t="shared" si="27"/>
        <v>62918.669548397556</v>
      </c>
      <c r="AS38" s="205">
        <f t="shared" si="27"/>
        <v>63675.488805759873</v>
      </c>
      <c r="AT38" s="205">
        <f t="shared" si="27"/>
        <v>64432.308063122189</v>
      </c>
      <c r="AU38" s="205">
        <f t="shared" si="27"/>
        <v>65189.127320484491</v>
      </c>
      <c r="AV38" s="205">
        <f t="shared" si="27"/>
        <v>65945.946577846815</v>
      </c>
      <c r="AW38" s="205">
        <f t="shared" si="27"/>
        <v>66702.765835209124</v>
      </c>
      <c r="AX38" s="205">
        <f t="shared" si="27"/>
        <v>67459.585092571433</v>
      </c>
      <c r="AY38" s="205">
        <f t="shared" si="27"/>
        <v>68216.404349933757</v>
      </c>
      <c r="AZ38" s="205">
        <f t="shared" si="27"/>
        <v>68973.223607296066</v>
      </c>
      <c r="BA38" s="205">
        <f t="shared" si="27"/>
        <v>69730.042864658375</v>
      </c>
      <c r="BB38" s="205">
        <f t="shared" si="27"/>
        <v>70486.862122020684</v>
      </c>
      <c r="BC38" s="205">
        <f t="shared" si="27"/>
        <v>71243.681379383008</v>
      </c>
      <c r="BD38" s="205">
        <f t="shared" si="27"/>
        <v>72000.500636745317</v>
      </c>
      <c r="BE38" s="205">
        <f t="shared" si="27"/>
        <v>77285.865722733579</v>
      </c>
      <c r="BF38" s="205">
        <f t="shared" si="27"/>
        <v>82571.230808721855</v>
      </c>
      <c r="BG38" s="205">
        <f t="shared" si="27"/>
        <v>87856.595894710103</v>
      </c>
      <c r="BH38" s="205">
        <f t="shared" si="27"/>
        <v>93141.960980698379</v>
      </c>
      <c r="BI38" s="205">
        <f t="shared" si="27"/>
        <v>98427.326066686655</v>
      </c>
      <c r="BJ38" s="205">
        <f t="shared" si="27"/>
        <v>103712.69115267492</v>
      </c>
      <c r="BK38" s="205">
        <f t="shared" si="27"/>
        <v>108998.05623866316</v>
      </c>
      <c r="BL38" s="205">
        <f t="shared" si="27"/>
        <v>114283.42132465144</v>
      </c>
      <c r="BM38" s="205">
        <f t="shared" si="27"/>
        <v>119568.7864106397</v>
      </c>
      <c r="BN38" s="205">
        <f t="shared" si="27"/>
        <v>124854.15149662796</v>
      </c>
      <c r="BO38" s="205">
        <f t="shared" si="27"/>
        <v>130139.51658261624</v>
      </c>
      <c r="BP38" s="205">
        <f t="shared" si="27"/>
        <v>135424.8816686045</v>
      </c>
      <c r="BQ38" s="205">
        <f t="shared" si="27"/>
        <v>140710.24675459278</v>
      </c>
      <c r="BR38" s="205">
        <f t="shared" ref="BR38:CW38" si="28">SUM(BR25:BR37)</f>
        <v>145995.61184058106</v>
      </c>
      <c r="BS38" s="205">
        <f t="shared" si="28"/>
        <v>151280.9769265693</v>
      </c>
      <c r="BT38" s="205">
        <f t="shared" si="28"/>
        <v>156566.34201255758</v>
      </c>
      <c r="BU38" s="205">
        <f t="shared" si="28"/>
        <v>161851.70709854583</v>
      </c>
      <c r="BV38" s="205">
        <f t="shared" si="28"/>
        <v>167137.0721845341</v>
      </c>
      <c r="BW38" s="205">
        <f t="shared" si="28"/>
        <v>172422.43727052235</v>
      </c>
      <c r="BX38" s="205">
        <f t="shared" si="28"/>
        <v>177707.80235651063</v>
      </c>
      <c r="BY38" s="205">
        <f t="shared" si="28"/>
        <v>182993.1674424989</v>
      </c>
      <c r="BZ38" s="205">
        <f t="shared" si="28"/>
        <v>188278.53252848715</v>
      </c>
      <c r="CA38" s="205">
        <f t="shared" si="28"/>
        <v>193563.8976144754</v>
      </c>
      <c r="CB38" s="205">
        <f t="shared" si="28"/>
        <v>198849.26270046367</v>
      </c>
      <c r="CC38" s="205">
        <f t="shared" si="28"/>
        <v>204134.62778645195</v>
      </c>
      <c r="CD38" s="205">
        <f t="shared" si="28"/>
        <v>209419.9928724402</v>
      </c>
      <c r="CE38" s="205">
        <f t="shared" si="28"/>
        <v>214705.35795842845</v>
      </c>
      <c r="CF38" s="205">
        <f t="shared" si="28"/>
        <v>219990.72304441675</v>
      </c>
      <c r="CG38" s="205">
        <f t="shared" si="28"/>
        <v>225276.088130405</v>
      </c>
      <c r="CH38" s="205">
        <f t="shared" si="28"/>
        <v>230561.45321639327</v>
      </c>
      <c r="CI38" s="205">
        <f t="shared" si="28"/>
        <v>251575.67920797874</v>
      </c>
      <c r="CJ38" s="205">
        <f t="shared" si="28"/>
        <v>272589.90519956412</v>
      </c>
      <c r="CK38" s="205">
        <f t="shared" si="28"/>
        <v>293604.13119114959</v>
      </c>
      <c r="CL38" s="205">
        <f t="shared" si="28"/>
        <v>314618.35718273505</v>
      </c>
      <c r="CM38" s="205">
        <f t="shared" si="28"/>
        <v>335632.58317432046</v>
      </c>
      <c r="CN38" s="205">
        <f t="shared" si="28"/>
        <v>356646.80916590593</v>
      </c>
      <c r="CO38" s="205">
        <f t="shared" si="28"/>
        <v>377661.03515749134</v>
      </c>
      <c r="CP38" s="205">
        <f t="shared" si="28"/>
        <v>398675.2611490768</v>
      </c>
      <c r="CQ38" s="205">
        <f t="shared" si="28"/>
        <v>419689.48714066227</v>
      </c>
      <c r="CR38" s="205">
        <f t="shared" si="28"/>
        <v>440703.71313224762</v>
      </c>
      <c r="CS38" s="205">
        <f t="shared" si="28"/>
        <v>461717.93912383314</v>
      </c>
      <c r="CT38" s="205">
        <f t="shared" si="28"/>
        <v>482732.16511541855</v>
      </c>
      <c r="CU38" s="205">
        <f t="shared" si="28"/>
        <v>503746.39110700396</v>
      </c>
      <c r="CV38" s="205">
        <f t="shared" si="28"/>
        <v>524760.61709858931</v>
      </c>
      <c r="CW38" s="205">
        <f t="shared" si="28"/>
        <v>535267.73009438207</v>
      </c>
      <c r="CX38" s="205">
        <f>SUM(CX25:CX37)</f>
        <v>535267.73009438207</v>
      </c>
      <c r="CY38" s="205">
        <f>SUM(CY25:CY37)</f>
        <v>535267.73009438207</v>
      </c>
      <c r="CZ38" s="205">
        <f>SUM(CZ25:CZ37)</f>
        <v>535267.73009438207</v>
      </c>
      <c r="DA38" s="205">
        <f>SUM(DA25:DA37)</f>
        <v>535267.73009438207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7.2253058359501248</v>
      </c>
      <c r="V47" s="211">
        <f t="shared" si="51"/>
        <v>7.2253058359501248</v>
      </c>
      <c r="W47" s="211">
        <f t="shared" si="51"/>
        <v>7.2253058359501248</v>
      </c>
      <c r="X47" s="211">
        <f t="shared" si="51"/>
        <v>7.2253058359501248</v>
      </c>
      <c r="Y47" s="211">
        <f t="shared" si="51"/>
        <v>7.2253058359501248</v>
      </c>
      <c r="Z47" s="211">
        <f t="shared" si="51"/>
        <v>7.2253058359501248</v>
      </c>
      <c r="AA47" s="211">
        <f t="shared" si="51"/>
        <v>7.2253058359501248</v>
      </c>
      <c r="AB47" s="211">
        <f t="shared" si="51"/>
        <v>7.2253058359501248</v>
      </c>
      <c r="AC47" s="211">
        <f t="shared" si="51"/>
        <v>7.2253058359501248</v>
      </c>
      <c r="AD47" s="211">
        <f t="shared" si="51"/>
        <v>7.2253058359501248</v>
      </c>
      <c r="AE47" s="211">
        <f t="shared" si="51"/>
        <v>7.2253058359501248</v>
      </c>
      <c r="AF47" s="211">
        <f t="shared" si="51"/>
        <v>7.2253058359501248</v>
      </c>
      <c r="AG47" s="211">
        <f t="shared" si="51"/>
        <v>7.2253058359501248</v>
      </c>
      <c r="AH47" s="211">
        <f t="shared" si="51"/>
        <v>7.2253058359501248</v>
      </c>
      <c r="AI47" s="211">
        <f t="shared" si="51"/>
        <v>7.2253058359501248</v>
      </c>
      <c r="AJ47" s="211">
        <f t="shared" si="51"/>
        <v>7.2253058359501248</v>
      </c>
      <c r="AK47" s="211">
        <f t="shared" si="51"/>
        <v>7.2253058359501248</v>
      </c>
      <c r="AL47" s="211">
        <f t="shared" ref="AL47:BQ47" si="52">IF(AL$22&lt;=$E$24,IF(AL$22&lt;=$D$24,IF(AL$22&lt;=$C$24,IF(AL$22&lt;=$B$24,$B113,($C30-$B30)/($C$24-$B$24)),($D30-$C30)/($D$24-$C$24)),($E30-$D30)/($E$24-$D$24)),$F113)</f>
        <v>7.2253058359501248</v>
      </c>
      <c r="AM47" s="211">
        <f t="shared" si="52"/>
        <v>7.2253058359501248</v>
      </c>
      <c r="AN47" s="211">
        <f t="shared" si="52"/>
        <v>7.2253058359501248</v>
      </c>
      <c r="AO47" s="211">
        <f t="shared" si="52"/>
        <v>7.2253058359501248</v>
      </c>
      <c r="AP47" s="211">
        <f t="shared" si="52"/>
        <v>7.2253058359501248</v>
      </c>
      <c r="AQ47" s="211">
        <f t="shared" si="52"/>
        <v>7.2253058359501248</v>
      </c>
      <c r="AR47" s="211">
        <f t="shared" si="52"/>
        <v>7.2253058359501248</v>
      </c>
      <c r="AS47" s="211">
        <f t="shared" si="52"/>
        <v>7.2253058359501248</v>
      </c>
      <c r="AT47" s="211">
        <f t="shared" si="52"/>
        <v>7.2253058359501248</v>
      </c>
      <c r="AU47" s="211">
        <f t="shared" si="52"/>
        <v>7.2253058359501248</v>
      </c>
      <c r="AV47" s="211">
        <f t="shared" si="52"/>
        <v>7.2253058359501248</v>
      </c>
      <c r="AW47" s="211">
        <f t="shared" si="52"/>
        <v>7.2253058359501248</v>
      </c>
      <c r="AX47" s="211">
        <f t="shared" si="52"/>
        <v>7.2253058359501248</v>
      </c>
      <c r="AY47" s="211">
        <f t="shared" si="52"/>
        <v>7.2253058359501248</v>
      </c>
      <c r="AZ47" s="211">
        <f t="shared" si="52"/>
        <v>7.2253058359501248</v>
      </c>
      <c r="BA47" s="211">
        <f t="shared" si="52"/>
        <v>7.2253058359501248</v>
      </c>
      <c r="BB47" s="211">
        <f t="shared" si="52"/>
        <v>7.2253058359501248</v>
      </c>
      <c r="BC47" s="211">
        <f t="shared" si="52"/>
        <v>7.2253058359501248</v>
      </c>
      <c r="BD47" s="211">
        <f t="shared" si="52"/>
        <v>7.2253058359501248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-200.69808473826086</v>
      </c>
      <c r="V48" s="211">
        <f t="shared" si="54"/>
        <v>-200.69808473826086</v>
      </c>
      <c r="W48" s="211">
        <f t="shared" si="54"/>
        <v>-200.69808473826086</v>
      </c>
      <c r="X48" s="211">
        <f t="shared" si="54"/>
        <v>-200.69808473826086</v>
      </c>
      <c r="Y48" s="211">
        <f t="shared" si="54"/>
        <v>-200.69808473826086</v>
      </c>
      <c r="Z48" s="211">
        <f t="shared" si="54"/>
        <v>-200.69808473826086</v>
      </c>
      <c r="AA48" s="211">
        <f t="shared" si="54"/>
        <v>-200.69808473826086</v>
      </c>
      <c r="AB48" s="211">
        <f t="shared" si="54"/>
        <v>-200.69808473826086</v>
      </c>
      <c r="AC48" s="211">
        <f t="shared" si="54"/>
        <v>-200.69808473826086</v>
      </c>
      <c r="AD48" s="211">
        <f t="shared" si="54"/>
        <v>-200.69808473826086</v>
      </c>
      <c r="AE48" s="211">
        <f t="shared" si="54"/>
        <v>-200.69808473826086</v>
      </c>
      <c r="AF48" s="211">
        <f t="shared" si="54"/>
        <v>-200.69808473826086</v>
      </c>
      <c r="AG48" s="211">
        <f t="shared" si="54"/>
        <v>-200.69808473826086</v>
      </c>
      <c r="AH48" s="211">
        <f t="shared" si="54"/>
        <v>-200.69808473826086</v>
      </c>
      <c r="AI48" s="211">
        <f t="shared" si="54"/>
        <v>-200.69808473826086</v>
      </c>
      <c r="AJ48" s="211">
        <f t="shared" si="54"/>
        <v>-200.69808473826086</v>
      </c>
      <c r="AK48" s="211">
        <f t="shared" si="54"/>
        <v>-200.69808473826086</v>
      </c>
      <c r="AL48" s="211">
        <f t="shared" ref="AL48:BQ48" si="55">IF(AL$22&lt;=$E$24,IF(AL$22&lt;=$D$24,IF(AL$22&lt;=$C$24,IF(AL$22&lt;=$B$24,$B114,($C31-$B31)/($C$24-$B$24)),($D31-$C31)/($D$24-$C$24)),($E31-$D31)/($E$24-$D$24)),$F114)</f>
        <v>-200.69808473826086</v>
      </c>
      <c r="AM48" s="211">
        <f t="shared" si="55"/>
        <v>-200.69808473826086</v>
      </c>
      <c r="AN48" s="211">
        <f t="shared" si="55"/>
        <v>-200.69808473826086</v>
      </c>
      <c r="AO48" s="211">
        <f t="shared" si="55"/>
        <v>-200.69808473826086</v>
      </c>
      <c r="AP48" s="211">
        <f t="shared" si="55"/>
        <v>-200.69808473826086</v>
      </c>
      <c r="AQ48" s="211">
        <f t="shared" si="55"/>
        <v>-200.69808473826086</v>
      </c>
      <c r="AR48" s="211">
        <f t="shared" si="55"/>
        <v>-200.69808473826086</v>
      </c>
      <c r="AS48" s="211">
        <f t="shared" si="55"/>
        <v>-200.69808473826086</v>
      </c>
      <c r="AT48" s="211">
        <f t="shared" si="55"/>
        <v>-200.69808473826086</v>
      </c>
      <c r="AU48" s="211">
        <f t="shared" si="55"/>
        <v>-200.69808473826086</v>
      </c>
      <c r="AV48" s="211">
        <f t="shared" si="55"/>
        <v>-200.69808473826086</v>
      </c>
      <c r="AW48" s="211">
        <f t="shared" si="55"/>
        <v>-200.69808473826086</v>
      </c>
      <c r="AX48" s="211">
        <f t="shared" si="55"/>
        <v>-200.69808473826086</v>
      </c>
      <c r="AY48" s="211">
        <f t="shared" si="55"/>
        <v>-200.69808473826086</v>
      </c>
      <c r="AZ48" s="211">
        <f t="shared" si="55"/>
        <v>-200.69808473826086</v>
      </c>
      <c r="BA48" s="211">
        <f t="shared" si="55"/>
        <v>-200.69808473826086</v>
      </c>
      <c r="BB48" s="211">
        <f t="shared" si="55"/>
        <v>-200.69808473826086</v>
      </c>
      <c r="BC48" s="211">
        <f t="shared" si="55"/>
        <v>-200.69808473826086</v>
      </c>
      <c r="BD48" s="211">
        <f t="shared" si="55"/>
        <v>-200.69808473826086</v>
      </c>
      <c r="BE48" s="211">
        <f t="shared" si="55"/>
        <v>0</v>
      </c>
      <c r="BF48" s="211">
        <f t="shared" si="55"/>
        <v>0</v>
      </c>
      <c r="BG48" s="211">
        <f t="shared" si="55"/>
        <v>0</v>
      </c>
      <c r="BH48" s="211">
        <f t="shared" si="55"/>
        <v>0</v>
      </c>
      <c r="BI48" s="211">
        <f t="shared" si="55"/>
        <v>0</v>
      </c>
      <c r="BJ48" s="211">
        <f t="shared" si="55"/>
        <v>0</v>
      </c>
      <c r="BK48" s="211">
        <f t="shared" si="55"/>
        <v>0</v>
      </c>
      <c r="BL48" s="211">
        <f t="shared" si="55"/>
        <v>0</v>
      </c>
      <c r="BM48" s="211">
        <f t="shared" si="55"/>
        <v>0</v>
      </c>
      <c r="BN48" s="211">
        <f t="shared" si="55"/>
        <v>0</v>
      </c>
      <c r="BO48" s="211">
        <f t="shared" si="55"/>
        <v>0</v>
      </c>
      <c r="BP48" s="211">
        <f t="shared" si="55"/>
        <v>0</v>
      </c>
      <c r="BQ48" s="211">
        <f t="shared" si="55"/>
        <v>0</v>
      </c>
      <c r="BR48" s="211">
        <f t="shared" ref="BR48:DA48" si="56">IF(BR$22&lt;=$E$24,IF(BR$22&lt;=$D$24,IF(BR$22&lt;=$C$24,IF(BR$22&lt;=$B$24,$B114,($C31-$B31)/($C$24-$B$24)),($D31-$C31)/($D$24-$C$24)),($E31-$D31)/($E$24-$D$24)),$F114)</f>
        <v>0</v>
      </c>
      <c r="BS48" s="211">
        <f t="shared" si="56"/>
        <v>0</v>
      </c>
      <c r="BT48" s="211">
        <f t="shared" si="56"/>
        <v>0</v>
      </c>
      <c r="BU48" s="211">
        <f t="shared" si="56"/>
        <v>0</v>
      </c>
      <c r="BV48" s="211">
        <f t="shared" si="56"/>
        <v>0</v>
      </c>
      <c r="BW48" s="211">
        <f t="shared" si="56"/>
        <v>0</v>
      </c>
      <c r="BX48" s="211">
        <f t="shared" si="56"/>
        <v>0</v>
      </c>
      <c r="BY48" s="211">
        <f t="shared" si="56"/>
        <v>0</v>
      </c>
      <c r="BZ48" s="211">
        <f t="shared" si="56"/>
        <v>0</v>
      </c>
      <c r="CA48" s="211">
        <f t="shared" si="56"/>
        <v>0</v>
      </c>
      <c r="CB48" s="211">
        <f t="shared" si="56"/>
        <v>0</v>
      </c>
      <c r="CC48" s="211">
        <f t="shared" si="56"/>
        <v>0</v>
      </c>
      <c r="CD48" s="211">
        <f t="shared" si="56"/>
        <v>0</v>
      </c>
      <c r="CE48" s="211">
        <f t="shared" si="56"/>
        <v>0</v>
      </c>
      <c r="CF48" s="211">
        <f t="shared" si="56"/>
        <v>0</v>
      </c>
      <c r="CG48" s="211">
        <f t="shared" si="56"/>
        <v>0</v>
      </c>
      <c r="CH48" s="211">
        <f t="shared" si="56"/>
        <v>0</v>
      </c>
      <c r="CI48" s="211">
        <f t="shared" si="56"/>
        <v>0</v>
      </c>
      <c r="CJ48" s="211">
        <f t="shared" si="56"/>
        <v>0</v>
      </c>
      <c r="CK48" s="211">
        <f t="shared" si="56"/>
        <v>0</v>
      </c>
      <c r="CL48" s="211">
        <f t="shared" si="56"/>
        <v>0</v>
      </c>
      <c r="CM48" s="211">
        <f t="shared" si="56"/>
        <v>0</v>
      </c>
      <c r="CN48" s="211">
        <f t="shared" si="56"/>
        <v>0</v>
      </c>
      <c r="CO48" s="211">
        <f t="shared" si="56"/>
        <v>0</v>
      </c>
      <c r="CP48" s="211">
        <f t="shared" si="56"/>
        <v>0</v>
      </c>
      <c r="CQ48" s="211">
        <f t="shared" si="56"/>
        <v>0</v>
      </c>
      <c r="CR48" s="211">
        <f t="shared" si="56"/>
        <v>0</v>
      </c>
      <c r="CS48" s="211">
        <f t="shared" si="56"/>
        <v>0</v>
      </c>
      <c r="CT48" s="211">
        <f t="shared" si="56"/>
        <v>0</v>
      </c>
      <c r="CU48" s="211">
        <f t="shared" si="56"/>
        <v>0</v>
      </c>
      <c r="CV48" s="211">
        <f t="shared" si="56"/>
        <v>0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6290.4267883629027</v>
      </c>
      <c r="BF49" s="211">
        <f t="shared" si="58"/>
        <v>6290.4267883629027</v>
      </c>
      <c r="BG49" s="211">
        <f t="shared" si="58"/>
        <v>6290.4267883629027</v>
      </c>
      <c r="BH49" s="211">
        <f t="shared" si="58"/>
        <v>6290.4267883629027</v>
      </c>
      <c r="BI49" s="211">
        <f t="shared" si="58"/>
        <v>6290.4267883629027</v>
      </c>
      <c r="BJ49" s="211">
        <f t="shared" si="58"/>
        <v>6290.4267883629027</v>
      </c>
      <c r="BK49" s="211">
        <f t="shared" si="58"/>
        <v>6290.4267883629027</v>
      </c>
      <c r="BL49" s="211">
        <f t="shared" si="58"/>
        <v>6290.4267883629027</v>
      </c>
      <c r="BM49" s="211">
        <f t="shared" si="58"/>
        <v>6290.4267883629027</v>
      </c>
      <c r="BN49" s="211">
        <f t="shared" si="58"/>
        <v>6290.4267883629027</v>
      </c>
      <c r="BO49" s="211">
        <f t="shared" si="58"/>
        <v>6290.4267883629027</v>
      </c>
      <c r="BP49" s="211">
        <f t="shared" si="58"/>
        <v>6290.4267883629027</v>
      </c>
      <c r="BQ49" s="211">
        <f t="shared" si="58"/>
        <v>6290.4267883629027</v>
      </c>
      <c r="BR49" s="211">
        <f t="shared" ref="BR49:DA49" si="59">IF(BR$22&lt;=$E$24,IF(BR$22&lt;=$D$24,IF(BR$22&lt;=$C$24,IF(BR$22&lt;=$B$24,$B115,($C32-$B32)/($C$24-$B$24)),($D32-$C32)/($D$24-$C$24)),($E32-$D32)/($E$24-$D$24)),$F115)</f>
        <v>6290.4267883629027</v>
      </c>
      <c r="BS49" s="211">
        <f t="shared" si="59"/>
        <v>6290.4267883629027</v>
      </c>
      <c r="BT49" s="211">
        <f t="shared" si="59"/>
        <v>6290.4267883629027</v>
      </c>
      <c r="BU49" s="211">
        <f t="shared" si="59"/>
        <v>6290.4267883629027</v>
      </c>
      <c r="BV49" s="211">
        <f t="shared" si="59"/>
        <v>6290.4267883629027</v>
      </c>
      <c r="BW49" s="211">
        <f t="shared" si="59"/>
        <v>6290.4267883629027</v>
      </c>
      <c r="BX49" s="211">
        <f t="shared" si="59"/>
        <v>6290.4267883629027</v>
      </c>
      <c r="BY49" s="211">
        <f t="shared" si="59"/>
        <v>6290.4267883629027</v>
      </c>
      <c r="BZ49" s="211">
        <f t="shared" si="59"/>
        <v>6290.4267883629027</v>
      </c>
      <c r="CA49" s="211">
        <f t="shared" si="59"/>
        <v>6290.4267883629027</v>
      </c>
      <c r="CB49" s="211">
        <f t="shared" si="59"/>
        <v>6290.4267883629027</v>
      </c>
      <c r="CC49" s="211">
        <f t="shared" si="59"/>
        <v>6290.4267883629027</v>
      </c>
      <c r="CD49" s="211">
        <f t="shared" si="59"/>
        <v>6290.4267883629027</v>
      </c>
      <c r="CE49" s="211">
        <f t="shared" si="59"/>
        <v>6290.4267883629027</v>
      </c>
      <c r="CF49" s="211">
        <f t="shared" si="59"/>
        <v>6290.4267883629027</v>
      </c>
      <c r="CG49" s="211">
        <f t="shared" si="59"/>
        <v>6290.4267883629027</v>
      </c>
      <c r="CH49" s="211">
        <f t="shared" si="59"/>
        <v>6290.4267883629027</v>
      </c>
      <c r="CI49" s="211">
        <f t="shared" si="59"/>
        <v>11279.38596534038</v>
      </c>
      <c r="CJ49" s="211">
        <f t="shared" si="59"/>
        <v>11279.38596534038</v>
      </c>
      <c r="CK49" s="211">
        <f t="shared" si="59"/>
        <v>11279.38596534038</v>
      </c>
      <c r="CL49" s="211">
        <f t="shared" si="59"/>
        <v>11279.38596534038</v>
      </c>
      <c r="CM49" s="211">
        <f t="shared" si="59"/>
        <v>11279.38596534038</v>
      </c>
      <c r="CN49" s="211">
        <f t="shared" si="59"/>
        <v>11279.38596534038</v>
      </c>
      <c r="CO49" s="211">
        <f t="shared" si="59"/>
        <v>11279.38596534038</v>
      </c>
      <c r="CP49" s="211">
        <f t="shared" si="59"/>
        <v>11279.38596534038</v>
      </c>
      <c r="CQ49" s="211">
        <f t="shared" si="59"/>
        <v>11279.38596534038</v>
      </c>
      <c r="CR49" s="211">
        <f t="shared" si="59"/>
        <v>11279.38596534038</v>
      </c>
      <c r="CS49" s="211">
        <f t="shared" si="59"/>
        <v>11279.38596534038</v>
      </c>
      <c r="CT49" s="211">
        <f t="shared" si="59"/>
        <v>11279.38596534038</v>
      </c>
      <c r="CU49" s="211">
        <f t="shared" si="59"/>
        <v>11279.38596534038</v>
      </c>
      <c r="CV49" s="211">
        <f t="shared" si="59"/>
        <v>11279.38596534038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-165.38211274569136</v>
      </c>
      <c r="V51" s="211">
        <f t="shared" si="63"/>
        <v>-165.38211274569136</v>
      </c>
      <c r="W51" s="211">
        <f t="shared" si="63"/>
        <v>-165.38211274569136</v>
      </c>
      <c r="X51" s="211">
        <f t="shared" si="63"/>
        <v>-165.38211274569136</v>
      </c>
      <c r="Y51" s="211">
        <f t="shared" si="63"/>
        <v>-165.38211274569136</v>
      </c>
      <c r="Z51" s="211">
        <f t="shared" si="63"/>
        <v>-165.38211274569136</v>
      </c>
      <c r="AA51" s="211">
        <f t="shared" si="63"/>
        <v>-165.38211274569136</v>
      </c>
      <c r="AB51" s="211">
        <f t="shared" si="63"/>
        <v>-165.38211274569136</v>
      </c>
      <c r="AC51" s="211">
        <f t="shared" si="63"/>
        <v>-165.38211274569136</v>
      </c>
      <c r="AD51" s="211">
        <f t="shared" si="63"/>
        <v>-165.38211274569136</v>
      </c>
      <c r="AE51" s="211">
        <f t="shared" si="63"/>
        <v>-165.38211274569136</v>
      </c>
      <c r="AF51" s="211">
        <f t="shared" si="63"/>
        <v>-165.38211274569136</v>
      </c>
      <c r="AG51" s="211">
        <f t="shared" si="63"/>
        <v>-165.38211274569136</v>
      </c>
      <c r="AH51" s="211">
        <f t="shared" si="63"/>
        <v>-165.38211274569136</v>
      </c>
      <c r="AI51" s="211">
        <f t="shared" si="63"/>
        <v>-165.38211274569136</v>
      </c>
      <c r="AJ51" s="211">
        <f t="shared" si="63"/>
        <v>-165.38211274569136</v>
      </c>
      <c r="AK51" s="211">
        <f t="shared" si="63"/>
        <v>-165.38211274569136</v>
      </c>
      <c r="AL51" s="211">
        <f t="shared" ref="AL51:BQ51" si="64">IF(AL$22&lt;=$E$24,IF(AL$22&lt;=$D$24,IF(AL$22&lt;=$C$24,IF(AL$22&lt;=$B$24,$B117,($C34-$B34)/($C$24-$B$24)),($D34-$C34)/($D$24-$C$24)),($E34-$D34)/($E$24-$D$24)),$F117)</f>
        <v>-165.38211274569136</v>
      </c>
      <c r="AM51" s="211">
        <f t="shared" si="64"/>
        <v>-165.38211274569136</v>
      </c>
      <c r="AN51" s="211">
        <f t="shared" si="64"/>
        <v>-165.38211274569136</v>
      </c>
      <c r="AO51" s="211">
        <f t="shared" si="64"/>
        <v>-165.38211274569136</v>
      </c>
      <c r="AP51" s="211">
        <f t="shared" si="64"/>
        <v>-165.38211274569136</v>
      </c>
      <c r="AQ51" s="211">
        <f t="shared" si="64"/>
        <v>-165.38211274569136</v>
      </c>
      <c r="AR51" s="211">
        <f t="shared" si="64"/>
        <v>-165.38211274569136</v>
      </c>
      <c r="AS51" s="211">
        <f t="shared" si="64"/>
        <v>-165.38211274569136</v>
      </c>
      <c r="AT51" s="211">
        <f t="shared" si="64"/>
        <v>-165.38211274569136</v>
      </c>
      <c r="AU51" s="211">
        <f t="shared" si="64"/>
        <v>-165.38211274569136</v>
      </c>
      <c r="AV51" s="211">
        <f t="shared" si="64"/>
        <v>-165.38211274569136</v>
      </c>
      <c r="AW51" s="211">
        <f t="shared" si="64"/>
        <v>-165.38211274569136</v>
      </c>
      <c r="AX51" s="211">
        <f t="shared" si="64"/>
        <v>-165.38211274569136</v>
      </c>
      <c r="AY51" s="211">
        <f t="shared" si="64"/>
        <v>-165.38211274569136</v>
      </c>
      <c r="AZ51" s="211">
        <f t="shared" si="64"/>
        <v>-165.38211274569136</v>
      </c>
      <c r="BA51" s="211">
        <f t="shared" si="64"/>
        <v>-165.38211274569136</v>
      </c>
      <c r="BB51" s="211">
        <f t="shared" si="64"/>
        <v>-165.38211274569136</v>
      </c>
      <c r="BC51" s="211">
        <f t="shared" si="64"/>
        <v>-165.38211274569136</v>
      </c>
      <c r="BD51" s="211">
        <f t="shared" si="64"/>
        <v>-165.38211274569136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0</v>
      </c>
      <c r="BU51" s="211">
        <f t="shared" si="65"/>
        <v>0</v>
      </c>
      <c r="BV51" s="211">
        <f t="shared" si="65"/>
        <v>0</v>
      </c>
      <c r="BW51" s="211">
        <f t="shared" si="65"/>
        <v>0</v>
      </c>
      <c r="BX51" s="211">
        <f t="shared" si="65"/>
        <v>0</v>
      </c>
      <c r="BY51" s="211">
        <f t="shared" si="65"/>
        <v>0</v>
      </c>
      <c r="BZ51" s="211">
        <f t="shared" si="65"/>
        <v>0</v>
      </c>
      <c r="CA51" s="211">
        <f t="shared" si="65"/>
        <v>0</v>
      </c>
      <c r="CB51" s="211">
        <f t="shared" si="65"/>
        <v>0</v>
      </c>
      <c r="CC51" s="211">
        <f t="shared" si="65"/>
        <v>0</v>
      </c>
      <c r="CD51" s="211">
        <f t="shared" si="65"/>
        <v>0</v>
      </c>
      <c r="CE51" s="211">
        <f t="shared" si="65"/>
        <v>0</v>
      </c>
      <c r="CF51" s="211">
        <f t="shared" si="65"/>
        <v>0</v>
      </c>
      <c r="CG51" s="211">
        <f t="shared" si="65"/>
        <v>0</v>
      </c>
      <c r="CH51" s="211">
        <f t="shared" si="65"/>
        <v>0</v>
      </c>
      <c r="CI51" s="211">
        <f t="shared" si="65"/>
        <v>4049.0103465324432</v>
      </c>
      <c r="CJ51" s="211">
        <f t="shared" si="65"/>
        <v>4049.0103465324432</v>
      </c>
      <c r="CK51" s="211">
        <f t="shared" si="65"/>
        <v>4049.0103465324432</v>
      </c>
      <c r="CL51" s="211">
        <f t="shared" si="65"/>
        <v>4049.0103465324432</v>
      </c>
      <c r="CM51" s="211">
        <f t="shared" si="65"/>
        <v>4049.0103465324432</v>
      </c>
      <c r="CN51" s="211">
        <f t="shared" si="65"/>
        <v>4049.0103465324432</v>
      </c>
      <c r="CO51" s="211">
        <f t="shared" si="65"/>
        <v>4049.0103465324432</v>
      </c>
      <c r="CP51" s="211">
        <f t="shared" si="65"/>
        <v>4049.0103465324432</v>
      </c>
      <c r="CQ51" s="211">
        <f t="shared" si="65"/>
        <v>4049.0103465324432</v>
      </c>
      <c r="CR51" s="211">
        <f t="shared" si="65"/>
        <v>4049.0103465324432</v>
      </c>
      <c r="CS51" s="211">
        <f t="shared" si="65"/>
        <v>4049.0103465324432</v>
      </c>
      <c r="CT51" s="211">
        <f t="shared" si="65"/>
        <v>4049.0103465324432</v>
      </c>
      <c r="CU51" s="211">
        <f t="shared" si="65"/>
        <v>4049.0103465324432</v>
      </c>
      <c r="CV51" s="211">
        <f t="shared" si="65"/>
        <v>4049.0103465324432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723.54674326239967</v>
      </c>
      <c r="V53" s="211">
        <f t="shared" si="69"/>
        <v>723.54674326239967</v>
      </c>
      <c r="W53" s="211">
        <f t="shared" si="69"/>
        <v>723.54674326239967</v>
      </c>
      <c r="X53" s="211">
        <f t="shared" si="69"/>
        <v>723.54674326239967</v>
      </c>
      <c r="Y53" s="211">
        <f t="shared" si="69"/>
        <v>723.54674326239967</v>
      </c>
      <c r="Z53" s="211">
        <f t="shared" si="69"/>
        <v>723.54674326239967</v>
      </c>
      <c r="AA53" s="211">
        <f t="shared" si="69"/>
        <v>723.54674326239967</v>
      </c>
      <c r="AB53" s="211">
        <f t="shared" si="69"/>
        <v>723.54674326239967</v>
      </c>
      <c r="AC53" s="211">
        <f t="shared" si="69"/>
        <v>723.54674326239967</v>
      </c>
      <c r="AD53" s="211">
        <f t="shared" si="69"/>
        <v>723.54674326239967</v>
      </c>
      <c r="AE53" s="211">
        <f t="shared" si="69"/>
        <v>723.54674326239967</v>
      </c>
      <c r="AF53" s="211">
        <f t="shared" si="69"/>
        <v>723.54674326239967</v>
      </c>
      <c r="AG53" s="211">
        <f t="shared" si="69"/>
        <v>723.54674326239967</v>
      </c>
      <c r="AH53" s="211">
        <f t="shared" si="69"/>
        <v>723.54674326239967</v>
      </c>
      <c r="AI53" s="211">
        <f t="shared" si="69"/>
        <v>723.54674326239967</v>
      </c>
      <c r="AJ53" s="211">
        <f t="shared" si="69"/>
        <v>723.54674326239967</v>
      </c>
      <c r="AK53" s="211">
        <f t="shared" si="69"/>
        <v>723.54674326239967</v>
      </c>
      <c r="AL53" s="211">
        <f t="shared" ref="AL53:BQ53" si="70">IF(AL$22&lt;=$E$24,IF(AL$22&lt;=$D$24,IF(AL$22&lt;=$C$24,IF(AL$22&lt;=$B$24,$B119,($C36-$B36)/($C$24-$B$24)),($D36-$C36)/($D$24-$C$24)),($E36-$D36)/($E$24-$D$24)),$F119)</f>
        <v>723.54674326239967</v>
      </c>
      <c r="AM53" s="211">
        <f t="shared" si="70"/>
        <v>723.54674326239967</v>
      </c>
      <c r="AN53" s="211">
        <f t="shared" si="70"/>
        <v>723.54674326239967</v>
      </c>
      <c r="AO53" s="211">
        <f t="shared" si="70"/>
        <v>723.54674326239967</v>
      </c>
      <c r="AP53" s="211">
        <f t="shared" si="70"/>
        <v>723.54674326239967</v>
      </c>
      <c r="AQ53" s="211">
        <f t="shared" si="70"/>
        <v>723.54674326239967</v>
      </c>
      <c r="AR53" s="211">
        <f t="shared" si="70"/>
        <v>723.54674326239967</v>
      </c>
      <c r="AS53" s="211">
        <f t="shared" si="70"/>
        <v>723.54674326239967</v>
      </c>
      <c r="AT53" s="211">
        <f t="shared" si="70"/>
        <v>723.54674326239967</v>
      </c>
      <c r="AU53" s="211">
        <f t="shared" si="70"/>
        <v>723.54674326239967</v>
      </c>
      <c r="AV53" s="211">
        <f t="shared" si="70"/>
        <v>723.54674326239967</v>
      </c>
      <c r="AW53" s="211">
        <f t="shared" si="70"/>
        <v>723.54674326239967</v>
      </c>
      <c r="AX53" s="211">
        <f t="shared" si="70"/>
        <v>723.54674326239967</v>
      </c>
      <c r="AY53" s="211">
        <f t="shared" si="70"/>
        <v>723.54674326239967</v>
      </c>
      <c r="AZ53" s="211">
        <f t="shared" si="70"/>
        <v>723.54674326239967</v>
      </c>
      <c r="BA53" s="211">
        <f t="shared" si="70"/>
        <v>723.54674326239967</v>
      </c>
      <c r="BB53" s="211">
        <f t="shared" si="70"/>
        <v>723.54674326239967</v>
      </c>
      <c r="BC53" s="211">
        <f t="shared" si="70"/>
        <v>723.54674326239967</v>
      </c>
      <c r="BD53" s="211">
        <f t="shared" si="70"/>
        <v>723.54674326239967</v>
      </c>
      <c r="BE53" s="211">
        <f t="shared" si="70"/>
        <v>-1174.2130004944086</v>
      </c>
      <c r="BF53" s="211">
        <f t="shared" si="70"/>
        <v>-1174.2130004944086</v>
      </c>
      <c r="BG53" s="211">
        <f t="shared" si="70"/>
        <v>-1174.2130004944086</v>
      </c>
      <c r="BH53" s="211">
        <f t="shared" si="70"/>
        <v>-1174.2130004944086</v>
      </c>
      <c r="BI53" s="211">
        <f t="shared" si="70"/>
        <v>-1174.2130004944086</v>
      </c>
      <c r="BJ53" s="211">
        <f t="shared" si="70"/>
        <v>-1174.2130004944086</v>
      </c>
      <c r="BK53" s="211">
        <f t="shared" si="70"/>
        <v>-1174.2130004944086</v>
      </c>
      <c r="BL53" s="211">
        <f t="shared" si="70"/>
        <v>-1174.2130004944086</v>
      </c>
      <c r="BM53" s="211">
        <f t="shared" si="70"/>
        <v>-1174.2130004944086</v>
      </c>
      <c r="BN53" s="211">
        <f t="shared" si="70"/>
        <v>-1174.2130004944086</v>
      </c>
      <c r="BO53" s="211">
        <f t="shared" si="70"/>
        <v>-1174.2130004944086</v>
      </c>
      <c r="BP53" s="211">
        <f t="shared" si="70"/>
        <v>-1174.2130004944086</v>
      </c>
      <c r="BQ53" s="211">
        <f t="shared" si="70"/>
        <v>-1174.2130004944086</v>
      </c>
      <c r="BR53" s="211">
        <f t="shared" ref="BR53:DA53" si="71">IF(BR$22&lt;=$E$24,IF(BR$22&lt;=$D$24,IF(BR$22&lt;=$C$24,IF(BR$22&lt;=$B$24,$B119,($C36-$B36)/($C$24-$B$24)),($D36-$C36)/($D$24-$C$24)),($E36-$D36)/($E$24-$D$24)),$F119)</f>
        <v>-1174.2130004944086</v>
      </c>
      <c r="BS53" s="211">
        <f t="shared" si="71"/>
        <v>-1174.2130004944086</v>
      </c>
      <c r="BT53" s="211">
        <f t="shared" si="71"/>
        <v>-1174.2130004944086</v>
      </c>
      <c r="BU53" s="211">
        <f t="shared" si="71"/>
        <v>-1174.2130004944086</v>
      </c>
      <c r="BV53" s="211">
        <f t="shared" si="71"/>
        <v>-1174.2130004944086</v>
      </c>
      <c r="BW53" s="211">
        <f t="shared" si="71"/>
        <v>-1174.2130004944086</v>
      </c>
      <c r="BX53" s="211">
        <f t="shared" si="71"/>
        <v>-1174.2130004944086</v>
      </c>
      <c r="BY53" s="211">
        <f t="shared" si="71"/>
        <v>-1174.2130004944086</v>
      </c>
      <c r="BZ53" s="211">
        <f t="shared" si="71"/>
        <v>-1174.2130004944086</v>
      </c>
      <c r="CA53" s="211">
        <f t="shared" si="71"/>
        <v>-1174.2130004944086</v>
      </c>
      <c r="CB53" s="211">
        <f t="shared" si="71"/>
        <v>-1174.2130004944086</v>
      </c>
      <c r="CC53" s="211">
        <f t="shared" si="71"/>
        <v>-1174.2130004944086</v>
      </c>
      <c r="CD53" s="211">
        <f t="shared" si="71"/>
        <v>-1174.2130004944086</v>
      </c>
      <c r="CE53" s="211">
        <f t="shared" si="71"/>
        <v>-1174.2130004944086</v>
      </c>
      <c r="CF53" s="211">
        <f t="shared" si="71"/>
        <v>-1174.2130004944086</v>
      </c>
      <c r="CG53" s="211">
        <f t="shared" si="71"/>
        <v>-1174.2130004944086</v>
      </c>
      <c r="CH53" s="211">
        <f t="shared" si="71"/>
        <v>-1174.2130004944086</v>
      </c>
      <c r="CI53" s="211">
        <f t="shared" si="71"/>
        <v>404.90103465324427</v>
      </c>
      <c r="CJ53" s="211">
        <f t="shared" si="71"/>
        <v>404.90103465324427</v>
      </c>
      <c r="CK53" s="211">
        <f t="shared" si="71"/>
        <v>404.90103465324427</v>
      </c>
      <c r="CL53" s="211">
        <f t="shared" si="71"/>
        <v>404.90103465324427</v>
      </c>
      <c r="CM53" s="211">
        <f t="shared" si="71"/>
        <v>404.90103465324427</v>
      </c>
      <c r="CN53" s="211">
        <f t="shared" si="71"/>
        <v>404.90103465324427</v>
      </c>
      <c r="CO53" s="211">
        <f t="shared" si="71"/>
        <v>404.90103465324427</v>
      </c>
      <c r="CP53" s="211">
        <f t="shared" si="71"/>
        <v>404.90103465324427</v>
      </c>
      <c r="CQ53" s="211">
        <f t="shared" si="71"/>
        <v>404.90103465324427</v>
      </c>
      <c r="CR53" s="211">
        <f t="shared" si="71"/>
        <v>404.90103465324427</v>
      </c>
      <c r="CS53" s="211">
        <f t="shared" si="71"/>
        <v>404.90103465324427</v>
      </c>
      <c r="CT53" s="211">
        <f t="shared" si="71"/>
        <v>404.90103465324427</v>
      </c>
      <c r="CU53" s="211">
        <f t="shared" si="71"/>
        <v>404.90103465324427</v>
      </c>
      <c r="CV53" s="211">
        <f t="shared" si="71"/>
        <v>404.90103465324427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36.608019748395229</v>
      </c>
      <c r="V54" s="211">
        <f t="shared" si="72"/>
        <v>36.608019748395229</v>
      </c>
      <c r="W54" s="211">
        <f t="shared" si="72"/>
        <v>36.608019748395229</v>
      </c>
      <c r="X54" s="211">
        <f t="shared" si="72"/>
        <v>36.608019748395229</v>
      </c>
      <c r="Y54" s="211">
        <f t="shared" si="72"/>
        <v>36.608019748395229</v>
      </c>
      <c r="Z54" s="211">
        <f t="shared" si="72"/>
        <v>36.608019748395229</v>
      </c>
      <c r="AA54" s="211">
        <f t="shared" si="72"/>
        <v>36.608019748395229</v>
      </c>
      <c r="AB54" s="211">
        <f t="shared" si="72"/>
        <v>36.608019748395229</v>
      </c>
      <c r="AC54" s="211">
        <f t="shared" si="72"/>
        <v>36.608019748395229</v>
      </c>
      <c r="AD54" s="211">
        <f t="shared" si="72"/>
        <v>36.608019748395229</v>
      </c>
      <c r="AE54" s="211">
        <f t="shared" si="72"/>
        <v>36.608019748395229</v>
      </c>
      <c r="AF54" s="211">
        <f t="shared" si="72"/>
        <v>36.608019748395229</v>
      </c>
      <c r="AG54" s="211">
        <f t="shared" si="72"/>
        <v>36.608019748395229</v>
      </c>
      <c r="AH54" s="211">
        <f t="shared" si="72"/>
        <v>36.608019748395229</v>
      </c>
      <c r="AI54" s="211">
        <f t="shared" si="72"/>
        <v>36.608019748395229</v>
      </c>
      <c r="AJ54" s="211">
        <f t="shared" si="72"/>
        <v>36.608019748395229</v>
      </c>
      <c r="AK54" s="211">
        <f t="shared" si="72"/>
        <v>36.608019748395229</v>
      </c>
      <c r="AL54" s="211">
        <f t="shared" ref="AL54:BQ54" si="73">IF(AL$22&lt;=$E$24,IF(AL$22&lt;=$D$24,IF(AL$22&lt;=$C$24,IF(AL$22&lt;=$B$24,$B120,($C37-$B37)/($C$24-$B$24)),($D37-$C37)/($D$24-$C$24)),($E37-$D37)/($E$24-$D$24)),$F120)</f>
        <v>36.608019748395229</v>
      </c>
      <c r="AM54" s="211">
        <f t="shared" si="73"/>
        <v>36.608019748395229</v>
      </c>
      <c r="AN54" s="211">
        <f t="shared" si="73"/>
        <v>36.608019748395229</v>
      </c>
      <c r="AO54" s="211">
        <f t="shared" si="73"/>
        <v>36.608019748395229</v>
      </c>
      <c r="AP54" s="211">
        <f t="shared" si="73"/>
        <v>36.608019748395229</v>
      </c>
      <c r="AQ54" s="211">
        <f t="shared" si="73"/>
        <v>36.608019748395229</v>
      </c>
      <c r="AR54" s="211">
        <f t="shared" si="73"/>
        <v>36.608019748395229</v>
      </c>
      <c r="AS54" s="211">
        <f t="shared" si="73"/>
        <v>36.608019748395229</v>
      </c>
      <c r="AT54" s="211">
        <f t="shared" si="73"/>
        <v>36.608019748395229</v>
      </c>
      <c r="AU54" s="211">
        <f t="shared" si="73"/>
        <v>36.608019748395229</v>
      </c>
      <c r="AV54" s="211">
        <f t="shared" si="73"/>
        <v>36.608019748395229</v>
      </c>
      <c r="AW54" s="211">
        <f t="shared" si="73"/>
        <v>36.608019748395229</v>
      </c>
      <c r="AX54" s="211">
        <f t="shared" si="73"/>
        <v>36.608019748395229</v>
      </c>
      <c r="AY54" s="211">
        <f t="shared" si="73"/>
        <v>36.608019748395229</v>
      </c>
      <c r="AZ54" s="211">
        <f t="shared" si="73"/>
        <v>36.608019748395229</v>
      </c>
      <c r="BA54" s="211">
        <f t="shared" si="73"/>
        <v>36.608019748395229</v>
      </c>
      <c r="BB54" s="211">
        <f t="shared" si="73"/>
        <v>36.608019748395229</v>
      </c>
      <c r="BC54" s="211">
        <f t="shared" si="73"/>
        <v>36.608019748395229</v>
      </c>
      <c r="BD54" s="211">
        <f t="shared" si="73"/>
        <v>36.608019748395229</v>
      </c>
      <c r="BE54" s="211">
        <f t="shared" si="73"/>
        <v>35.310844818935273</v>
      </c>
      <c r="BF54" s="211">
        <f t="shared" si="73"/>
        <v>35.310844818935273</v>
      </c>
      <c r="BG54" s="211">
        <f t="shared" si="73"/>
        <v>35.310844818935273</v>
      </c>
      <c r="BH54" s="211">
        <f t="shared" si="73"/>
        <v>35.310844818935273</v>
      </c>
      <c r="BI54" s="211">
        <f t="shared" si="73"/>
        <v>35.310844818935273</v>
      </c>
      <c r="BJ54" s="211">
        <f t="shared" si="73"/>
        <v>35.310844818935273</v>
      </c>
      <c r="BK54" s="211">
        <f t="shared" si="73"/>
        <v>35.310844818935273</v>
      </c>
      <c r="BL54" s="211">
        <f t="shared" si="73"/>
        <v>35.310844818935273</v>
      </c>
      <c r="BM54" s="211">
        <f t="shared" si="73"/>
        <v>35.310844818935273</v>
      </c>
      <c r="BN54" s="211">
        <f t="shared" si="73"/>
        <v>35.310844818935273</v>
      </c>
      <c r="BO54" s="211">
        <f t="shared" si="73"/>
        <v>35.310844818935273</v>
      </c>
      <c r="BP54" s="211">
        <f t="shared" si="73"/>
        <v>35.310844818935273</v>
      </c>
      <c r="BQ54" s="211">
        <f t="shared" si="73"/>
        <v>35.310844818935273</v>
      </c>
      <c r="BR54" s="211">
        <f t="shared" ref="BR54:DA54" si="74">IF(BR$22&lt;=$E$24,IF(BR$22&lt;=$D$24,IF(BR$22&lt;=$C$24,IF(BR$22&lt;=$B$24,$B120,($C37-$B37)/($C$24-$B$24)),($D37-$C37)/($D$24-$C$24)),($E37-$D37)/($E$24-$D$24)),$F120)</f>
        <v>35.310844818935273</v>
      </c>
      <c r="BS54" s="211">
        <f t="shared" si="74"/>
        <v>35.310844818935273</v>
      </c>
      <c r="BT54" s="211">
        <f t="shared" si="74"/>
        <v>35.310844818935273</v>
      </c>
      <c r="BU54" s="211">
        <f t="shared" si="74"/>
        <v>35.310844818935273</v>
      </c>
      <c r="BV54" s="211">
        <f t="shared" si="74"/>
        <v>35.310844818935273</v>
      </c>
      <c r="BW54" s="211">
        <f t="shared" si="74"/>
        <v>35.310844818935273</v>
      </c>
      <c r="BX54" s="211">
        <f t="shared" si="74"/>
        <v>35.310844818935273</v>
      </c>
      <c r="BY54" s="211">
        <f t="shared" si="74"/>
        <v>35.310844818935273</v>
      </c>
      <c r="BZ54" s="211">
        <f t="shared" si="74"/>
        <v>35.310844818935273</v>
      </c>
      <c r="CA54" s="211">
        <f t="shared" si="74"/>
        <v>35.310844818935273</v>
      </c>
      <c r="CB54" s="211">
        <f t="shared" si="74"/>
        <v>35.310844818935273</v>
      </c>
      <c r="CC54" s="211">
        <f t="shared" si="74"/>
        <v>35.310844818935273</v>
      </c>
      <c r="CD54" s="211">
        <f t="shared" si="74"/>
        <v>35.310844818935273</v>
      </c>
      <c r="CE54" s="211">
        <f t="shared" si="74"/>
        <v>35.310844818935273</v>
      </c>
      <c r="CF54" s="211">
        <f t="shared" si="74"/>
        <v>35.310844818935273</v>
      </c>
      <c r="CG54" s="211">
        <f t="shared" si="74"/>
        <v>35.310844818935273</v>
      </c>
      <c r="CH54" s="211">
        <f t="shared" si="74"/>
        <v>35.310844818935273</v>
      </c>
      <c r="CI54" s="211">
        <f t="shared" si="74"/>
        <v>950.79439387324339</v>
      </c>
      <c r="CJ54" s="211">
        <f t="shared" si="74"/>
        <v>950.79439387324339</v>
      </c>
      <c r="CK54" s="211">
        <f t="shared" si="74"/>
        <v>950.79439387324339</v>
      </c>
      <c r="CL54" s="211">
        <f t="shared" si="74"/>
        <v>950.79439387324339</v>
      </c>
      <c r="CM54" s="211">
        <f t="shared" si="74"/>
        <v>950.79439387324339</v>
      </c>
      <c r="CN54" s="211">
        <f t="shared" si="74"/>
        <v>950.79439387324339</v>
      </c>
      <c r="CO54" s="211">
        <f t="shared" si="74"/>
        <v>950.79439387324339</v>
      </c>
      <c r="CP54" s="211">
        <f t="shared" si="74"/>
        <v>950.79439387324339</v>
      </c>
      <c r="CQ54" s="211">
        <f t="shared" si="74"/>
        <v>950.79439387324339</v>
      </c>
      <c r="CR54" s="211">
        <f t="shared" si="74"/>
        <v>950.79439387324339</v>
      </c>
      <c r="CS54" s="211">
        <f t="shared" si="74"/>
        <v>950.79439387324339</v>
      </c>
      <c r="CT54" s="211">
        <f t="shared" si="74"/>
        <v>950.79439387324339</v>
      </c>
      <c r="CU54" s="211">
        <f t="shared" si="74"/>
        <v>950.79439387324339</v>
      </c>
      <c r="CV54" s="211">
        <f t="shared" si="74"/>
        <v>950.79439387324339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108.67974121091794</v>
      </c>
      <c r="G64" s="205">
        <f t="shared" si="90"/>
        <v>108.67974121091794</v>
      </c>
      <c r="H64" s="205">
        <f t="shared" si="90"/>
        <v>108.67974121091794</v>
      </c>
      <c r="I64" s="205">
        <f t="shared" si="90"/>
        <v>108.67974121091794</v>
      </c>
      <c r="J64" s="205">
        <f t="shared" si="90"/>
        <v>108.67974121091794</v>
      </c>
      <c r="K64" s="205">
        <f t="shared" si="90"/>
        <v>108.67974121091794</v>
      </c>
      <c r="L64" s="205">
        <f t="shared" si="88"/>
        <v>108.67974121091794</v>
      </c>
      <c r="M64" s="205">
        <f t="shared" si="90"/>
        <v>108.67974121091794</v>
      </c>
      <c r="N64" s="205">
        <f t="shared" si="90"/>
        <v>108.67974121091794</v>
      </c>
      <c r="O64" s="205">
        <f t="shared" si="90"/>
        <v>108.67974121091794</v>
      </c>
      <c r="P64" s="205">
        <f t="shared" si="90"/>
        <v>108.67974121091794</v>
      </c>
      <c r="Q64" s="205">
        <f t="shared" si="90"/>
        <v>108.67974121091794</v>
      </c>
      <c r="R64" s="205">
        <f t="shared" si="90"/>
        <v>108.67974121091794</v>
      </c>
      <c r="S64" s="205">
        <f t="shared" si="90"/>
        <v>108.67974121091794</v>
      </c>
      <c r="T64" s="205">
        <f t="shared" si="90"/>
        <v>108.67974121091794</v>
      </c>
      <c r="U64" s="205">
        <f t="shared" si="90"/>
        <v>112.29239412889301</v>
      </c>
      <c r="V64" s="205">
        <f t="shared" si="90"/>
        <v>119.51769996484313</v>
      </c>
      <c r="W64" s="205">
        <f t="shared" si="90"/>
        <v>126.74300580079327</v>
      </c>
      <c r="X64" s="205">
        <f t="shared" si="90"/>
        <v>133.96831163674338</v>
      </c>
      <c r="Y64" s="205">
        <f t="shared" si="90"/>
        <v>141.19361747269352</v>
      </c>
      <c r="Z64" s="205">
        <f t="shared" si="90"/>
        <v>148.41892330864363</v>
      </c>
      <c r="AA64" s="205">
        <f t="shared" si="90"/>
        <v>155.64422914459377</v>
      </c>
      <c r="AB64" s="205">
        <f t="shared" si="90"/>
        <v>162.8695349805439</v>
      </c>
      <c r="AC64" s="205">
        <f t="shared" si="90"/>
        <v>170.09484081649401</v>
      </c>
      <c r="AD64" s="205">
        <f t="shared" si="90"/>
        <v>177.32014665244412</v>
      </c>
      <c r="AE64" s="205">
        <f t="shared" si="90"/>
        <v>184.54545248839426</v>
      </c>
      <c r="AF64" s="205">
        <f t="shared" si="90"/>
        <v>191.7707583243444</v>
      </c>
      <c r="AG64" s="205">
        <f t="shared" si="90"/>
        <v>198.99606416029451</v>
      </c>
      <c r="AH64" s="205">
        <f t="shared" si="90"/>
        <v>206.22136999624462</v>
      </c>
      <c r="AI64" s="205">
        <f t="shared" si="90"/>
        <v>213.44667583219476</v>
      </c>
      <c r="AJ64" s="205">
        <f t="shared" si="90"/>
        <v>220.67198166814489</v>
      </c>
      <c r="AK64" s="205">
        <f t="shared" si="90"/>
        <v>227.897287504095</v>
      </c>
      <c r="AL64" s="205">
        <f t="shared" si="90"/>
        <v>235.12259334004511</v>
      </c>
      <c r="AM64" s="205">
        <f t="shared" si="90"/>
        <v>242.34789917599525</v>
      </c>
      <c r="AN64" s="205">
        <f t="shared" si="90"/>
        <v>249.57320501194536</v>
      </c>
      <c r="AO64" s="205">
        <f t="shared" si="90"/>
        <v>256.7985108478955</v>
      </c>
      <c r="AP64" s="205">
        <f t="shared" si="90"/>
        <v>264.02381668384561</v>
      </c>
      <c r="AQ64" s="205">
        <f t="shared" si="90"/>
        <v>271.24912251979572</v>
      </c>
      <c r="AR64" s="205">
        <f t="shared" si="90"/>
        <v>278.47442835574589</v>
      </c>
      <c r="AS64" s="205">
        <f t="shared" si="90"/>
        <v>285.699734191696</v>
      </c>
      <c r="AT64" s="205">
        <f t="shared" si="90"/>
        <v>292.92504002764611</v>
      </c>
      <c r="AU64" s="205">
        <f t="shared" si="90"/>
        <v>300.15034586359627</v>
      </c>
      <c r="AV64" s="205">
        <f t="shared" si="90"/>
        <v>307.37565169954638</v>
      </c>
      <c r="AW64" s="205">
        <f t="shared" si="90"/>
        <v>314.60095753549649</v>
      </c>
      <c r="AX64" s="205">
        <f t="shared" si="90"/>
        <v>321.82626337144666</v>
      </c>
      <c r="AY64" s="205">
        <f t="shared" si="90"/>
        <v>329.05156920739671</v>
      </c>
      <c r="AZ64" s="205">
        <f t="shared" si="90"/>
        <v>336.27687504334688</v>
      </c>
      <c r="BA64" s="205">
        <f t="shared" si="90"/>
        <v>343.50218087929699</v>
      </c>
      <c r="BB64" s="205">
        <f t="shared" si="90"/>
        <v>350.7274867152471</v>
      </c>
      <c r="BC64" s="205">
        <f t="shared" si="90"/>
        <v>357.95279255119726</v>
      </c>
      <c r="BD64" s="205">
        <f t="shared" si="90"/>
        <v>365.17809838714737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7124.7820082082608</v>
      </c>
      <c r="G65" s="205">
        <f t="shared" si="92"/>
        <v>7124.7820082082608</v>
      </c>
      <c r="H65" s="205">
        <f t="shared" si="92"/>
        <v>7124.7820082082608</v>
      </c>
      <c r="I65" s="205">
        <f t="shared" si="92"/>
        <v>7124.7820082082608</v>
      </c>
      <c r="J65" s="205">
        <f t="shared" si="92"/>
        <v>7124.7820082082608</v>
      </c>
      <c r="K65" s="205">
        <f t="shared" si="92"/>
        <v>7124.7820082082608</v>
      </c>
      <c r="L65" s="205">
        <f t="shared" si="88"/>
        <v>7124.7820082082608</v>
      </c>
      <c r="M65" s="205">
        <f t="shared" si="92"/>
        <v>7124.7820082082608</v>
      </c>
      <c r="N65" s="205">
        <f t="shared" si="92"/>
        <v>7124.7820082082608</v>
      </c>
      <c r="O65" s="205">
        <f t="shared" si="92"/>
        <v>7124.7820082082608</v>
      </c>
      <c r="P65" s="205">
        <f t="shared" si="92"/>
        <v>7124.7820082082608</v>
      </c>
      <c r="Q65" s="205">
        <f t="shared" si="92"/>
        <v>7124.7820082082608</v>
      </c>
      <c r="R65" s="205">
        <f t="shared" si="92"/>
        <v>7124.7820082082608</v>
      </c>
      <c r="S65" s="205">
        <f t="shared" si="92"/>
        <v>7124.7820082082608</v>
      </c>
      <c r="T65" s="205">
        <f t="shared" si="92"/>
        <v>7124.7820082082608</v>
      </c>
      <c r="U65" s="205">
        <f t="shared" si="92"/>
        <v>7024.4329658391298</v>
      </c>
      <c r="V65" s="205">
        <f t="shared" si="92"/>
        <v>6823.7348811008687</v>
      </c>
      <c r="W65" s="205">
        <f t="shared" si="92"/>
        <v>6623.0367963626086</v>
      </c>
      <c r="X65" s="205">
        <f t="shared" si="92"/>
        <v>6422.3387116243475</v>
      </c>
      <c r="Y65" s="205">
        <f t="shared" si="92"/>
        <v>6221.6406268860865</v>
      </c>
      <c r="Z65" s="205">
        <f t="shared" si="92"/>
        <v>6020.9425421478254</v>
      </c>
      <c r="AA65" s="205">
        <f t="shared" si="92"/>
        <v>5820.2444574095643</v>
      </c>
      <c r="AB65" s="205">
        <f t="shared" si="92"/>
        <v>5619.5463726713042</v>
      </c>
      <c r="AC65" s="205">
        <f t="shared" si="92"/>
        <v>5418.8482879330431</v>
      </c>
      <c r="AD65" s="205">
        <f t="shared" si="92"/>
        <v>5218.1502031947821</v>
      </c>
      <c r="AE65" s="205">
        <f t="shared" si="92"/>
        <v>5017.4521184565219</v>
      </c>
      <c r="AF65" s="205">
        <f t="shared" si="92"/>
        <v>4816.75403371826</v>
      </c>
      <c r="AG65" s="205">
        <f t="shared" si="92"/>
        <v>4616.0559489799998</v>
      </c>
      <c r="AH65" s="205">
        <f t="shared" si="92"/>
        <v>4415.3578642417388</v>
      </c>
      <c r="AI65" s="205">
        <f t="shared" si="92"/>
        <v>4214.6597795034777</v>
      </c>
      <c r="AJ65" s="205">
        <f t="shared" si="92"/>
        <v>4013.9616947652171</v>
      </c>
      <c r="AK65" s="205">
        <f t="shared" si="92"/>
        <v>3813.2636100269565</v>
      </c>
      <c r="AL65" s="205">
        <f t="shared" si="92"/>
        <v>3612.5655252886959</v>
      </c>
      <c r="AM65" s="205">
        <f t="shared" si="92"/>
        <v>3411.8674405504348</v>
      </c>
      <c r="AN65" s="205">
        <f t="shared" si="92"/>
        <v>3211.1693558121742</v>
      </c>
      <c r="AO65" s="205">
        <f t="shared" si="92"/>
        <v>3010.4712710739132</v>
      </c>
      <c r="AP65" s="205">
        <f t="shared" si="92"/>
        <v>2809.7731863356521</v>
      </c>
      <c r="AQ65" s="205">
        <f t="shared" si="92"/>
        <v>2609.075101597391</v>
      </c>
      <c r="AR65" s="205">
        <f t="shared" si="92"/>
        <v>2408.3770168591309</v>
      </c>
      <c r="AS65" s="205">
        <f t="shared" si="92"/>
        <v>2207.6789321208698</v>
      </c>
      <c r="AT65" s="205">
        <f t="shared" si="92"/>
        <v>2006.9808473826088</v>
      </c>
      <c r="AU65" s="205">
        <f t="shared" si="92"/>
        <v>1806.2827626443477</v>
      </c>
      <c r="AV65" s="205">
        <f t="shared" si="92"/>
        <v>1605.5846779060876</v>
      </c>
      <c r="AW65" s="205">
        <f t="shared" si="92"/>
        <v>1404.8865931678265</v>
      </c>
      <c r="AX65" s="205">
        <f t="shared" si="92"/>
        <v>1204.1885084295654</v>
      </c>
      <c r="AY65" s="205">
        <f t="shared" si="92"/>
        <v>1003.4904236913044</v>
      </c>
      <c r="AZ65" s="205">
        <f t="shared" si="92"/>
        <v>802.79233895304333</v>
      </c>
      <c r="BA65" s="205">
        <f t="shared" si="92"/>
        <v>602.09425421478318</v>
      </c>
      <c r="BB65" s="205">
        <f t="shared" si="92"/>
        <v>401.39616947652212</v>
      </c>
      <c r="BC65" s="205">
        <f t="shared" si="92"/>
        <v>200.69808473826106</v>
      </c>
      <c r="BD65" s="205">
        <f t="shared" si="92"/>
        <v>0</v>
      </c>
      <c r="BE65" s="205">
        <f t="shared" si="92"/>
        <v>0</v>
      </c>
      <c r="BF65" s="205">
        <f t="shared" si="92"/>
        <v>0</v>
      </c>
      <c r="BG65" s="205">
        <f t="shared" si="92"/>
        <v>0</v>
      </c>
      <c r="BH65" s="205">
        <f t="shared" si="92"/>
        <v>0</v>
      </c>
      <c r="BI65" s="205">
        <f t="shared" si="92"/>
        <v>0</v>
      </c>
      <c r="BJ65" s="205">
        <f t="shared" si="92"/>
        <v>0</v>
      </c>
      <c r="BK65" s="205">
        <f t="shared" si="92"/>
        <v>0</v>
      </c>
      <c r="BL65" s="205">
        <f t="shared" si="92"/>
        <v>0</v>
      </c>
      <c r="BM65" s="205">
        <f t="shared" si="92"/>
        <v>0</v>
      </c>
      <c r="BN65" s="205">
        <f t="shared" si="92"/>
        <v>0</v>
      </c>
      <c r="BO65" s="205">
        <f t="shared" si="92"/>
        <v>0</v>
      </c>
      <c r="BP65" s="205">
        <f t="shared" si="92"/>
        <v>0</v>
      </c>
      <c r="BQ65" s="205">
        <f t="shared" si="92"/>
        <v>0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0</v>
      </c>
      <c r="BS65" s="205">
        <f t="shared" si="93"/>
        <v>0</v>
      </c>
      <c r="BT65" s="205">
        <f t="shared" si="93"/>
        <v>0</v>
      </c>
      <c r="BU65" s="205">
        <f t="shared" si="93"/>
        <v>0</v>
      </c>
      <c r="BV65" s="205">
        <f t="shared" si="93"/>
        <v>0</v>
      </c>
      <c r="BW65" s="205">
        <f t="shared" si="93"/>
        <v>0</v>
      </c>
      <c r="BX65" s="205">
        <f t="shared" si="93"/>
        <v>0</v>
      </c>
      <c r="BY65" s="205">
        <f t="shared" si="93"/>
        <v>0</v>
      </c>
      <c r="BZ65" s="205">
        <f t="shared" si="93"/>
        <v>0</v>
      </c>
      <c r="CA65" s="205">
        <f t="shared" si="93"/>
        <v>0</v>
      </c>
      <c r="CB65" s="205">
        <f t="shared" si="93"/>
        <v>0</v>
      </c>
      <c r="CC65" s="205">
        <f t="shared" si="93"/>
        <v>0</v>
      </c>
      <c r="CD65" s="205">
        <f t="shared" si="93"/>
        <v>0</v>
      </c>
      <c r="CE65" s="205">
        <f t="shared" si="93"/>
        <v>0</v>
      </c>
      <c r="CF65" s="205">
        <f t="shared" si="93"/>
        <v>0</v>
      </c>
      <c r="CG65" s="205">
        <f t="shared" si="93"/>
        <v>0</v>
      </c>
      <c r="CH65" s="205">
        <f t="shared" si="93"/>
        <v>0</v>
      </c>
      <c r="CI65" s="205">
        <f t="shared" si="93"/>
        <v>0</v>
      </c>
      <c r="CJ65" s="205">
        <f t="shared" si="93"/>
        <v>0</v>
      </c>
      <c r="CK65" s="205">
        <f t="shared" si="93"/>
        <v>0</v>
      </c>
      <c r="CL65" s="205">
        <f t="shared" si="93"/>
        <v>0</v>
      </c>
      <c r="CM65" s="205">
        <f t="shared" si="93"/>
        <v>0</v>
      </c>
      <c r="CN65" s="205">
        <f t="shared" si="93"/>
        <v>0</v>
      </c>
      <c r="CO65" s="205">
        <f t="shared" si="93"/>
        <v>0</v>
      </c>
      <c r="CP65" s="205">
        <f t="shared" si="93"/>
        <v>0</v>
      </c>
      <c r="CQ65" s="205">
        <f t="shared" si="93"/>
        <v>0</v>
      </c>
      <c r="CR65" s="205">
        <f t="shared" si="93"/>
        <v>0</v>
      </c>
      <c r="CS65" s="205">
        <f t="shared" si="93"/>
        <v>0</v>
      </c>
      <c r="CT65" s="205">
        <f t="shared" si="93"/>
        <v>0</v>
      </c>
      <c r="CU65" s="205">
        <f t="shared" si="93"/>
        <v>0</v>
      </c>
      <c r="CV65" s="205">
        <f t="shared" si="93"/>
        <v>0</v>
      </c>
      <c r="CW65" s="205">
        <f t="shared" si="93"/>
        <v>0</v>
      </c>
      <c r="CX65" s="205">
        <f t="shared" si="93"/>
        <v>0</v>
      </c>
      <c r="CY65" s="205">
        <f t="shared" si="93"/>
        <v>0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6290.4267883629027</v>
      </c>
      <c r="BF66" s="205">
        <f t="shared" si="94"/>
        <v>12580.853576725805</v>
      </c>
      <c r="BG66" s="205">
        <f t="shared" si="94"/>
        <v>18871.280365088707</v>
      </c>
      <c r="BH66" s="205">
        <f t="shared" si="94"/>
        <v>25161.707153451611</v>
      </c>
      <c r="BI66" s="205">
        <f t="shared" si="94"/>
        <v>31452.133941814514</v>
      </c>
      <c r="BJ66" s="205">
        <f t="shared" si="94"/>
        <v>37742.560730177414</v>
      </c>
      <c r="BK66" s="205">
        <f t="shared" si="94"/>
        <v>44032.987518540322</v>
      </c>
      <c r="BL66" s="205">
        <f t="shared" si="94"/>
        <v>50323.414306903222</v>
      </c>
      <c r="BM66" s="205">
        <f t="shared" si="94"/>
        <v>56613.841095266122</v>
      </c>
      <c r="BN66" s="205">
        <f t="shared" si="94"/>
        <v>62904.267883629029</v>
      </c>
      <c r="BO66" s="205">
        <f t="shared" si="94"/>
        <v>69194.694671991936</v>
      </c>
      <c r="BP66" s="205">
        <f t="shared" si="94"/>
        <v>75485.121460354829</v>
      </c>
      <c r="BQ66" s="205">
        <f t="shared" si="94"/>
        <v>81775.548248717736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88065.975037080643</v>
      </c>
      <c r="BS66" s="205">
        <f t="shared" si="95"/>
        <v>94356.401825443536</v>
      </c>
      <c r="BT66" s="205">
        <f t="shared" si="95"/>
        <v>100646.82861380644</v>
      </c>
      <c r="BU66" s="205">
        <f t="shared" si="95"/>
        <v>106937.25540216935</v>
      </c>
      <c r="BV66" s="205">
        <f t="shared" si="95"/>
        <v>113227.68219053224</v>
      </c>
      <c r="BW66" s="205">
        <f t="shared" si="95"/>
        <v>119518.10897889515</v>
      </c>
      <c r="BX66" s="205">
        <f t="shared" si="95"/>
        <v>125808.53576725806</v>
      </c>
      <c r="BY66" s="205">
        <f t="shared" si="95"/>
        <v>132098.96255562096</v>
      </c>
      <c r="BZ66" s="205">
        <f t="shared" si="95"/>
        <v>138389.38934398387</v>
      </c>
      <c r="CA66" s="205">
        <f t="shared" si="95"/>
        <v>144679.81613234675</v>
      </c>
      <c r="CB66" s="205">
        <f t="shared" si="95"/>
        <v>150970.24292070966</v>
      </c>
      <c r="CC66" s="205">
        <f t="shared" si="95"/>
        <v>157260.66970907256</v>
      </c>
      <c r="CD66" s="205">
        <f t="shared" si="95"/>
        <v>163551.09649743547</v>
      </c>
      <c r="CE66" s="205">
        <f t="shared" si="95"/>
        <v>169841.52328579838</v>
      </c>
      <c r="CF66" s="205">
        <f t="shared" si="95"/>
        <v>176131.95007416129</v>
      </c>
      <c r="CG66" s="205">
        <f t="shared" si="95"/>
        <v>182422.37686252416</v>
      </c>
      <c r="CH66" s="205">
        <f t="shared" si="95"/>
        <v>188712.80365088707</v>
      </c>
      <c r="CI66" s="205">
        <f t="shared" si="95"/>
        <v>199992.18961622746</v>
      </c>
      <c r="CJ66" s="205">
        <f t="shared" si="95"/>
        <v>211271.57558156783</v>
      </c>
      <c r="CK66" s="205">
        <f t="shared" si="95"/>
        <v>222550.96154690822</v>
      </c>
      <c r="CL66" s="205">
        <f t="shared" si="95"/>
        <v>233830.34751224858</v>
      </c>
      <c r="CM66" s="205">
        <f t="shared" si="95"/>
        <v>245109.73347758898</v>
      </c>
      <c r="CN66" s="205">
        <f t="shared" si="95"/>
        <v>256389.11944292934</v>
      </c>
      <c r="CO66" s="205">
        <f t="shared" si="95"/>
        <v>267668.5054082697</v>
      </c>
      <c r="CP66" s="205">
        <f t="shared" si="95"/>
        <v>278947.89137361012</v>
      </c>
      <c r="CQ66" s="205">
        <f t="shared" si="95"/>
        <v>290227.27733895049</v>
      </c>
      <c r="CR66" s="205">
        <f t="shared" si="95"/>
        <v>301506.66330429085</v>
      </c>
      <c r="CS66" s="205">
        <f t="shared" si="95"/>
        <v>312786.04926963127</v>
      </c>
      <c r="CT66" s="205">
        <f t="shared" si="95"/>
        <v>324065.43523497164</v>
      </c>
      <c r="CU66" s="205">
        <f t="shared" si="95"/>
        <v>335344.821200312</v>
      </c>
      <c r="CV66" s="205">
        <f t="shared" si="95"/>
        <v>346624.20716565242</v>
      </c>
      <c r="CW66" s="205">
        <f t="shared" si="95"/>
        <v>353599.75014832255</v>
      </c>
      <c r="CX66" s="205">
        <f t="shared" si="95"/>
        <v>356271.45014832256</v>
      </c>
      <c r="CY66" s="205">
        <f t="shared" si="95"/>
        <v>358943.15014832257</v>
      </c>
      <c r="CZ66" s="205">
        <f t="shared" si="95"/>
        <v>361614.85014832258</v>
      </c>
      <c r="DA66" s="205">
        <f t="shared" si="95"/>
        <v>364286.5501483226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5871.0650024720435</v>
      </c>
      <c r="G68" s="205">
        <f t="shared" si="98"/>
        <v>5871.0650024720435</v>
      </c>
      <c r="H68" s="205">
        <f t="shared" si="98"/>
        <v>5871.0650024720435</v>
      </c>
      <c r="I68" s="205">
        <f t="shared" si="98"/>
        <v>5871.0650024720435</v>
      </c>
      <c r="J68" s="205">
        <f t="shared" si="98"/>
        <v>5871.0650024720435</v>
      </c>
      <c r="K68" s="205">
        <f t="shared" si="98"/>
        <v>5871.0650024720435</v>
      </c>
      <c r="L68" s="205">
        <f t="shared" si="88"/>
        <v>5871.0650024720435</v>
      </c>
      <c r="M68" s="205">
        <f t="shared" si="98"/>
        <v>5871.0650024720435</v>
      </c>
      <c r="N68" s="205">
        <f t="shared" si="98"/>
        <v>5871.0650024720435</v>
      </c>
      <c r="O68" s="205">
        <f t="shared" si="98"/>
        <v>5871.0650024720435</v>
      </c>
      <c r="P68" s="205">
        <f t="shared" si="98"/>
        <v>5871.0650024720435</v>
      </c>
      <c r="Q68" s="205">
        <f t="shared" si="98"/>
        <v>5871.0650024720435</v>
      </c>
      <c r="R68" s="205">
        <f t="shared" si="98"/>
        <v>5871.0650024720435</v>
      </c>
      <c r="S68" s="205">
        <f t="shared" si="98"/>
        <v>5871.0650024720435</v>
      </c>
      <c r="T68" s="205">
        <f t="shared" si="98"/>
        <v>5871.0650024720435</v>
      </c>
      <c r="U68" s="205">
        <f t="shared" si="98"/>
        <v>5788.3739460991974</v>
      </c>
      <c r="V68" s="205">
        <f t="shared" si="98"/>
        <v>5622.9918333535061</v>
      </c>
      <c r="W68" s="205">
        <f t="shared" si="98"/>
        <v>5457.6097206078148</v>
      </c>
      <c r="X68" s="205">
        <f t="shared" si="98"/>
        <v>5292.2276078621235</v>
      </c>
      <c r="Y68" s="205">
        <f t="shared" si="98"/>
        <v>5126.8454951164322</v>
      </c>
      <c r="Z68" s="205">
        <f t="shared" si="98"/>
        <v>4961.4633823707409</v>
      </c>
      <c r="AA68" s="205">
        <f t="shared" si="98"/>
        <v>4796.0812696250496</v>
      </c>
      <c r="AB68" s="205">
        <f t="shared" si="98"/>
        <v>4630.6991568793583</v>
      </c>
      <c r="AC68" s="205">
        <f t="shared" si="98"/>
        <v>4465.317044133667</v>
      </c>
      <c r="AD68" s="205">
        <f t="shared" si="98"/>
        <v>4299.9349313879757</v>
      </c>
      <c r="AE68" s="205">
        <f t="shared" si="98"/>
        <v>4134.5528186422835</v>
      </c>
      <c r="AF68" s="205">
        <f t="shared" si="98"/>
        <v>3969.1707058965926</v>
      </c>
      <c r="AG68" s="205">
        <f t="shared" si="98"/>
        <v>3803.7885931509013</v>
      </c>
      <c r="AH68" s="205">
        <f t="shared" si="98"/>
        <v>3638.40648040521</v>
      </c>
      <c r="AI68" s="205">
        <f t="shared" si="98"/>
        <v>3473.0243676595187</v>
      </c>
      <c r="AJ68" s="205">
        <f t="shared" si="98"/>
        <v>3307.6422549138269</v>
      </c>
      <c r="AK68" s="205">
        <f t="shared" si="98"/>
        <v>3142.2601421681361</v>
      </c>
      <c r="AL68" s="205">
        <f t="shared" si="98"/>
        <v>2976.8780294224448</v>
      </c>
      <c r="AM68" s="205">
        <f t="shared" si="98"/>
        <v>2811.4959166767535</v>
      </c>
      <c r="AN68" s="205">
        <f t="shared" si="98"/>
        <v>2646.1138039310622</v>
      </c>
      <c r="AO68" s="205">
        <f t="shared" si="98"/>
        <v>2480.7316911853704</v>
      </c>
      <c r="AP68" s="205">
        <f t="shared" si="98"/>
        <v>2315.3495784396791</v>
      </c>
      <c r="AQ68" s="205">
        <f t="shared" si="98"/>
        <v>2149.9674656939878</v>
      </c>
      <c r="AR68" s="205">
        <f t="shared" si="98"/>
        <v>1984.5853529482965</v>
      </c>
      <c r="AS68" s="205">
        <f t="shared" si="98"/>
        <v>1819.2032402026052</v>
      </c>
      <c r="AT68" s="205">
        <f t="shared" si="98"/>
        <v>1653.8211274569139</v>
      </c>
      <c r="AU68" s="205">
        <f t="shared" si="98"/>
        <v>1488.4390147112226</v>
      </c>
      <c r="AV68" s="205">
        <f t="shared" si="98"/>
        <v>1323.0569019655313</v>
      </c>
      <c r="AW68" s="205">
        <f t="shared" si="98"/>
        <v>1157.67478921984</v>
      </c>
      <c r="AX68" s="205">
        <f t="shared" si="98"/>
        <v>992.29267647414872</v>
      </c>
      <c r="AY68" s="205">
        <f t="shared" si="98"/>
        <v>826.91056372845742</v>
      </c>
      <c r="AZ68" s="205">
        <f t="shared" si="98"/>
        <v>661.52845098276612</v>
      </c>
      <c r="BA68" s="205">
        <f t="shared" si="98"/>
        <v>496.14633823707391</v>
      </c>
      <c r="BB68" s="205">
        <f t="shared" si="98"/>
        <v>330.7642254913826</v>
      </c>
      <c r="BC68" s="205">
        <f t="shared" si="98"/>
        <v>165.3821127456913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0</v>
      </c>
      <c r="BU68" s="205">
        <f t="shared" si="99"/>
        <v>0</v>
      </c>
      <c r="BV68" s="205">
        <f t="shared" si="99"/>
        <v>0</v>
      </c>
      <c r="BW68" s="205">
        <f t="shared" si="99"/>
        <v>0</v>
      </c>
      <c r="BX68" s="205">
        <f t="shared" si="99"/>
        <v>0</v>
      </c>
      <c r="BY68" s="205">
        <f t="shared" si="99"/>
        <v>0</v>
      </c>
      <c r="BZ68" s="205">
        <f t="shared" si="99"/>
        <v>0</v>
      </c>
      <c r="CA68" s="205">
        <f t="shared" si="99"/>
        <v>0</v>
      </c>
      <c r="CB68" s="205">
        <f t="shared" si="99"/>
        <v>0</v>
      </c>
      <c r="CC68" s="205">
        <f t="shared" si="99"/>
        <v>0</v>
      </c>
      <c r="CD68" s="205">
        <f t="shared" si="99"/>
        <v>0</v>
      </c>
      <c r="CE68" s="205">
        <f t="shared" si="99"/>
        <v>0</v>
      </c>
      <c r="CF68" s="205">
        <f t="shared" si="99"/>
        <v>0</v>
      </c>
      <c r="CG68" s="205">
        <f t="shared" si="99"/>
        <v>0</v>
      </c>
      <c r="CH68" s="205">
        <f t="shared" si="99"/>
        <v>0</v>
      </c>
      <c r="CI68" s="205">
        <f t="shared" si="99"/>
        <v>4049.0103465324432</v>
      </c>
      <c r="CJ68" s="205">
        <f t="shared" si="99"/>
        <v>8098.0206930648865</v>
      </c>
      <c r="CK68" s="205">
        <f t="shared" si="99"/>
        <v>12147.03103959733</v>
      </c>
      <c r="CL68" s="205">
        <f t="shared" si="99"/>
        <v>16196.041386129773</v>
      </c>
      <c r="CM68" s="205">
        <f t="shared" si="99"/>
        <v>20245.051732662218</v>
      </c>
      <c r="CN68" s="205">
        <f t="shared" si="99"/>
        <v>24294.06207919466</v>
      </c>
      <c r="CO68" s="205">
        <f t="shared" si="99"/>
        <v>28343.072425727103</v>
      </c>
      <c r="CP68" s="205">
        <f t="shared" si="99"/>
        <v>32392.082772259546</v>
      </c>
      <c r="CQ68" s="205">
        <f t="shared" si="99"/>
        <v>36441.093118791992</v>
      </c>
      <c r="CR68" s="205">
        <f t="shared" si="99"/>
        <v>40490.103465324435</v>
      </c>
      <c r="CS68" s="205">
        <f t="shared" si="99"/>
        <v>44539.113811856878</v>
      </c>
      <c r="CT68" s="205">
        <f t="shared" si="99"/>
        <v>48588.124158389321</v>
      </c>
      <c r="CU68" s="205">
        <f t="shared" si="99"/>
        <v>52637.134504921763</v>
      </c>
      <c r="CV68" s="205">
        <f t="shared" si="99"/>
        <v>56686.144851454206</v>
      </c>
      <c r="CW68" s="205">
        <f t="shared" si="99"/>
        <v>61812.400024720424</v>
      </c>
      <c r="CX68" s="205">
        <f t="shared" si="99"/>
        <v>68015.900024720424</v>
      </c>
      <c r="CY68" s="205">
        <f t="shared" si="99"/>
        <v>74219.400024720424</v>
      </c>
      <c r="CZ68" s="205">
        <f t="shared" si="99"/>
        <v>80422.900024720424</v>
      </c>
      <c r="DA68" s="205">
        <f t="shared" si="99"/>
        <v>86626.400024720424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24218.143135197181</v>
      </c>
      <c r="G70" s="205">
        <f t="shared" si="100"/>
        <v>24218.143135197181</v>
      </c>
      <c r="H70" s="205">
        <f t="shared" si="100"/>
        <v>24218.143135197181</v>
      </c>
      <c r="I70" s="205">
        <f t="shared" si="100"/>
        <v>24218.143135197181</v>
      </c>
      <c r="J70" s="205">
        <f t="shared" si="100"/>
        <v>24218.143135197181</v>
      </c>
      <c r="K70" s="205">
        <f t="shared" si="100"/>
        <v>24218.143135197181</v>
      </c>
      <c r="L70" s="205">
        <f t="shared" si="100"/>
        <v>24218.143135197181</v>
      </c>
      <c r="M70" s="205">
        <f t="shared" si="100"/>
        <v>24218.143135197181</v>
      </c>
      <c r="N70" s="205">
        <f t="shared" si="100"/>
        <v>24218.143135197181</v>
      </c>
      <c r="O70" s="205">
        <f t="shared" si="100"/>
        <v>24218.143135197181</v>
      </c>
      <c r="P70" s="205">
        <f t="shared" si="100"/>
        <v>24218.143135197181</v>
      </c>
      <c r="Q70" s="205">
        <f t="shared" si="100"/>
        <v>24218.143135197181</v>
      </c>
      <c r="R70" s="205">
        <f t="shared" si="100"/>
        <v>24218.143135197181</v>
      </c>
      <c r="S70" s="205">
        <f t="shared" si="100"/>
        <v>24218.143135197181</v>
      </c>
      <c r="T70" s="205">
        <f t="shared" si="100"/>
        <v>24218.143135197181</v>
      </c>
      <c r="U70" s="205">
        <f t="shared" si="100"/>
        <v>24579.91650682838</v>
      </c>
      <c r="V70" s="205">
        <f t="shared" si="100"/>
        <v>25303.463250090783</v>
      </c>
      <c r="W70" s="205">
        <f t="shared" si="100"/>
        <v>26027.009993353182</v>
      </c>
      <c r="X70" s="205">
        <f t="shared" si="100"/>
        <v>26750.556736615581</v>
      </c>
      <c r="Y70" s="205">
        <f t="shared" si="100"/>
        <v>27474.10347987798</v>
      </c>
      <c r="Z70" s="205">
        <f t="shared" si="100"/>
        <v>28197.650223140379</v>
      </c>
      <c r="AA70" s="205">
        <f t="shared" si="100"/>
        <v>28921.196966402778</v>
      </c>
      <c r="AB70" s="205">
        <f t="shared" si="100"/>
        <v>29644.743709665177</v>
      </c>
      <c r="AC70" s="205">
        <f t="shared" si="100"/>
        <v>30368.29045292758</v>
      </c>
      <c r="AD70" s="205">
        <f t="shared" si="100"/>
        <v>31091.837196189979</v>
      </c>
      <c r="AE70" s="205">
        <f t="shared" si="100"/>
        <v>31815.383939452378</v>
      </c>
      <c r="AF70" s="205">
        <f t="shared" si="100"/>
        <v>32538.930682714778</v>
      </c>
      <c r="AG70" s="205">
        <f t="shared" si="100"/>
        <v>33262.47742597718</v>
      </c>
      <c r="AH70" s="205">
        <f t="shared" si="100"/>
        <v>33986.024169239579</v>
      </c>
      <c r="AI70" s="205">
        <f t="shared" si="100"/>
        <v>34709.570912501978</v>
      </c>
      <c r="AJ70" s="205">
        <f t="shared" si="100"/>
        <v>35433.117655764378</v>
      </c>
      <c r="AK70" s="205">
        <f t="shared" si="100"/>
        <v>36156.664399026777</v>
      </c>
      <c r="AL70" s="205">
        <f t="shared" si="100"/>
        <v>36880.211142289176</v>
      </c>
      <c r="AM70" s="205">
        <f t="shared" si="100"/>
        <v>37603.757885551575</v>
      </c>
      <c r="AN70" s="205">
        <f t="shared" si="100"/>
        <v>38327.304628813974</v>
      </c>
      <c r="AO70" s="205">
        <f t="shared" si="100"/>
        <v>39050.851372076373</v>
      </c>
      <c r="AP70" s="205">
        <f t="shared" si="100"/>
        <v>39774.398115338772</v>
      </c>
      <c r="AQ70" s="205">
        <f t="shared" si="100"/>
        <v>40497.944858601171</v>
      </c>
      <c r="AR70" s="205">
        <f t="shared" si="100"/>
        <v>41221.49160186357</v>
      </c>
      <c r="AS70" s="205">
        <f t="shared" si="100"/>
        <v>41945.038345125969</v>
      </c>
      <c r="AT70" s="205">
        <f t="shared" si="100"/>
        <v>42668.585088388369</v>
      </c>
      <c r="AU70" s="205">
        <f t="shared" si="100"/>
        <v>43392.131831650768</v>
      </c>
      <c r="AV70" s="205">
        <f t="shared" si="100"/>
        <v>44115.678574913167</v>
      </c>
      <c r="AW70" s="205">
        <f t="shared" si="100"/>
        <v>44839.225318175566</v>
      </c>
      <c r="AX70" s="205">
        <f t="shared" si="100"/>
        <v>45562.772061437972</v>
      </c>
      <c r="AY70" s="205">
        <f t="shared" si="100"/>
        <v>46286.318804700371</v>
      </c>
      <c r="AZ70" s="205">
        <f t="shared" si="100"/>
        <v>47009.865547962771</v>
      </c>
      <c r="BA70" s="205">
        <f t="shared" si="100"/>
        <v>47733.41229122517</v>
      </c>
      <c r="BB70" s="205">
        <f t="shared" si="100"/>
        <v>48456.959034487569</v>
      </c>
      <c r="BC70" s="205">
        <f t="shared" si="100"/>
        <v>49180.505777749968</v>
      </c>
      <c r="BD70" s="205">
        <f t="shared" si="100"/>
        <v>49904.052521012374</v>
      </c>
      <c r="BE70" s="205">
        <f t="shared" si="100"/>
        <v>48729.839520517955</v>
      </c>
      <c r="BF70" s="205">
        <f t="shared" si="100"/>
        <v>47555.62652002355</v>
      </c>
      <c r="BG70" s="205">
        <f t="shared" si="100"/>
        <v>46381.413519529138</v>
      </c>
      <c r="BH70" s="205">
        <f t="shared" si="100"/>
        <v>45207.200519034734</v>
      </c>
      <c r="BI70" s="205">
        <f t="shared" si="100"/>
        <v>44032.987518540322</v>
      </c>
      <c r="BJ70" s="205">
        <f t="shared" si="100"/>
        <v>42858.774518045917</v>
      </c>
      <c r="BK70" s="205">
        <f t="shared" si="100"/>
        <v>41684.561517551505</v>
      </c>
      <c r="BL70" s="205">
        <f t="shared" si="100"/>
        <v>40510.3485170571</v>
      </c>
      <c r="BM70" s="205">
        <f t="shared" si="100"/>
        <v>39336.135516562688</v>
      </c>
      <c r="BN70" s="205">
        <f t="shared" si="100"/>
        <v>38161.922516068284</v>
      </c>
      <c r="BO70" s="205">
        <f t="shared" si="100"/>
        <v>36987.709515573872</v>
      </c>
      <c r="BP70" s="205">
        <f t="shared" si="100"/>
        <v>35813.49651507946</v>
      </c>
      <c r="BQ70" s="205">
        <f t="shared" si="100"/>
        <v>34639.283514585055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33465.07051409065</v>
      </c>
      <c r="BS70" s="205">
        <f t="shared" si="102"/>
        <v>32290.857513596238</v>
      </c>
      <c r="BT70" s="205">
        <f t="shared" si="102"/>
        <v>31116.64451310183</v>
      </c>
      <c r="BU70" s="205">
        <f t="shared" si="102"/>
        <v>29942.431512607422</v>
      </c>
      <c r="BV70" s="205">
        <f t="shared" si="102"/>
        <v>28768.218512113013</v>
      </c>
      <c r="BW70" s="205">
        <f t="shared" si="102"/>
        <v>27594.005511618605</v>
      </c>
      <c r="BX70" s="205">
        <f t="shared" si="102"/>
        <v>26419.792511124197</v>
      </c>
      <c r="BY70" s="205">
        <f t="shared" si="102"/>
        <v>25245.579510629788</v>
      </c>
      <c r="BZ70" s="205">
        <f t="shared" si="102"/>
        <v>24071.36651013538</v>
      </c>
      <c r="CA70" s="205">
        <f t="shared" si="102"/>
        <v>22897.153509640972</v>
      </c>
      <c r="CB70" s="205">
        <f t="shared" si="102"/>
        <v>21722.94050914656</v>
      </c>
      <c r="CC70" s="205">
        <f t="shared" si="102"/>
        <v>20548.727508652151</v>
      </c>
      <c r="CD70" s="205">
        <f t="shared" si="102"/>
        <v>19374.514508157743</v>
      </c>
      <c r="CE70" s="205">
        <f t="shared" si="102"/>
        <v>18200.301507663335</v>
      </c>
      <c r="CF70" s="205">
        <f t="shared" si="102"/>
        <v>17026.088507168926</v>
      </c>
      <c r="CG70" s="205">
        <f t="shared" si="102"/>
        <v>15851.875506674522</v>
      </c>
      <c r="CH70" s="205">
        <f t="shared" si="102"/>
        <v>14677.66250618011</v>
      </c>
      <c r="CI70" s="205">
        <f t="shared" si="102"/>
        <v>15082.563540833351</v>
      </c>
      <c r="CJ70" s="205">
        <f t="shared" si="102"/>
        <v>15487.464575486594</v>
      </c>
      <c r="CK70" s="205">
        <f t="shared" si="102"/>
        <v>15892.365610139839</v>
      </c>
      <c r="CL70" s="205">
        <f t="shared" si="102"/>
        <v>16297.266644793082</v>
      </c>
      <c r="CM70" s="205">
        <f t="shared" si="102"/>
        <v>16702.167679446327</v>
      </c>
      <c r="CN70" s="205">
        <f t="shared" si="102"/>
        <v>17107.068714099572</v>
      </c>
      <c r="CO70" s="205">
        <f t="shared" si="102"/>
        <v>17511.969748752817</v>
      </c>
      <c r="CP70" s="205">
        <f t="shared" si="102"/>
        <v>17916.870783406059</v>
      </c>
      <c r="CQ70" s="205">
        <f t="shared" si="102"/>
        <v>18321.771818059304</v>
      </c>
      <c r="CR70" s="205">
        <f t="shared" si="102"/>
        <v>18726.672852712549</v>
      </c>
      <c r="CS70" s="205">
        <f t="shared" si="102"/>
        <v>19131.573887365794</v>
      </c>
      <c r="CT70" s="205">
        <f t="shared" si="102"/>
        <v>19536.474922019035</v>
      </c>
      <c r="CU70" s="205">
        <f t="shared" si="102"/>
        <v>19941.37595667228</v>
      </c>
      <c r="CV70" s="205">
        <f t="shared" si="102"/>
        <v>20346.276991325525</v>
      </c>
      <c r="CW70" s="205">
        <f t="shared" si="102"/>
        <v>19984.812508652147</v>
      </c>
      <c r="CX70" s="205">
        <f t="shared" si="102"/>
        <v>18856.982508652149</v>
      </c>
      <c r="CY70" s="205">
        <f t="shared" si="102"/>
        <v>17729.152508652147</v>
      </c>
      <c r="CZ70" s="205">
        <f t="shared" si="102"/>
        <v>16601.322508652149</v>
      </c>
      <c r="DA70" s="205">
        <f t="shared" si="102"/>
        <v>15473.492508652147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18.304009874197678</v>
      </c>
      <c r="V71" s="205">
        <f t="shared" si="103"/>
        <v>54.912029622592911</v>
      </c>
      <c r="W71" s="205">
        <f t="shared" si="103"/>
        <v>91.520049370988133</v>
      </c>
      <c r="X71" s="205">
        <f t="shared" si="103"/>
        <v>128.12806911938335</v>
      </c>
      <c r="Y71" s="205">
        <f t="shared" si="103"/>
        <v>164.73608886777859</v>
      </c>
      <c r="Z71" s="205">
        <f t="shared" si="103"/>
        <v>201.34410861617383</v>
      </c>
      <c r="AA71" s="205">
        <f t="shared" si="103"/>
        <v>237.95212836456906</v>
      </c>
      <c r="AB71" s="205">
        <f t="shared" si="103"/>
        <v>274.56014811296427</v>
      </c>
      <c r="AC71" s="205">
        <f t="shared" si="103"/>
        <v>311.16816786135951</v>
      </c>
      <c r="AD71" s="205">
        <f t="shared" si="103"/>
        <v>347.77618760975474</v>
      </c>
      <c r="AE71" s="205">
        <f t="shared" si="103"/>
        <v>384.38420735814998</v>
      </c>
      <c r="AF71" s="205">
        <f t="shared" si="103"/>
        <v>420.99222710654522</v>
      </c>
      <c r="AG71" s="205">
        <f t="shared" si="103"/>
        <v>457.60024685494045</v>
      </c>
      <c r="AH71" s="205">
        <f t="shared" si="103"/>
        <v>494.20826660333563</v>
      </c>
      <c r="AI71" s="205">
        <f t="shared" si="103"/>
        <v>530.81628635173092</v>
      </c>
      <c r="AJ71" s="205">
        <f t="shared" si="103"/>
        <v>567.42430610012616</v>
      </c>
      <c r="AK71" s="205">
        <f t="shared" si="103"/>
        <v>604.03232584852128</v>
      </c>
      <c r="AL71" s="205">
        <f t="shared" si="103"/>
        <v>640.64034559691652</v>
      </c>
      <c r="AM71" s="205">
        <f t="shared" si="103"/>
        <v>677.24836534531175</v>
      </c>
      <c r="AN71" s="205">
        <f t="shared" si="103"/>
        <v>713.85638509370699</v>
      </c>
      <c r="AO71" s="205">
        <f t="shared" si="103"/>
        <v>750.46440484210223</v>
      </c>
      <c r="AP71" s="205">
        <f t="shared" si="103"/>
        <v>787.07242459049746</v>
      </c>
      <c r="AQ71" s="205">
        <f t="shared" si="103"/>
        <v>823.6804443388927</v>
      </c>
      <c r="AR71" s="205">
        <f t="shared" si="103"/>
        <v>860.28846408728793</v>
      </c>
      <c r="AS71" s="205">
        <f t="shared" si="103"/>
        <v>896.89648383568306</v>
      </c>
      <c r="AT71" s="205">
        <f t="shared" si="103"/>
        <v>933.50450358407829</v>
      </c>
      <c r="AU71" s="205">
        <f t="shared" si="103"/>
        <v>970.11252333247353</v>
      </c>
      <c r="AV71" s="205">
        <f t="shared" si="103"/>
        <v>1006.7205430808688</v>
      </c>
      <c r="AW71" s="205">
        <f t="shared" si="103"/>
        <v>1043.328562829264</v>
      </c>
      <c r="AX71" s="205">
        <f t="shared" si="103"/>
        <v>1079.9365825776592</v>
      </c>
      <c r="AY71" s="205">
        <f t="shared" si="103"/>
        <v>1116.5446023260545</v>
      </c>
      <c r="AZ71" s="205">
        <f t="shared" si="103"/>
        <v>1153.1526220744497</v>
      </c>
      <c r="BA71" s="205">
        <f t="shared" si="103"/>
        <v>1189.7606418228449</v>
      </c>
      <c r="BB71" s="205">
        <f t="shared" si="103"/>
        <v>1226.3686615712402</v>
      </c>
      <c r="BC71" s="205">
        <f t="shared" si="103"/>
        <v>1262.9766813196354</v>
      </c>
      <c r="BD71" s="205">
        <f t="shared" si="103"/>
        <v>1299.5847010680307</v>
      </c>
      <c r="BE71" s="205">
        <f t="shared" si="103"/>
        <v>1334.8955458869659</v>
      </c>
      <c r="BF71" s="205">
        <f t="shared" si="103"/>
        <v>1370.2063907059012</v>
      </c>
      <c r="BG71" s="205">
        <f t="shared" si="103"/>
        <v>1405.5172355248365</v>
      </c>
      <c r="BH71" s="205">
        <f t="shared" si="103"/>
        <v>1440.8280803437717</v>
      </c>
      <c r="BI71" s="205">
        <f t="shared" si="103"/>
        <v>1476.138925162707</v>
      </c>
      <c r="BJ71" s="205">
        <f t="shared" si="103"/>
        <v>1511.4497699816422</v>
      </c>
      <c r="BK71" s="205">
        <f t="shared" si="103"/>
        <v>1546.7606148005775</v>
      </c>
      <c r="BL71" s="205">
        <f t="shared" si="103"/>
        <v>1582.0714596195128</v>
      </c>
      <c r="BM71" s="205">
        <f t="shared" si="103"/>
        <v>1617.382304438448</v>
      </c>
      <c r="BN71" s="205">
        <f t="shared" si="103"/>
        <v>1652.6931492573833</v>
      </c>
      <c r="BO71" s="205">
        <f t="shared" si="103"/>
        <v>1688.0039940763186</v>
      </c>
      <c r="BP71" s="205">
        <f t="shared" si="103"/>
        <v>1723.3148388952541</v>
      </c>
      <c r="BQ71" s="205">
        <f t="shared" si="103"/>
        <v>1758.6256837141891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1793.9365285331246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1829.2473733520596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1864.5582181709951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1899.8690629899302</v>
      </c>
      <c r="BV71" s="205">
        <f t="shared" si="104"/>
        <v>1935.1799078088657</v>
      </c>
      <c r="BW71" s="205">
        <f t="shared" si="104"/>
        <v>1970.4907526278007</v>
      </c>
      <c r="BX71" s="205">
        <f t="shared" si="104"/>
        <v>2005.8015974467362</v>
      </c>
      <c r="BY71" s="205">
        <f t="shared" si="104"/>
        <v>2041.1124422656712</v>
      </c>
      <c r="BZ71" s="205">
        <f t="shared" si="104"/>
        <v>2076.4232870846067</v>
      </c>
      <c r="CA71" s="205">
        <f t="shared" si="104"/>
        <v>2111.7341319035418</v>
      </c>
      <c r="CB71" s="205">
        <f t="shared" si="104"/>
        <v>2147.0449767224773</v>
      </c>
      <c r="CC71" s="205">
        <f t="shared" si="104"/>
        <v>2182.3558215414123</v>
      </c>
      <c r="CD71" s="205">
        <f t="shared" si="104"/>
        <v>2217.6666663603478</v>
      </c>
      <c r="CE71" s="205">
        <f t="shared" si="104"/>
        <v>2252.9775111792833</v>
      </c>
      <c r="CF71" s="205">
        <f t="shared" si="104"/>
        <v>2288.2883559982183</v>
      </c>
      <c r="CG71" s="205">
        <f t="shared" si="104"/>
        <v>2323.5992008171534</v>
      </c>
      <c r="CH71" s="205">
        <f t="shared" si="104"/>
        <v>2358.9100456360889</v>
      </c>
      <c r="CI71" s="205">
        <f t="shared" si="104"/>
        <v>3309.7044395093321</v>
      </c>
      <c r="CJ71" s="205">
        <f t="shared" si="104"/>
        <v>4260.4988333825759</v>
      </c>
      <c r="CK71" s="205">
        <f t="shared" si="104"/>
        <v>5211.2932272558191</v>
      </c>
      <c r="CL71" s="205">
        <f t="shared" si="104"/>
        <v>6162.0876211290624</v>
      </c>
      <c r="CM71" s="205">
        <f t="shared" si="104"/>
        <v>7112.8820150023057</v>
      </c>
      <c r="CN71" s="205">
        <f t="shared" si="104"/>
        <v>8063.6764088755499</v>
      </c>
      <c r="CO71" s="205">
        <f t="shared" si="104"/>
        <v>9014.4708027487923</v>
      </c>
      <c r="CP71" s="205">
        <f t="shared" si="104"/>
        <v>9965.2651966220365</v>
      </c>
      <c r="CQ71" s="205">
        <f t="shared" si="104"/>
        <v>10916.059590495279</v>
      </c>
      <c r="CR71" s="205">
        <f t="shared" si="104"/>
        <v>11866.853984368523</v>
      </c>
      <c r="CS71" s="205">
        <f t="shared" si="104"/>
        <v>12817.648378241765</v>
      </c>
      <c r="CT71" s="205">
        <f t="shared" si="104"/>
        <v>13768.44277211501</v>
      </c>
      <c r="CU71" s="205">
        <f t="shared" si="104"/>
        <v>14719.237165988252</v>
      </c>
      <c r="CV71" s="205">
        <f t="shared" si="104"/>
        <v>15670.031559861496</v>
      </c>
      <c r="CW71" s="205">
        <f t="shared" si="104"/>
        <v>16293.593756798118</v>
      </c>
      <c r="CX71" s="205">
        <f t="shared" si="104"/>
        <v>16589.923756798118</v>
      </c>
      <c r="CY71" s="205">
        <f t="shared" si="104"/>
        <v>16886.253756798116</v>
      </c>
      <c r="CZ71" s="205">
        <f t="shared" si="104"/>
        <v>17182.583756798118</v>
      </c>
      <c r="DA71" s="205">
        <f t="shared" si="104"/>
        <v>17478.913756798116</v>
      </c>
    </row>
    <row r="72" spans="1:105" s="205" customFormat="1">
      <c r="A72" s="205" t="str">
        <f>Income!A88</f>
        <v>TOTAL</v>
      </c>
      <c r="F72" s="205">
        <f>SUM(F59:F71)</f>
        <v>50067.187000383186</v>
      </c>
      <c r="G72" s="205">
        <f t="shared" ref="G72:BR72" si="105">SUM(G59:G71)</f>
        <v>49726.927000383192</v>
      </c>
      <c r="H72" s="205">
        <f t="shared" si="105"/>
        <v>49386.667000383197</v>
      </c>
      <c r="I72" s="205">
        <f t="shared" si="105"/>
        <v>49046.407000383188</v>
      </c>
      <c r="J72" s="205">
        <f t="shared" si="105"/>
        <v>48706.147000383193</v>
      </c>
      <c r="K72" s="205">
        <f t="shared" si="105"/>
        <v>48365.887000383198</v>
      </c>
      <c r="L72" s="205">
        <f t="shared" si="105"/>
        <v>48025.627000383189</v>
      </c>
      <c r="M72" s="205">
        <f t="shared" si="105"/>
        <v>47685.367000383194</v>
      </c>
      <c r="N72" s="205">
        <f t="shared" si="105"/>
        <v>47345.107000383185</v>
      </c>
      <c r="O72" s="205">
        <f t="shared" si="105"/>
        <v>47004.84700038319</v>
      </c>
      <c r="P72" s="205">
        <f t="shared" si="105"/>
        <v>46664.587000383195</v>
      </c>
      <c r="Q72" s="205">
        <f t="shared" si="105"/>
        <v>46324.327000383193</v>
      </c>
      <c r="R72" s="205">
        <f t="shared" si="105"/>
        <v>45984.067000383191</v>
      </c>
      <c r="S72" s="205">
        <f t="shared" si="105"/>
        <v>45643.807000383196</v>
      </c>
      <c r="T72" s="205">
        <f t="shared" si="105"/>
        <v>45303.547000383187</v>
      </c>
      <c r="U72" s="205">
        <f t="shared" si="105"/>
        <v>45511.826629064344</v>
      </c>
      <c r="V72" s="205">
        <f t="shared" si="105"/>
        <v>46268.645886426668</v>
      </c>
      <c r="W72" s="205">
        <f t="shared" si="105"/>
        <v>47025.465143788977</v>
      </c>
      <c r="X72" s="205">
        <f t="shared" si="105"/>
        <v>47782.284401151293</v>
      </c>
      <c r="Y72" s="205">
        <f t="shared" si="105"/>
        <v>48539.103658513603</v>
      </c>
      <c r="Z72" s="205">
        <f t="shared" si="105"/>
        <v>49295.922915875926</v>
      </c>
      <c r="AA72" s="205">
        <f t="shared" si="105"/>
        <v>50052.742173238228</v>
      </c>
      <c r="AB72" s="205">
        <f t="shared" si="105"/>
        <v>50809.561430600545</v>
      </c>
      <c r="AC72" s="205">
        <f t="shared" si="105"/>
        <v>51566.380687962861</v>
      </c>
      <c r="AD72" s="205">
        <f t="shared" si="105"/>
        <v>52323.199945325177</v>
      </c>
      <c r="AE72" s="205">
        <f t="shared" si="105"/>
        <v>53080.019202687487</v>
      </c>
      <c r="AF72" s="205">
        <f t="shared" si="105"/>
        <v>53836.838460049796</v>
      </c>
      <c r="AG72" s="205">
        <f t="shared" si="105"/>
        <v>54593.657717412119</v>
      </c>
      <c r="AH72" s="205">
        <f t="shared" si="105"/>
        <v>55350.476974774429</v>
      </c>
      <c r="AI72" s="205">
        <f t="shared" si="105"/>
        <v>56107.296232136745</v>
      </c>
      <c r="AJ72" s="205">
        <f t="shared" si="105"/>
        <v>56864.115489499054</v>
      </c>
      <c r="AK72" s="205">
        <f t="shared" si="105"/>
        <v>57620.934746861363</v>
      </c>
      <c r="AL72" s="205">
        <f t="shared" si="105"/>
        <v>58377.754004223687</v>
      </c>
      <c r="AM72" s="205">
        <f t="shared" si="105"/>
        <v>59134.573261585989</v>
      </c>
      <c r="AN72" s="205">
        <f t="shared" si="105"/>
        <v>59891.392518948305</v>
      </c>
      <c r="AO72" s="205">
        <f t="shared" si="105"/>
        <v>60648.211776310622</v>
      </c>
      <c r="AP72" s="205">
        <f t="shared" si="105"/>
        <v>61405.031033672938</v>
      </c>
      <c r="AQ72" s="205">
        <f t="shared" si="105"/>
        <v>62161.850291035247</v>
      </c>
      <c r="AR72" s="205">
        <f t="shared" si="105"/>
        <v>62918.669548397556</v>
      </c>
      <c r="AS72" s="205">
        <f t="shared" si="105"/>
        <v>63675.488805759873</v>
      </c>
      <c r="AT72" s="205">
        <f t="shared" si="105"/>
        <v>64432.308063122189</v>
      </c>
      <c r="AU72" s="205">
        <f t="shared" si="105"/>
        <v>65189.127320484491</v>
      </c>
      <c r="AV72" s="205">
        <f t="shared" si="105"/>
        <v>65945.946577846815</v>
      </c>
      <c r="AW72" s="205">
        <f t="shared" si="105"/>
        <v>66702.765835209124</v>
      </c>
      <c r="AX72" s="205">
        <f t="shared" si="105"/>
        <v>67459.585092571448</v>
      </c>
      <c r="AY72" s="205">
        <f t="shared" si="105"/>
        <v>68216.404349933757</v>
      </c>
      <c r="AZ72" s="205">
        <f t="shared" si="105"/>
        <v>68973.22360729608</v>
      </c>
      <c r="BA72" s="205">
        <f t="shared" si="105"/>
        <v>69730.04286465839</v>
      </c>
      <c r="BB72" s="205">
        <f t="shared" si="105"/>
        <v>70486.862122020684</v>
      </c>
      <c r="BC72" s="205">
        <f t="shared" si="105"/>
        <v>71243.681379383008</v>
      </c>
      <c r="BD72" s="205">
        <f t="shared" si="105"/>
        <v>72000.500636745332</v>
      </c>
      <c r="BE72" s="205">
        <f t="shared" si="105"/>
        <v>77285.865722733579</v>
      </c>
      <c r="BF72" s="205">
        <f t="shared" si="105"/>
        <v>82571.230808721855</v>
      </c>
      <c r="BG72" s="205">
        <f t="shared" si="105"/>
        <v>87856.595894710103</v>
      </c>
      <c r="BH72" s="205">
        <f t="shared" si="105"/>
        <v>93141.960980698379</v>
      </c>
      <c r="BI72" s="205">
        <f t="shared" si="105"/>
        <v>98427.326066686655</v>
      </c>
      <c r="BJ72" s="205">
        <f t="shared" si="105"/>
        <v>103712.69115267492</v>
      </c>
      <c r="BK72" s="205">
        <f t="shared" si="105"/>
        <v>108998.05623866316</v>
      </c>
      <c r="BL72" s="205">
        <f t="shared" si="105"/>
        <v>114283.42132465144</v>
      </c>
      <c r="BM72" s="205">
        <f t="shared" si="105"/>
        <v>119568.7864106397</v>
      </c>
      <c r="BN72" s="205">
        <f t="shared" si="105"/>
        <v>124854.15149662796</v>
      </c>
      <c r="BO72" s="205">
        <f t="shared" si="105"/>
        <v>130139.51658261624</v>
      </c>
      <c r="BP72" s="205">
        <f t="shared" si="105"/>
        <v>135424.8816686045</v>
      </c>
      <c r="BQ72" s="205">
        <f t="shared" si="105"/>
        <v>140710.24675459278</v>
      </c>
      <c r="BR72" s="205">
        <f t="shared" si="105"/>
        <v>145995.61184058106</v>
      </c>
      <c r="BS72" s="205">
        <f t="shared" ref="BS72:DA72" si="106">SUM(BS59:BS71)</f>
        <v>151280.9769265693</v>
      </c>
      <c r="BT72" s="205">
        <f t="shared" si="106"/>
        <v>156566.34201255758</v>
      </c>
      <c r="BU72" s="205">
        <f t="shared" si="106"/>
        <v>161851.70709854583</v>
      </c>
      <c r="BV72" s="205">
        <f t="shared" si="106"/>
        <v>167137.0721845341</v>
      </c>
      <c r="BW72" s="205">
        <f t="shared" si="106"/>
        <v>172422.43727052235</v>
      </c>
      <c r="BX72" s="205">
        <f t="shared" si="106"/>
        <v>177707.80235651063</v>
      </c>
      <c r="BY72" s="205">
        <f t="shared" si="106"/>
        <v>182993.1674424989</v>
      </c>
      <c r="BZ72" s="205">
        <f t="shared" si="106"/>
        <v>188278.53252848718</v>
      </c>
      <c r="CA72" s="205">
        <f t="shared" si="106"/>
        <v>193563.89761447543</v>
      </c>
      <c r="CB72" s="205">
        <f t="shared" si="106"/>
        <v>198849.26270046367</v>
      </c>
      <c r="CC72" s="205">
        <f t="shared" si="106"/>
        <v>204134.62778645195</v>
      </c>
      <c r="CD72" s="205">
        <f t="shared" si="106"/>
        <v>209419.9928724402</v>
      </c>
      <c r="CE72" s="205">
        <f t="shared" si="106"/>
        <v>214705.35795842847</v>
      </c>
      <c r="CF72" s="205">
        <f t="shared" si="106"/>
        <v>219990.72304441675</v>
      </c>
      <c r="CG72" s="205">
        <f t="shared" si="106"/>
        <v>225276.088130405</v>
      </c>
      <c r="CH72" s="205">
        <f t="shared" si="106"/>
        <v>230561.45321639327</v>
      </c>
      <c r="CI72" s="205">
        <f t="shared" si="106"/>
        <v>251575.67920797874</v>
      </c>
      <c r="CJ72" s="205">
        <f t="shared" si="106"/>
        <v>272589.90519956412</v>
      </c>
      <c r="CK72" s="205">
        <f t="shared" si="106"/>
        <v>293604.13119114959</v>
      </c>
      <c r="CL72" s="205">
        <f t="shared" si="106"/>
        <v>314618.35718273505</v>
      </c>
      <c r="CM72" s="205">
        <f t="shared" si="106"/>
        <v>335632.58317432046</v>
      </c>
      <c r="CN72" s="205">
        <f t="shared" si="106"/>
        <v>356646.80916590593</v>
      </c>
      <c r="CO72" s="205">
        <f t="shared" si="106"/>
        <v>377661.03515749134</v>
      </c>
      <c r="CP72" s="205">
        <f t="shared" si="106"/>
        <v>398675.2611490768</v>
      </c>
      <c r="CQ72" s="205">
        <f t="shared" si="106"/>
        <v>419689.48714066227</v>
      </c>
      <c r="CR72" s="205">
        <f t="shared" si="106"/>
        <v>440703.71313224762</v>
      </c>
      <c r="CS72" s="205">
        <f t="shared" si="106"/>
        <v>461717.93912383314</v>
      </c>
      <c r="CT72" s="205">
        <f t="shared" si="106"/>
        <v>482732.16511541855</v>
      </c>
      <c r="CU72" s="205">
        <f t="shared" si="106"/>
        <v>503746.39110700396</v>
      </c>
      <c r="CV72" s="205">
        <f t="shared" si="106"/>
        <v>524760.61709858943</v>
      </c>
      <c r="CW72" s="205">
        <f t="shared" si="106"/>
        <v>540157.63059438206</v>
      </c>
      <c r="CX72" s="205">
        <f t="shared" si="106"/>
        <v>549937.43159438216</v>
      </c>
      <c r="CY72" s="205">
        <f t="shared" si="106"/>
        <v>559717.23259438213</v>
      </c>
      <c r="CZ72" s="205">
        <f t="shared" si="106"/>
        <v>569497.033594382</v>
      </c>
      <c r="DA72" s="205">
        <f t="shared" si="106"/>
        <v>579276.83459438221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264604.82379699952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5.0455019804388296E-2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7.2253058359501248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-200.69808473826086</v>
      </c>
      <c r="D114" s="213">
        <f t="shared" si="108"/>
        <v>0</v>
      </c>
      <c r="E114" s="213">
        <f t="shared" si="109"/>
        <v>0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6290.4267883629027</v>
      </c>
      <c r="E115" s="213">
        <f t="shared" si="109"/>
        <v>11279.38596534038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-165.38211274569136</v>
      </c>
      <c r="D117" s="213">
        <f t="shared" si="108"/>
        <v>0</v>
      </c>
      <c r="E117" s="213">
        <f t="shared" si="109"/>
        <v>4049.0103465324432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723.54674326239967</v>
      </c>
      <c r="D119" s="213">
        <f t="shared" si="108"/>
        <v>-1174.2130004944086</v>
      </c>
      <c r="E119" s="213">
        <f t="shared" si="109"/>
        <v>404.90103465324427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36.608019748395229</v>
      </c>
      <c r="D120" s="213">
        <f t="shared" si="108"/>
        <v>35.310844818935273</v>
      </c>
      <c r="E120" s="213">
        <f t="shared" si="109"/>
        <v>950.79439387324339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2016-08-09T12:25:28Z</dcterms:modified>
  <cp:category/>
</cp:coreProperties>
</file>