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60" windowWidth="25620" windowHeight="1588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E37" i="7"/>
  <c r="F37" i="7"/>
  <c r="G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G40" i="1"/>
  <c r="G40" i="7"/>
  <c r="F40" i="7"/>
  <c r="E40" i="7"/>
  <c r="H94" i="7"/>
  <c r="I94" i="7"/>
  <c r="B41" i="7"/>
  <c r="B95" i="7"/>
  <c r="C41" i="7"/>
  <c r="C95" i="7"/>
  <c r="D95" i="7"/>
  <c r="G41" i="1"/>
  <c r="G41" i="7"/>
  <c r="E41" i="7"/>
  <c r="F41" i="7"/>
  <c r="H95" i="7"/>
  <c r="I95" i="7"/>
  <c r="B42" i="7"/>
  <c r="B96" i="7"/>
  <c r="C42" i="7"/>
  <c r="C96" i="7"/>
  <c r="D96" i="7"/>
  <c r="G42" i="1"/>
  <c r="G42" i="7"/>
  <c r="E42" i="7"/>
  <c r="F42" i="7"/>
  <c r="H96" i="7"/>
  <c r="I96" i="7"/>
  <c r="B43" i="7"/>
  <c r="B97" i="7"/>
  <c r="C43" i="7"/>
  <c r="C97" i="7"/>
  <c r="D97" i="7"/>
  <c r="G43" i="1"/>
  <c r="G43" i="7"/>
  <c r="E43" i="7"/>
  <c r="F43" i="7"/>
  <c r="H97" i="7"/>
  <c r="I97" i="7"/>
  <c r="B44" i="7"/>
  <c r="B98" i="7"/>
  <c r="C44" i="7"/>
  <c r="C98" i="7"/>
  <c r="D98" i="7"/>
  <c r="G44" i="1"/>
  <c r="G44" i="7"/>
  <c r="E44" i="7"/>
  <c r="F44" i="7"/>
  <c r="H98" i="7"/>
  <c r="I98" i="7"/>
  <c r="B45" i="7"/>
  <c r="B99" i="7"/>
  <c r="C45" i="7"/>
  <c r="C99" i="7"/>
  <c r="D99" i="7"/>
  <c r="G45" i="1"/>
  <c r="G45" i="7"/>
  <c r="E45" i="7"/>
  <c r="F45" i="7"/>
  <c r="H99" i="7"/>
  <c r="I99" i="7"/>
  <c r="B46" i="7"/>
  <c r="B100" i="7"/>
  <c r="C46" i="7"/>
  <c r="C100" i="7"/>
  <c r="D100" i="7"/>
  <c r="G46" i="1"/>
  <c r="G46" i="7"/>
  <c r="E46" i="7"/>
  <c r="F46" i="7"/>
  <c r="H100" i="7"/>
  <c r="I100" i="7"/>
  <c r="B47" i="7"/>
  <c r="B101" i="7"/>
  <c r="C47" i="7"/>
  <c r="C101" i="7"/>
  <c r="D101" i="7"/>
  <c r="E47" i="7"/>
  <c r="G47" i="1"/>
  <c r="G47" i="7"/>
  <c r="F47" i="7"/>
  <c r="H101" i="7"/>
  <c r="I101" i="7"/>
  <c r="B48" i="7"/>
  <c r="B102" i="7"/>
  <c r="C48" i="7"/>
  <c r="C102" i="7"/>
  <c r="D102" i="7"/>
  <c r="E48" i="7"/>
  <c r="G48" i="1"/>
  <c r="G48" i="7"/>
  <c r="F48" i="7"/>
  <c r="H102" i="7"/>
  <c r="I102" i="7"/>
  <c r="B49" i="7"/>
  <c r="B103" i="7"/>
  <c r="C49" i="7"/>
  <c r="C103" i="7"/>
  <c r="D103" i="7"/>
  <c r="G49" i="1"/>
  <c r="G49" i="7"/>
  <c r="F49" i="7"/>
  <c r="H103" i="7"/>
  <c r="I103" i="7"/>
  <c r="B50" i="7"/>
  <c r="B104" i="7"/>
  <c r="C50" i="7"/>
  <c r="C104" i="7"/>
  <c r="D104" i="7"/>
  <c r="G50" i="1"/>
  <c r="G50" i="7"/>
  <c r="F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F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F70" i="7"/>
  <c r="H124" i="7"/>
  <c r="I124" i="7"/>
  <c r="I30" i="7"/>
  <c r="I32" i="7"/>
  <c r="B71" i="7"/>
  <c r="B125" i="7"/>
  <c r="I128" i="7"/>
  <c r="F71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F72" i="7"/>
  <c r="H126" i="7"/>
  <c r="F73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70" i="8"/>
  <c r="B71" i="8"/>
  <c r="B72" i="8"/>
  <c r="B29" i="8"/>
  <c r="C29" i="8"/>
  <c r="D29" i="8"/>
  <c r="B80" i="8"/>
  <c r="B82" i="8"/>
  <c r="B81" i="8"/>
  <c r="B83" i="8"/>
  <c r="G37" i="8"/>
  <c r="H83" i="8"/>
  <c r="I83" i="8"/>
  <c r="F70" i="8"/>
  <c r="H70" i="8"/>
  <c r="F71" i="8"/>
  <c r="H71" i="8"/>
  <c r="F72" i="8"/>
  <c r="H72" i="8"/>
  <c r="T26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8"/>
  <c r="F37" i="8"/>
  <c r="H91" i="8"/>
  <c r="I91" i="8"/>
  <c r="B38" i="8"/>
  <c r="B92" i="8"/>
  <c r="C38" i="8"/>
  <c r="C92" i="8"/>
  <c r="D92" i="8"/>
  <c r="E38" i="8"/>
  <c r="G38" i="8"/>
  <c r="F38" i="8"/>
  <c r="H92" i="8"/>
  <c r="I92" i="8"/>
  <c r="B39" i="8"/>
  <c r="B93" i="8"/>
  <c r="C39" i="8"/>
  <c r="C93" i="8"/>
  <c r="D93" i="8"/>
  <c r="E39" i="8"/>
  <c r="G39" i="8"/>
  <c r="F39" i="8"/>
  <c r="H93" i="8"/>
  <c r="I93" i="8"/>
  <c r="B40" i="8"/>
  <c r="B94" i="8"/>
  <c r="C40" i="8"/>
  <c r="C94" i="8"/>
  <c r="D94" i="8"/>
  <c r="G40" i="8"/>
  <c r="F40" i="8"/>
  <c r="E40" i="8"/>
  <c r="H94" i="8"/>
  <c r="I94" i="8"/>
  <c r="B41" i="8"/>
  <c r="B95" i="8"/>
  <c r="C41" i="8"/>
  <c r="C95" i="8"/>
  <c r="D95" i="8"/>
  <c r="G41" i="8"/>
  <c r="E41" i="8"/>
  <c r="F41" i="8"/>
  <c r="H95" i="8"/>
  <c r="I95" i="8"/>
  <c r="B42" i="8"/>
  <c r="B96" i="8"/>
  <c r="C42" i="8"/>
  <c r="C96" i="8"/>
  <c r="D96" i="8"/>
  <c r="G42" i="8"/>
  <c r="E42" i="8"/>
  <c r="F42" i="8"/>
  <c r="H96" i="8"/>
  <c r="I96" i="8"/>
  <c r="B43" i="8"/>
  <c r="B97" i="8"/>
  <c r="C43" i="8"/>
  <c r="C97" i="8"/>
  <c r="D97" i="8"/>
  <c r="G43" i="8"/>
  <c r="E43" i="8"/>
  <c r="F43" i="8"/>
  <c r="H97" i="8"/>
  <c r="I97" i="8"/>
  <c r="B44" i="8"/>
  <c r="B98" i="8"/>
  <c r="C44" i="8"/>
  <c r="C98" i="8"/>
  <c r="D98" i="8"/>
  <c r="G44" i="8"/>
  <c r="E44" i="8"/>
  <c r="F44" i="8"/>
  <c r="H98" i="8"/>
  <c r="I98" i="8"/>
  <c r="B45" i="8"/>
  <c r="B99" i="8"/>
  <c r="C45" i="8"/>
  <c r="C99" i="8"/>
  <c r="D99" i="8"/>
  <c r="G45" i="8"/>
  <c r="E45" i="8"/>
  <c r="F45" i="8"/>
  <c r="H99" i="8"/>
  <c r="I99" i="8"/>
  <c r="B46" i="8"/>
  <c r="B100" i="8"/>
  <c r="C46" i="8"/>
  <c r="C100" i="8"/>
  <c r="D100" i="8"/>
  <c r="G46" i="8"/>
  <c r="E46" i="8"/>
  <c r="F46" i="8"/>
  <c r="H100" i="8"/>
  <c r="I100" i="8"/>
  <c r="B47" i="8"/>
  <c r="B101" i="8"/>
  <c r="C47" i="8"/>
  <c r="C101" i="8"/>
  <c r="D101" i="8"/>
  <c r="E47" i="8"/>
  <c r="G47" i="8"/>
  <c r="F47" i="8"/>
  <c r="H101" i="8"/>
  <c r="I101" i="8"/>
  <c r="B48" i="8"/>
  <c r="B102" i="8"/>
  <c r="C48" i="8"/>
  <c r="C102" i="8"/>
  <c r="D102" i="8"/>
  <c r="E48" i="8"/>
  <c r="G48" i="8"/>
  <c r="F48" i="8"/>
  <c r="H102" i="8"/>
  <c r="I102" i="8"/>
  <c r="B49" i="8"/>
  <c r="B103" i="8"/>
  <c r="C49" i="8"/>
  <c r="C103" i="8"/>
  <c r="D103" i="8"/>
  <c r="G49" i="8"/>
  <c r="F49" i="8"/>
  <c r="H103" i="8"/>
  <c r="I103" i="8"/>
  <c r="B50" i="8"/>
  <c r="B104" i="8"/>
  <c r="C50" i="8"/>
  <c r="C104" i="8"/>
  <c r="D104" i="8"/>
  <c r="G50" i="8"/>
  <c r="F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F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8"/>
  <c r="H127" i="8"/>
  <c r="L127" i="8"/>
  <c r="J33" i="8"/>
  <c r="J8" i="8"/>
  <c r="M8" i="8"/>
  <c r="J9" i="8"/>
  <c r="M9" i="8"/>
  <c r="J10" i="8"/>
  <c r="M10" i="8"/>
  <c r="T7" i="8"/>
  <c r="J95" i="8"/>
  <c r="M95" i="8"/>
  <c r="J96" i="8"/>
  <c r="M96" i="8"/>
  <c r="J97" i="8"/>
  <c r="M97" i="8"/>
  <c r="T8" i="8"/>
  <c r="J6" i="8"/>
  <c r="M6" i="8"/>
  <c r="J7" i="8"/>
  <c r="M7" i="8"/>
  <c r="T9" i="8"/>
  <c r="T10" i="8"/>
  <c r="J91" i="8"/>
  <c r="M91" i="8"/>
  <c r="J92" i="8"/>
  <c r="M92" i="8"/>
  <c r="J93" i="8"/>
  <c r="M93" i="8"/>
  <c r="J94" i="8"/>
  <c r="M94" i="8"/>
  <c r="T11" i="8"/>
  <c r="T12" i="8"/>
  <c r="J98" i="8"/>
  <c r="M98" i="8"/>
  <c r="J99" i="8"/>
  <c r="M99" i="8"/>
  <c r="J100" i="8"/>
  <c r="M100" i="8"/>
  <c r="T13" i="8"/>
  <c r="J101" i="8"/>
  <c r="M101" i="8"/>
  <c r="T14" i="8"/>
  <c r="J104" i="8"/>
  <c r="M104" i="8"/>
  <c r="T15" i="8"/>
  <c r="T16" i="8"/>
  <c r="J102" i="8"/>
  <c r="M102" i="8"/>
  <c r="T17" i="8"/>
  <c r="J26" i="8"/>
  <c r="M26" i="8"/>
  <c r="T18" i="8"/>
  <c r="T19" i="8"/>
  <c r="J103" i="8"/>
  <c r="M103" i="8"/>
  <c r="T20" i="8"/>
  <c r="J105" i="8"/>
  <c r="M105" i="8"/>
  <c r="J106" i="8"/>
  <c r="M106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8" i="7"/>
  <c r="M9" i="7"/>
  <c r="M10" i="7"/>
  <c r="T7" i="7"/>
  <c r="J95" i="7"/>
  <c r="M95" i="7"/>
  <c r="J96" i="7"/>
  <c r="M96" i="7"/>
  <c r="J97" i="7"/>
  <c r="M97" i="7"/>
  <c r="T8" i="7"/>
  <c r="M6" i="7"/>
  <c r="M7" i="7"/>
  <c r="T9" i="7"/>
  <c r="T10" i="7"/>
  <c r="J91" i="7"/>
  <c r="M91" i="7"/>
  <c r="J92" i="7"/>
  <c r="M92" i="7"/>
  <c r="J93" i="7"/>
  <c r="M93" i="7"/>
  <c r="J94" i="7"/>
  <c r="M94" i="7"/>
  <c r="T11" i="7"/>
  <c r="J98" i="7"/>
  <c r="M98" i="7"/>
  <c r="T12" i="7"/>
  <c r="J99" i="7"/>
  <c r="M99" i="7"/>
  <c r="J100" i="7"/>
  <c r="M100" i="7"/>
  <c r="J101" i="7"/>
  <c r="M101" i="7"/>
  <c r="T13" i="7"/>
  <c r="J102" i="7"/>
  <c r="M102" i="7"/>
  <c r="T14" i="7"/>
  <c r="J105" i="7"/>
  <c r="M105" i="7"/>
  <c r="T15" i="7"/>
  <c r="T16" i="7"/>
  <c r="J103" i="7"/>
  <c r="M103" i="7"/>
  <c r="T17" i="7"/>
  <c r="M26" i="7"/>
  <c r="T18" i="7"/>
  <c r="T19" i="7"/>
  <c r="J104" i="7"/>
  <c r="M104" i="7"/>
  <c r="T20" i="7"/>
  <c r="J106" i="7"/>
  <c r="M106" i="7"/>
  <c r="J107" i="7"/>
  <c r="M107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8" i="1"/>
  <c r="M9" i="1"/>
  <c r="M10" i="1"/>
  <c r="T7" i="1"/>
  <c r="J95" i="1"/>
  <c r="M95" i="1"/>
  <c r="J96" i="1"/>
  <c r="M96" i="1"/>
  <c r="J97" i="1"/>
  <c r="M97" i="1"/>
  <c r="T8" i="1"/>
  <c r="M6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F40" i="12"/>
  <c r="E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F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E48" i="12"/>
  <c r="F48" i="12"/>
  <c r="H102" i="12"/>
  <c r="B48" i="12"/>
  <c r="B102" i="12"/>
  <c r="C48" i="12"/>
  <c r="C102" i="12"/>
  <c r="D102" i="12"/>
  <c r="I102" i="12"/>
  <c r="G49" i="12"/>
  <c r="F49" i="12"/>
  <c r="H103" i="12"/>
  <c r="B49" i="12"/>
  <c r="B103" i="12"/>
  <c r="C49" i="12"/>
  <c r="C103" i="12"/>
  <c r="D103" i="12"/>
  <c r="I103" i="12"/>
  <c r="G50" i="12"/>
  <c r="F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F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K7" i="12"/>
  <c r="R9" i="12"/>
  <c r="L6" i="12"/>
  <c r="L7" i="12"/>
  <c r="S9" i="12"/>
  <c r="J6" i="12"/>
  <c r="M6" i="12"/>
  <c r="J7" i="12"/>
  <c r="M7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K98" i="12"/>
  <c r="L98" i="12"/>
  <c r="S12" i="12"/>
  <c r="J11" i="12"/>
  <c r="M11" i="12"/>
  <c r="J98" i="12"/>
  <c r="M98" i="12"/>
  <c r="T12" i="12"/>
  <c r="K99" i="12"/>
  <c r="K100" i="12"/>
  <c r="R13" i="12"/>
  <c r="L99" i="12"/>
  <c r="L100" i="12"/>
  <c r="K101" i="12"/>
  <c r="L101" i="12"/>
  <c r="S13" i="12"/>
  <c r="J99" i="12"/>
  <c r="M99" i="12"/>
  <c r="J100" i="12"/>
  <c r="M100" i="12"/>
  <c r="J101" i="12"/>
  <c r="M101" i="12"/>
  <c r="T13" i="12"/>
  <c r="R14" i="12"/>
  <c r="K102" i="12"/>
  <c r="L102" i="12"/>
  <c r="S14" i="12"/>
  <c r="J102" i="12"/>
  <c r="M102" i="12"/>
  <c r="T14" i="12"/>
  <c r="K104" i="12"/>
  <c r="R15" i="12"/>
  <c r="K105" i="12"/>
  <c r="L105" i="12"/>
  <c r="L104" i="12"/>
  <c r="S15" i="12"/>
  <c r="J105" i="12"/>
  <c r="M105" i="12"/>
  <c r="J104" i="12"/>
  <c r="M104" i="12"/>
  <c r="T15" i="12"/>
  <c r="R16" i="12"/>
  <c r="S16" i="12"/>
  <c r="T16" i="12"/>
  <c r="R17" i="12"/>
  <c r="K103" i="12"/>
  <c r="L103" i="12"/>
  <c r="S17" i="12"/>
  <c r="J103" i="12"/>
  <c r="M103" i="12"/>
  <c r="T17" i="12"/>
  <c r="K26" i="12"/>
  <c r="R18" i="12"/>
  <c r="L26" i="12"/>
  <c r="S18" i="12"/>
  <c r="J26" i="12"/>
  <c r="M26" i="12"/>
  <c r="T18" i="12"/>
  <c r="R19" i="12"/>
  <c r="S19" i="12"/>
  <c r="T19" i="12"/>
  <c r="R20" i="12"/>
  <c r="S20" i="12"/>
  <c r="T20" i="12"/>
  <c r="K106" i="12"/>
  <c r="R21" i="12"/>
  <c r="L106" i="12"/>
  <c r="K107" i="12"/>
  <c r="L107" i="12"/>
  <c r="S21" i="12"/>
  <c r="F73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1" i="8"/>
  <c r="M21" i="8"/>
  <c r="M22" i="8"/>
  <c r="M23" i="8"/>
  <c r="M24" i="8"/>
  <c r="J107" i="8"/>
  <c r="M107" i="8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0" i="12"/>
  <c r="E51" i="12"/>
  <c r="F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0" i="7"/>
  <c r="E51" i="7"/>
  <c r="F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0" i="8"/>
  <c r="E51" i="8"/>
  <c r="F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<sst xmlns="http://schemas.openxmlformats.org/spreadsheetml/2006/main" count="790" uniqueCount="145">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</sst>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Normal" xfId="0" builtinId="0"/>
    <cellStyle name="Percent" xfId="6" builtinId="5"/>
    <cellStyle name="Total" xfId="7" builtinId="25" customBuiltin="1"/>
  </cellStyles>
  <dxfs count="444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0.00499887235367372</c:v>
                </c:pt>
                <c:pt idx="2" formatCode="0.0%">
                  <c:v>0.00499887235367372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0.0578445133561644</c:v>
                </c:pt>
                <c:pt idx="2" formatCode="0.0%">
                  <c:v>0.0578445133561644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 formatCode="0.0%">
                  <c:v>0.00552352584059776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0.00186137932752179</c:v>
                </c:pt>
                <c:pt idx="2" formatCode="0.0%">
                  <c:v>0.00387052342305762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0.0065772789235315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0.209294007245687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0.294689816854807</c:v>
                </c:pt>
                <c:pt idx="2" formatCode="0.0%">
                  <c:v>0.588150322325235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3427368"/>
        <c:axId val="2093430760"/>
      </c:barChart>
      <c:catAx>
        <c:axId val="209342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430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430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427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0.109933620589263</c:v>
                </c:pt>
                <c:pt idx="2">
                  <c:v>0.109933620589263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0.0412251077209736</c:v>
                </c:pt>
                <c:pt idx="2">
                  <c:v>0.0648240145620165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0.0109933620589263</c:v>
                </c:pt>
                <c:pt idx="2">
                  <c:v>0.0109933620589263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0.0178642133457552</c:v>
                </c:pt>
                <c:pt idx="2">
                  <c:v>0.0178642133457552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0.0117386747408874</c:v>
                </c:pt>
                <c:pt idx="2">
                  <c:v>0.00165914164945886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0.0562478164667521</c:v>
                </c:pt>
                <c:pt idx="2">
                  <c:v>0.056247816466752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0.00815185745894957</c:v>
                </c:pt>
                <c:pt idx="2">
                  <c:v>0.0011521817010131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0.105536275765692</c:v>
                </c:pt>
                <c:pt idx="2">
                  <c:v>0.105536275765692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0.104711773611273</c:v>
                </c:pt>
                <c:pt idx="2">
                  <c:v>0.104711773611273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0.155118201933155</c:v>
                </c:pt>
                <c:pt idx="2">
                  <c:v>0.155118201933155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598600"/>
        <c:axId val="2094601624"/>
      </c:barChart>
      <c:catAx>
        <c:axId val="209459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601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601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598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0.061406245634296</c:v>
                </c:pt>
                <c:pt idx="2">
                  <c:v>0.061406245634296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0.021979864209144</c:v>
                </c:pt>
                <c:pt idx="2">
                  <c:v>0.0222406848394742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0.0065939592627432</c:v>
                </c:pt>
                <c:pt idx="2">
                  <c:v>0.0065939592627432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0.0070410073483529</c:v>
                </c:pt>
                <c:pt idx="2">
                  <c:v>0.00677364409882124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0.00782334149816989</c:v>
                </c:pt>
                <c:pt idx="2">
                  <c:v>0.00782334149816989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0.000563280587868232</c:v>
                </c:pt>
                <c:pt idx="2">
                  <c:v>0.000541891527905699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0.166167773421129</c:v>
                </c:pt>
                <c:pt idx="2">
                  <c:v>0.166167773421129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0.275627497182666</c:v>
                </c:pt>
                <c:pt idx="2">
                  <c:v>0.275627497182666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0.0418716413184193</c:v>
                </c:pt>
                <c:pt idx="2">
                  <c:v>0.0418716413184193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0.0465209414087603</c:v>
                </c:pt>
                <c:pt idx="2">
                  <c:v>0.0465209414087603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326232"/>
        <c:axId val="2095329288"/>
      </c:barChart>
      <c:catAx>
        <c:axId val="209532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329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329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326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0.023837313700844</c:v>
                </c:pt>
                <c:pt idx="2">
                  <c:v>0.023837313700844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0.0151481414975759</c:v>
                </c:pt>
                <c:pt idx="2">
                  <c:v>0.0151481414975759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0.0187358592206859</c:v>
                </c:pt>
                <c:pt idx="2">
                  <c:v>0.0187358592206859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0.0956724726162686</c:v>
                </c:pt>
                <c:pt idx="2">
                  <c:v>0.0956724726162686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0.856871969833004</c:v>
                </c:pt>
                <c:pt idx="2">
                  <c:v>0.856871969833004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807896"/>
        <c:axId val="2094810920"/>
      </c:barChart>
      <c:catAx>
        <c:axId val="209480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810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810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807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 with Grants</a:t>
            </a:r>
          </a:p>
        </c:rich>
      </c:tx>
      <c:layout>
        <c:manualLayout>
          <c:xMode val="edge"/>
          <c:yMode val="edge"/>
          <c:x val="0.342624535922647"/>
          <c:y val="0.030136354906856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  <c:pt idx="4">
                  <c:v>414.0773225620311</c:v>
                </c:pt>
                <c:pt idx="5">
                  <c:v>1305.918536947162</c:v>
                </c:pt>
                <c:pt idx="6">
                  <c:v>5379.225145642626</c:v>
                </c:pt>
                <c:pt idx="7">
                  <c:v>896.0397790998251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444.2485180890382</c:v>
                </c:pt>
                <c:pt idx="6">
                  <c:v>5795.895241262886</c:v>
                </c:pt>
                <c:pt idx="7">
                  <c:v>3250.952751554597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39.33105267496497</c:v>
                </c:pt>
                <c:pt idx="5">
                  <c:v>188.2437101330117</c:v>
                </c:pt>
                <c:pt idx="6">
                  <c:v>546.6001685537702</c:v>
                </c:pt>
                <c:pt idx="7">
                  <c:v>670.6267001855233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758.5714285714286</c:v>
                </c:pt>
                <c:pt idx="5">
                  <c:v>5075.860807619005</c:v>
                </c:pt>
                <c:pt idx="6">
                  <c:v>19982.21500621756</c:v>
                </c:pt>
                <c:pt idx="7">
                  <c:v>19378.50914379836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4122.857142857143</c:v>
                </c:pt>
                <c:pt idx="5">
                  <c:v>2752.800000000001</c:v>
                </c:pt>
                <c:pt idx="6">
                  <c:v>10357.02857142857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35683.2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10276.11428571429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27268.11428571429</c:v>
                </c:pt>
                <c:pt idx="5">
                  <c:v>25983.6</c:v>
                </c:pt>
                <c:pt idx="6">
                  <c:v>0.0</c:v>
                </c:pt>
                <c:pt idx="7">
                  <c:v>8991.6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5303368"/>
        <c:axId val="206530674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303368"/>
        <c:axId val="2065306744"/>
      </c:lineChart>
      <c:catAx>
        <c:axId val="206530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65306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5306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65303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417064"/>
        <c:axId val="209542029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417064"/>
        <c:axId val="2095420296"/>
      </c:lineChart>
      <c:catAx>
        <c:axId val="209541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420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420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417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544808"/>
        <c:axId val="209554808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544808"/>
        <c:axId val="2095548088"/>
      </c:lineChart>
      <c:catAx>
        <c:axId val="20955448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548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548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544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0.392266790703362</c:v>
                </c:pt>
                <c:pt idx="2">
                  <c:v>0.392266790703362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0.344854738053252</c:v>
                </c:pt>
                <c:pt idx="2">
                  <c:v>0.344854738053252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0.14141119561426</c:v>
                </c:pt>
                <c:pt idx="2">
                  <c:v>0.0214091437067264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0.107370926250068</c:v>
                </c:pt>
                <c:pt idx="2">
                  <c:v>0.214293950012703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-0.203443542438992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615320"/>
        <c:axId val="2095618744"/>
      </c:barChart>
      <c:catAx>
        <c:axId val="209561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618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618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615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0.213070942728302</c:v>
                </c:pt>
                <c:pt idx="2">
                  <c:v>0.213070942728302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0.0313874187401834</c:v>
                </c:pt>
                <c:pt idx="2">
                  <c:v>0.0676032889105634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0.189744813874087</c:v>
                </c:pt>
                <c:pt idx="2">
                  <c:v>0.160048641695385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0.0313874187401834</c:v>
                </c:pt>
                <c:pt idx="2">
                  <c:v>0.0676032889105634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677352"/>
        <c:axId val="2095680760"/>
      </c:barChart>
      <c:catAx>
        <c:axId val="2095677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680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680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677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0.0973734693037852</c:v>
                </c:pt>
                <c:pt idx="2">
                  <c:v>0.0973734693037852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0.0184294189797105</c:v>
                </c:pt>
                <c:pt idx="2">
                  <c:v>0.0388153992535077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0.0615436197856032</c:v>
                </c:pt>
                <c:pt idx="2">
                  <c:v>0.0615436197856032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0.299543496370337</c:v>
                </c:pt>
                <c:pt idx="2">
                  <c:v>0.279129584417376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0.0184294189797105</c:v>
                </c:pt>
                <c:pt idx="2">
                  <c:v>0.0388153992535077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732984"/>
        <c:axId val="2095736488"/>
      </c:barChart>
      <c:catAx>
        <c:axId val="209573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736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736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732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0.657080332270758</c:v>
                </c:pt>
                <c:pt idx="2">
                  <c:v>0.657080332270758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0.35318542459762</c:v>
                </c:pt>
                <c:pt idx="2">
                  <c:v>0.35318542459762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0.169720341541311</c:v>
                </c:pt>
                <c:pt idx="2">
                  <c:v>0.35318542459762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-0.577661100137667</c:v>
                </c:pt>
                <c:pt idx="2">
                  <c:v>-0.577661100137667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794040"/>
        <c:axId val="2095797416"/>
      </c:barChart>
      <c:catAx>
        <c:axId val="209579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797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797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794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0.0160914428037716</c:v>
                </c:pt>
                <c:pt idx="2" formatCode="0.0%">
                  <c:v>0.0160914428037716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0.012051667674791</c:v>
                </c:pt>
                <c:pt idx="2" formatCode="0.0%">
                  <c:v>0.012051667674791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0.0202785322896282</c:v>
                </c:pt>
                <c:pt idx="2" formatCode="0.0%">
                  <c:v>0.19440222322636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0.00631260096068315</c:v>
                </c:pt>
                <c:pt idx="2" formatCode="0.0%">
                  <c:v>0.00631260096068315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0.0225242540473225</c:v>
                </c:pt>
                <c:pt idx="2" formatCode="0.0%">
                  <c:v>0.0762483680553499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0.00214133184226723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0.232115988485638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0.15859567713401</c:v>
                </c:pt>
                <c:pt idx="2" formatCode="0.0%">
                  <c:v>0.341588757903521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3613768"/>
        <c:axId val="2093617080"/>
      </c:barChart>
      <c:catAx>
        <c:axId val="20936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61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617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613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1471.286595974585</c:v>
                </c:pt>
                <c:pt idx="27">
                  <c:v>1471.286595974585</c:v>
                </c:pt>
                <c:pt idx="28">
                  <c:v>1471.286595974585</c:v>
                </c:pt>
                <c:pt idx="29">
                  <c:v>1471.286595974585</c:v>
                </c:pt>
                <c:pt idx="30">
                  <c:v>1471.286595974585</c:v>
                </c:pt>
                <c:pt idx="31">
                  <c:v>1471.286595974585</c:v>
                </c:pt>
                <c:pt idx="32">
                  <c:v>1471.286595974585</c:v>
                </c:pt>
                <c:pt idx="33">
                  <c:v>1471.286595974585</c:v>
                </c:pt>
                <c:pt idx="34">
                  <c:v>1471.286595974585</c:v>
                </c:pt>
                <c:pt idx="35">
                  <c:v>1471.286595974585</c:v>
                </c:pt>
                <c:pt idx="36">
                  <c:v>1471.286595974585</c:v>
                </c:pt>
                <c:pt idx="37">
                  <c:v>1471.286595974585</c:v>
                </c:pt>
                <c:pt idx="38">
                  <c:v>1471.286595974585</c:v>
                </c:pt>
                <c:pt idx="39">
                  <c:v>1471.286595974585</c:v>
                </c:pt>
                <c:pt idx="40">
                  <c:v>1471.286595974585</c:v>
                </c:pt>
                <c:pt idx="41">
                  <c:v>1471.286595974585</c:v>
                </c:pt>
                <c:pt idx="42">
                  <c:v>1471.286595974585</c:v>
                </c:pt>
                <c:pt idx="43">
                  <c:v>1471.286595974585</c:v>
                </c:pt>
                <c:pt idx="44">
                  <c:v>1471.286595974585</c:v>
                </c:pt>
                <c:pt idx="45">
                  <c:v>1471.286595974585</c:v>
                </c:pt>
                <c:pt idx="46">
                  <c:v>1471.286595974585</c:v>
                </c:pt>
                <c:pt idx="47">
                  <c:v>1471.286595974585</c:v>
                </c:pt>
                <c:pt idx="48">
                  <c:v>1471.286595974585</c:v>
                </c:pt>
                <c:pt idx="49">
                  <c:v>1471.286595974585</c:v>
                </c:pt>
                <c:pt idx="50">
                  <c:v>4042.401206537601</c:v>
                </c:pt>
                <c:pt idx="51">
                  <c:v>4042.401206537601</c:v>
                </c:pt>
                <c:pt idx="52">
                  <c:v>4042.401206537601</c:v>
                </c:pt>
                <c:pt idx="53">
                  <c:v>4042.401206537601</c:v>
                </c:pt>
                <c:pt idx="54">
                  <c:v>4042.401206537601</c:v>
                </c:pt>
                <c:pt idx="55">
                  <c:v>4042.401206537601</c:v>
                </c:pt>
                <c:pt idx="56">
                  <c:v>4042.401206537601</c:v>
                </c:pt>
                <c:pt idx="57">
                  <c:v>4042.401206537601</c:v>
                </c:pt>
                <c:pt idx="58">
                  <c:v>4042.401206537601</c:v>
                </c:pt>
                <c:pt idx="59">
                  <c:v>4042.401206537601</c:v>
                </c:pt>
                <c:pt idx="60">
                  <c:v>4042.401206537601</c:v>
                </c:pt>
                <c:pt idx="61">
                  <c:v>4042.401206537601</c:v>
                </c:pt>
                <c:pt idx="62">
                  <c:v>4042.401206537601</c:v>
                </c:pt>
                <c:pt idx="63">
                  <c:v>4042.401206537601</c:v>
                </c:pt>
                <c:pt idx="64">
                  <c:v>4042.401206537601</c:v>
                </c:pt>
                <c:pt idx="65">
                  <c:v>4042.401206537601</c:v>
                </c:pt>
                <c:pt idx="66">
                  <c:v>4042.401206537601</c:v>
                </c:pt>
                <c:pt idx="67">
                  <c:v>4042.401206537601</c:v>
                </c:pt>
                <c:pt idx="68">
                  <c:v>4042.401206537601</c:v>
                </c:pt>
                <c:pt idx="69">
                  <c:v>4042.401206537601</c:v>
                </c:pt>
                <c:pt idx="70">
                  <c:v>4042.401206537601</c:v>
                </c:pt>
                <c:pt idx="71">
                  <c:v>4042.401206537601</c:v>
                </c:pt>
                <c:pt idx="72">
                  <c:v>4042.401206537601</c:v>
                </c:pt>
                <c:pt idx="73">
                  <c:v>4042.401206537601</c:v>
                </c:pt>
                <c:pt idx="74">
                  <c:v>4042.401206537601</c:v>
                </c:pt>
                <c:pt idx="75">
                  <c:v>3726.381270269676</c:v>
                </c:pt>
                <c:pt idx="76">
                  <c:v>3726.381270269676</c:v>
                </c:pt>
                <c:pt idx="77">
                  <c:v>3726.381270269676</c:v>
                </c:pt>
                <c:pt idx="78">
                  <c:v>3726.381270269676</c:v>
                </c:pt>
                <c:pt idx="79">
                  <c:v>3726.381270269676</c:v>
                </c:pt>
                <c:pt idx="80">
                  <c:v>3726.381270269676</c:v>
                </c:pt>
                <c:pt idx="81">
                  <c:v>3726.381270269676</c:v>
                </c:pt>
                <c:pt idx="82">
                  <c:v>3726.381270269676</c:v>
                </c:pt>
                <c:pt idx="83">
                  <c:v>3726.381270269676</c:v>
                </c:pt>
                <c:pt idx="84">
                  <c:v>3726.381270269676</c:v>
                </c:pt>
                <c:pt idx="85">
                  <c:v>3726.381270269676</c:v>
                </c:pt>
                <c:pt idx="86">
                  <c:v>3726.381270269676</c:v>
                </c:pt>
                <c:pt idx="87">
                  <c:v>3726.381270269676</c:v>
                </c:pt>
                <c:pt idx="88">
                  <c:v>3726.381270269676</c:v>
                </c:pt>
                <c:pt idx="89">
                  <c:v>3726.381270269676</c:v>
                </c:pt>
                <c:pt idx="90">
                  <c:v>2609.843025769722</c:v>
                </c:pt>
                <c:pt idx="91">
                  <c:v>2609.843025769722</c:v>
                </c:pt>
                <c:pt idx="92">
                  <c:v>2609.843025769722</c:v>
                </c:pt>
                <c:pt idx="93">
                  <c:v>2609.843025769722</c:v>
                </c:pt>
                <c:pt idx="94">
                  <c:v>2609.843025769722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2481.406850293854</c:v>
                </c:pt>
                <c:pt idx="51">
                  <c:v>2481.406850293854</c:v>
                </c:pt>
                <c:pt idx="52">
                  <c:v>2481.406850293854</c:v>
                </c:pt>
                <c:pt idx="53">
                  <c:v>2481.406850293854</c:v>
                </c:pt>
                <c:pt idx="54">
                  <c:v>2481.406850293854</c:v>
                </c:pt>
                <c:pt idx="55">
                  <c:v>2481.406850293854</c:v>
                </c:pt>
                <c:pt idx="56">
                  <c:v>2481.406850293854</c:v>
                </c:pt>
                <c:pt idx="57">
                  <c:v>2481.406850293854</c:v>
                </c:pt>
                <c:pt idx="58">
                  <c:v>2481.406850293854</c:v>
                </c:pt>
                <c:pt idx="59">
                  <c:v>2481.406850293854</c:v>
                </c:pt>
                <c:pt idx="60">
                  <c:v>2481.406850293854</c:v>
                </c:pt>
                <c:pt idx="61">
                  <c:v>2481.406850293854</c:v>
                </c:pt>
                <c:pt idx="62">
                  <c:v>2481.406850293854</c:v>
                </c:pt>
                <c:pt idx="63">
                  <c:v>2481.406850293854</c:v>
                </c:pt>
                <c:pt idx="64">
                  <c:v>2481.406850293854</c:v>
                </c:pt>
                <c:pt idx="65">
                  <c:v>2481.406850293854</c:v>
                </c:pt>
                <c:pt idx="66">
                  <c:v>2481.406850293854</c:v>
                </c:pt>
                <c:pt idx="67">
                  <c:v>2481.406850293854</c:v>
                </c:pt>
                <c:pt idx="68">
                  <c:v>2481.406850293854</c:v>
                </c:pt>
                <c:pt idx="69">
                  <c:v>2481.406850293854</c:v>
                </c:pt>
                <c:pt idx="70">
                  <c:v>2481.406850293854</c:v>
                </c:pt>
                <c:pt idx="71">
                  <c:v>2481.406850293854</c:v>
                </c:pt>
                <c:pt idx="72">
                  <c:v>2481.406850293854</c:v>
                </c:pt>
                <c:pt idx="73">
                  <c:v>2481.406850293854</c:v>
                </c:pt>
                <c:pt idx="74">
                  <c:v>2481.406850293854</c:v>
                </c:pt>
                <c:pt idx="75">
                  <c:v>37840.38673597857</c:v>
                </c:pt>
                <c:pt idx="76">
                  <c:v>37840.38673597857</c:v>
                </c:pt>
                <c:pt idx="77">
                  <c:v>37840.38673597857</c:v>
                </c:pt>
                <c:pt idx="78">
                  <c:v>37840.38673597857</c:v>
                </c:pt>
                <c:pt idx="79">
                  <c:v>37840.38673597857</c:v>
                </c:pt>
                <c:pt idx="80">
                  <c:v>37840.38673597857</c:v>
                </c:pt>
                <c:pt idx="81">
                  <c:v>37840.38673597857</c:v>
                </c:pt>
                <c:pt idx="82">
                  <c:v>37840.38673597857</c:v>
                </c:pt>
                <c:pt idx="83">
                  <c:v>37840.38673597857</c:v>
                </c:pt>
                <c:pt idx="84">
                  <c:v>37840.38673597857</c:v>
                </c:pt>
                <c:pt idx="85">
                  <c:v>37840.38673597857</c:v>
                </c:pt>
                <c:pt idx="86">
                  <c:v>37840.38673597857</c:v>
                </c:pt>
                <c:pt idx="87">
                  <c:v>37840.38673597857</c:v>
                </c:pt>
                <c:pt idx="88">
                  <c:v>37840.38673597857</c:v>
                </c:pt>
                <c:pt idx="89">
                  <c:v>37840.38673597857</c:v>
                </c:pt>
                <c:pt idx="90">
                  <c:v>14996.06838683611</c:v>
                </c:pt>
                <c:pt idx="91">
                  <c:v>14996.06838683611</c:v>
                </c:pt>
                <c:pt idx="92">
                  <c:v>14996.06838683611</c:v>
                </c:pt>
                <c:pt idx="93">
                  <c:v>14996.06838683611</c:v>
                </c:pt>
                <c:pt idx="94">
                  <c:v>14996.06838683611</c:v>
                </c:pt>
                <c:pt idx="95">
                  <c:v>14996.06838683611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178.1605394978578</c:v>
                </c:pt>
                <c:pt idx="27">
                  <c:v>178.1605394978578</c:v>
                </c:pt>
                <c:pt idx="28">
                  <c:v>178.1605394978578</c:v>
                </c:pt>
                <c:pt idx="29">
                  <c:v>178.1605394978578</c:v>
                </c:pt>
                <c:pt idx="30">
                  <c:v>178.1605394978578</c:v>
                </c:pt>
                <c:pt idx="31">
                  <c:v>178.1605394978578</c:v>
                </c:pt>
                <c:pt idx="32">
                  <c:v>178.1605394978578</c:v>
                </c:pt>
                <c:pt idx="33">
                  <c:v>178.1605394978578</c:v>
                </c:pt>
                <c:pt idx="34">
                  <c:v>178.1605394978578</c:v>
                </c:pt>
                <c:pt idx="35">
                  <c:v>178.1605394978578</c:v>
                </c:pt>
                <c:pt idx="36">
                  <c:v>178.1605394978578</c:v>
                </c:pt>
                <c:pt idx="37">
                  <c:v>178.1605394978578</c:v>
                </c:pt>
                <c:pt idx="38">
                  <c:v>178.1605394978578</c:v>
                </c:pt>
                <c:pt idx="39">
                  <c:v>178.1605394978578</c:v>
                </c:pt>
                <c:pt idx="40">
                  <c:v>178.1605394978578</c:v>
                </c:pt>
                <c:pt idx="41">
                  <c:v>178.1605394978578</c:v>
                </c:pt>
                <c:pt idx="42">
                  <c:v>178.1605394978578</c:v>
                </c:pt>
                <c:pt idx="43">
                  <c:v>178.1605394978578</c:v>
                </c:pt>
                <c:pt idx="44">
                  <c:v>178.1605394978578</c:v>
                </c:pt>
                <c:pt idx="45">
                  <c:v>178.1605394978578</c:v>
                </c:pt>
                <c:pt idx="46">
                  <c:v>178.1605394978578</c:v>
                </c:pt>
                <c:pt idx="47">
                  <c:v>178.1605394978578</c:v>
                </c:pt>
                <c:pt idx="48">
                  <c:v>178.1605394978578</c:v>
                </c:pt>
                <c:pt idx="49">
                  <c:v>178.1605394978578</c:v>
                </c:pt>
                <c:pt idx="50">
                  <c:v>852.700313707167</c:v>
                </c:pt>
                <c:pt idx="51">
                  <c:v>852.700313707167</c:v>
                </c:pt>
                <c:pt idx="52">
                  <c:v>852.700313707167</c:v>
                </c:pt>
                <c:pt idx="53">
                  <c:v>852.700313707167</c:v>
                </c:pt>
                <c:pt idx="54">
                  <c:v>852.700313707167</c:v>
                </c:pt>
                <c:pt idx="55">
                  <c:v>852.700313707167</c:v>
                </c:pt>
                <c:pt idx="56">
                  <c:v>852.700313707167</c:v>
                </c:pt>
                <c:pt idx="57">
                  <c:v>852.700313707167</c:v>
                </c:pt>
                <c:pt idx="58">
                  <c:v>852.700313707167</c:v>
                </c:pt>
                <c:pt idx="59">
                  <c:v>852.700313707167</c:v>
                </c:pt>
                <c:pt idx="60">
                  <c:v>852.700313707167</c:v>
                </c:pt>
                <c:pt idx="61">
                  <c:v>852.700313707167</c:v>
                </c:pt>
                <c:pt idx="62">
                  <c:v>852.700313707167</c:v>
                </c:pt>
                <c:pt idx="63">
                  <c:v>852.700313707167</c:v>
                </c:pt>
                <c:pt idx="64">
                  <c:v>852.700313707167</c:v>
                </c:pt>
                <c:pt idx="65">
                  <c:v>852.700313707167</c:v>
                </c:pt>
                <c:pt idx="66">
                  <c:v>852.700313707167</c:v>
                </c:pt>
                <c:pt idx="67">
                  <c:v>852.700313707167</c:v>
                </c:pt>
                <c:pt idx="68">
                  <c:v>852.700313707167</c:v>
                </c:pt>
                <c:pt idx="69">
                  <c:v>852.700313707167</c:v>
                </c:pt>
                <c:pt idx="70">
                  <c:v>852.700313707167</c:v>
                </c:pt>
                <c:pt idx="71">
                  <c:v>852.700313707167</c:v>
                </c:pt>
                <c:pt idx="72">
                  <c:v>852.700313707167</c:v>
                </c:pt>
                <c:pt idx="73">
                  <c:v>852.700313707167</c:v>
                </c:pt>
                <c:pt idx="74">
                  <c:v>852.700313707167</c:v>
                </c:pt>
                <c:pt idx="75">
                  <c:v>2475.971892334978</c:v>
                </c:pt>
                <c:pt idx="76">
                  <c:v>2475.971892334978</c:v>
                </c:pt>
                <c:pt idx="77">
                  <c:v>2475.971892334978</c:v>
                </c:pt>
                <c:pt idx="78">
                  <c:v>2475.971892334978</c:v>
                </c:pt>
                <c:pt idx="79">
                  <c:v>2475.971892334978</c:v>
                </c:pt>
                <c:pt idx="80">
                  <c:v>2475.971892334978</c:v>
                </c:pt>
                <c:pt idx="81">
                  <c:v>2475.971892334978</c:v>
                </c:pt>
                <c:pt idx="82">
                  <c:v>2475.971892334978</c:v>
                </c:pt>
                <c:pt idx="83">
                  <c:v>2475.971892334978</c:v>
                </c:pt>
                <c:pt idx="84">
                  <c:v>2475.971892334978</c:v>
                </c:pt>
                <c:pt idx="85">
                  <c:v>2475.971892334978</c:v>
                </c:pt>
                <c:pt idx="86">
                  <c:v>2475.971892334978</c:v>
                </c:pt>
                <c:pt idx="87">
                  <c:v>2475.971892334978</c:v>
                </c:pt>
                <c:pt idx="88">
                  <c:v>2475.971892334978</c:v>
                </c:pt>
                <c:pt idx="89">
                  <c:v>2475.971892334978</c:v>
                </c:pt>
                <c:pt idx="90">
                  <c:v>3037.783292862944</c:v>
                </c:pt>
                <c:pt idx="91">
                  <c:v>3037.783292862944</c:v>
                </c:pt>
                <c:pt idx="92">
                  <c:v>3037.783292862944</c:v>
                </c:pt>
                <c:pt idx="93">
                  <c:v>3037.783292862944</c:v>
                </c:pt>
                <c:pt idx="94">
                  <c:v>3037.783292862944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1921.915804874758</c:v>
                </c:pt>
                <c:pt idx="27">
                  <c:v>1921.915804874758</c:v>
                </c:pt>
                <c:pt idx="28">
                  <c:v>1921.915804874758</c:v>
                </c:pt>
                <c:pt idx="29">
                  <c:v>1921.915804874758</c:v>
                </c:pt>
                <c:pt idx="30">
                  <c:v>1921.915804874758</c:v>
                </c:pt>
                <c:pt idx="31">
                  <c:v>1921.915804874758</c:v>
                </c:pt>
                <c:pt idx="32">
                  <c:v>1921.915804874758</c:v>
                </c:pt>
                <c:pt idx="33">
                  <c:v>1921.915804874758</c:v>
                </c:pt>
                <c:pt idx="34">
                  <c:v>1921.915804874758</c:v>
                </c:pt>
                <c:pt idx="35">
                  <c:v>1921.915804874758</c:v>
                </c:pt>
                <c:pt idx="36">
                  <c:v>1921.915804874758</c:v>
                </c:pt>
                <c:pt idx="37">
                  <c:v>1921.915804874758</c:v>
                </c:pt>
                <c:pt idx="38">
                  <c:v>1921.915804874758</c:v>
                </c:pt>
                <c:pt idx="39">
                  <c:v>1921.915804874758</c:v>
                </c:pt>
                <c:pt idx="40">
                  <c:v>1921.915804874758</c:v>
                </c:pt>
                <c:pt idx="41">
                  <c:v>1921.915804874758</c:v>
                </c:pt>
                <c:pt idx="42">
                  <c:v>1921.915804874758</c:v>
                </c:pt>
                <c:pt idx="43">
                  <c:v>1921.915804874758</c:v>
                </c:pt>
                <c:pt idx="44">
                  <c:v>1921.915804874758</c:v>
                </c:pt>
                <c:pt idx="45">
                  <c:v>1921.915804874758</c:v>
                </c:pt>
                <c:pt idx="46">
                  <c:v>1921.915804874758</c:v>
                </c:pt>
                <c:pt idx="47">
                  <c:v>1921.915804874758</c:v>
                </c:pt>
                <c:pt idx="48">
                  <c:v>1921.915804874758</c:v>
                </c:pt>
                <c:pt idx="49">
                  <c:v>1921.915804874758</c:v>
                </c:pt>
                <c:pt idx="50">
                  <c:v>14574.52818696692</c:v>
                </c:pt>
                <c:pt idx="51">
                  <c:v>14574.52818696692</c:v>
                </c:pt>
                <c:pt idx="52">
                  <c:v>14574.52818696692</c:v>
                </c:pt>
                <c:pt idx="53">
                  <c:v>14574.52818696692</c:v>
                </c:pt>
                <c:pt idx="54">
                  <c:v>14574.52818696692</c:v>
                </c:pt>
                <c:pt idx="55">
                  <c:v>14574.52818696692</c:v>
                </c:pt>
                <c:pt idx="56">
                  <c:v>14574.52818696692</c:v>
                </c:pt>
                <c:pt idx="57">
                  <c:v>14574.52818696692</c:v>
                </c:pt>
                <c:pt idx="58">
                  <c:v>14574.52818696692</c:v>
                </c:pt>
                <c:pt idx="59">
                  <c:v>14574.52818696692</c:v>
                </c:pt>
                <c:pt idx="60">
                  <c:v>14574.52818696692</c:v>
                </c:pt>
                <c:pt idx="61">
                  <c:v>14574.52818696692</c:v>
                </c:pt>
                <c:pt idx="62">
                  <c:v>14574.52818696692</c:v>
                </c:pt>
                <c:pt idx="63">
                  <c:v>14574.52818696692</c:v>
                </c:pt>
                <c:pt idx="64">
                  <c:v>14574.52818696692</c:v>
                </c:pt>
                <c:pt idx="65">
                  <c:v>14574.52818696692</c:v>
                </c:pt>
                <c:pt idx="66">
                  <c:v>14574.52818696692</c:v>
                </c:pt>
                <c:pt idx="67">
                  <c:v>14574.52818696692</c:v>
                </c:pt>
                <c:pt idx="68">
                  <c:v>14574.52818696692</c:v>
                </c:pt>
                <c:pt idx="69">
                  <c:v>14574.52818696692</c:v>
                </c:pt>
                <c:pt idx="70">
                  <c:v>14574.52818696692</c:v>
                </c:pt>
                <c:pt idx="71">
                  <c:v>14574.52818696692</c:v>
                </c:pt>
                <c:pt idx="72">
                  <c:v>14574.52818696692</c:v>
                </c:pt>
                <c:pt idx="73">
                  <c:v>14574.52818696692</c:v>
                </c:pt>
                <c:pt idx="74">
                  <c:v>14574.52818696692</c:v>
                </c:pt>
                <c:pt idx="75">
                  <c:v>42538.40314789465</c:v>
                </c:pt>
                <c:pt idx="76">
                  <c:v>42538.40314789465</c:v>
                </c:pt>
                <c:pt idx="77">
                  <c:v>42538.40314789465</c:v>
                </c:pt>
                <c:pt idx="78">
                  <c:v>42538.40314789465</c:v>
                </c:pt>
                <c:pt idx="79">
                  <c:v>42538.40314789465</c:v>
                </c:pt>
                <c:pt idx="80">
                  <c:v>42538.40314789465</c:v>
                </c:pt>
                <c:pt idx="81">
                  <c:v>42538.40314789465</c:v>
                </c:pt>
                <c:pt idx="82">
                  <c:v>42538.40314789465</c:v>
                </c:pt>
                <c:pt idx="83">
                  <c:v>42538.40314789465</c:v>
                </c:pt>
                <c:pt idx="84">
                  <c:v>42538.40314789465</c:v>
                </c:pt>
                <c:pt idx="85">
                  <c:v>42538.40314789465</c:v>
                </c:pt>
                <c:pt idx="86">
                  <c:v>42538.40314789465</c:v>
                </c:pt>
                <c:pt idx="87">
                  <c:v>42538.40314789465</c:v>
                </c:pt>
                <c:pt idx="88">
                  <c:v>42538.40314789465</c:v>
                </c:pt>
                <c:pt idx="89">
                  <c:v>42538.40314789465</c:v>
                </c:pt>
                <c:pt idx="90">
                  <c:v>48955.46647417092</c:v>
                </c:pt>
                <c:pt idx="91">
                  <c:v>48955.46647417092</c:v>
                </c:pt>
                <c:pt idx="92">
                  <c:v>48955.46647417092</c:v>
                </c:pt>
                <c:pt idx="93">
                  <c:v>48955.46647417092</c:v>
                </c:pt>
                <c:pt idx="94">
                  <c:v>48955.46647417092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11104.40242816527</c:v>
                </c:pt>
                <c:pt idx="27">
                  <c:v>11104.40242816527</c:v>
                </c:pt>
                <c:pt idx="28">
                  <c:v>11104.40242816527</c:v>
                </c:pt>
                <c:pt idx="29">
                  <c:v>11104.40242816527</c:v>
                </c:pt>
                <c:pt idx="30">
                  <c:v>11104.40242816527</c:v>
                </c:pt>
                <c:pt idx="31">
                  <c:v>11104.40242816527</c:v>
                </c:pt>
                <c:pt idx="32">
                  <c:v>11104.40242816527</c:v>
                </c:pt>
                <c:pt idx="33">
                  <c:v>11104.40242816527</c:v>
                </c:pt>
                <c:pt idx="34">
                  <c:v>11104.40242816527</c:v>
                </c:pt>
                <c:pt idx="35">
                  <c:v>11104.40242816527</c:v>
                </c:pt>
                <c:pt idx="36">
                  <c:v>11104.40242816527</c:v>
                </c:pt>
                <c:pt idx="37">
                  <c:v>11104.40242816527</c:v>
                </c:pt>
                <c:pt idx="38">
                  <c:v>11104.40242816527</c:v>
                </c:pt>
                <c:pt idx="39">
                  <c:v>11104.40242816527</c:v>
                </c:pt>
                <c:pt idx="40">
                  <c:v>11104.40242816527</c:v>
                </c:pt>
                <c:pt idx="41">
                  <c:v>11104.40242816527</c:v>
                </c:pt>
                <c:pt idx="42">
                  <c:v>11104.40242816527</c:v>
                </c:pt>
                <c:pt idx="43">
                  <c:v>11104.40242816527</c:v>
                </c:pt>
                <c:pt idx="44">
                  <c:v>11104.40242816527</c:v>
                </c:pt>
                <c:pt idx="45">
                  <c:v>11104.40242816527</c:v>
                </c:pt>
                <c:pt idx="46">
                  <c:v>11104.40242816527</c:v>
                </c:pt>
                <c:pt idx="47">
                  <c:v>11104.40242816527</c:v>
                </c:pt>
                <c:pt idx="48">
                  <c:v>11104.40242816527</c:v>
                </c:pt>
                <c:pt idx="49">
                  <c:v>11104.40242816527</c:v>
                </c:pt>
                <c:pt idx="50">
                  <c:v>7414.324082805734</c:v>
                </c:pt>
                <c:pt idx="51">
                  <c:v>7414.324082805734</c:v>
                </c:pt>
                <c:pt idx="52">
                  <c:v>7414.324082805734</c:v>
                </c:pt>
                <c:pt idx="53">
                  <c:v>7414.324082805734</c:v>
                </c:pt>
                <c:pt idx="54">
                  <c:v>7414.324082805734</c:v>
                </c:pt>
                <c:pt idx="55">
                  <c:v>7414.324082805734</c:v>
                </c:pt>
                <c:pt idx="56">
                  <c:v>7414.324082805734</c:v>
                </c:pt>
                <c:pt idx="57">
                  <c:v>7414.324082805734</c:v>
                </c:pt>
                <c:pt idx="58">
                  <c:v>7414.324082805734</c:v>
                </c:pt>
                <c:pt idx="59">
                  <c:v>7414.324082805734</c:v>
                </c:pt>
                <c:pt idx="60">
                  <c:v>7414.324082805734</c:v>
                </c:pt>
                <c:pt idx="61">
                  <c:v>7414.324082805734</c:v>
                </c:pt>
                <c:pt idx="62">
                  <c:v>7414.324082805734</c:v>
                </c:pt>
                <c:pt idx="63">
                  <c:v>7414.324082805734</c:v>
                </c:pt>
                <c:pt idx="64">
                  <c:v>7414.324082805734</c:v>
                </c:pt>
                <c:pt idx="65">
                  <c:v>7414.324082805734</c:v>
                </c:pt>
                <c:pt idx="66">
                  <c:v>7414.324082805734</c:v>
                </c:pt>
                <c:pt idx="67">
                  <c:v>7414.324082805734</c:v>
                </c:pt>
                <c:pt idx="68">
                  <c:v>7414.324082805734</c:v>
                </c:pt>
                <c:pt idx="69">
                  <c:v>7414.324082805734</c:v>
                </c:pt>
                <c:pt idx="70">
                  <c:v>7414.324082805734</c:v>
                </c:pt>
                <c:pt idx="71">
                  <c:v>7414.324082805734</c:v>
                </c:pt>
                <c:pt idx="72">
                  <c:v>7414.324082805734</c:v>
                </c:pt>
                <c:pt idx="73">
                  <c:v>7414.324082805734</c:v>
                </c:pt>
                <c:pt idx="74">
                  <c:v>7414.324082805734</c:v>
                </c:pt>
                <c:pt idx="75">
                  <c:v>32800.69640319587</c:v>
                </c:pt>
                <c:pt idx="76">
                  <c:v>32800.69640319587</c:v>
                </c:pt>
                <c:pt idx="77">
                  <c:v>32800.69640319587</c:v>
                </c:pt>
                <c:pt idx="78">
                  <c:v>32800.69640319587</c:v>
                </c:pt>
                <c:pt idx="79">
                  <c:v>32800.69640319587</c:v>
                </c:pt>
                <c:pt idx="80">
                  <c:v>32800.69640319587</c:v>
                </c:pt>
                <c:pt idx="81">
                  <c:v>32800.69640319587</c:v>
                </c:pt>
                <c:pt idx="82">
                  <c:v>32800.69640319587</c:v>
                </c:pt>
                <c:pt idx="83">
                  <c:v>32800.69640319587</c:v>
                </c:pt>
                <c:pt idx="84">
                  <c:v>32800.69640319587</c:v>
                </c:pt>
                <c:pt idx="85">
                  <c:v>32800.69640319587</c:v>
                </c:pt>
                <c:pt idx="86">
                  <c:v>32800.69640319587</c:v>
                </c:pt>
                <c:pt idx="87">
                  <c:v>32800.69640319587</c:v>
                </c:pt>
                <c:pt idx="88">
                  <c:v>32800.69640319587</c:v>
                </c:pt>
                <c:pt idx="89">
                  <c:v>32800.69640319587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113008.6493266358</c:v>
                </c:pt>
                <c:pt idx="91">
                  <c:v>113008.6493266358</c:v>
                </c:pt>
                <c:pt idx="92">
                  <c:v>113008.6493266358</c:v>
                </c:pt>
                <c:pt idx="93">
                  <c:v>113008.6493266358</c:v>
                </c:pt>
                <c:pt idx="94">
                  <c:v>113008.6493266358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13017.77638501836</c:v>
                </c:pt>
                <c:pt idx="76">
                  <c:v>13017.77638501836</c:v>
                </c:pt>
                <c:pt idx="77">
                  <c:v>13017.77638501836</c:v>
                </c:pt>
                <c:pt idx="78">
                  <c:v>13017.77638501836</c:v>
                </c:pt>
                <c:pt idx="79">
                  <c:v>13017.77638501836</c:v>
                </c:pt>
                <c:pt idx="80">
                  <c:v>13017.77638501836</c:v>
                </c:pt>
                <c:pt idx="81">
                  <c:v>13017.77638501836</c:v>
                </c:pt>
                <c:pt idx="82">
                  <c:v>13017.77638501836</c:v>
                </c:pt>
                <c:pt idx="83">
                  <c:v>13017.77638501836</c:v>
                </c:pt>
                <c:pt idx="84">
                  <c:v>13017.77638501836</c:v>
                </c:pt>
                <c:pt idx="85">
                  <c:v>13017.77638501836</c:v>
                </c:pt>
                <c:pt idx="86">
                  <c:v>13017.77638501836</c:v>
                </c:pt>
                <c:pt idx="87">
                  <c:v>13017.77638501836</c:v>
                </c:pt>
                <c:pt idx="88">
                  <c:v>13017.77638501836</c:v>
                </c:pt>
                <c:pt idx="89">
                  <c:v>13017.77638501836</c:v>
                </c:pt>
                <c:pt idx="90">
                  <c:v>93725.42741772571</c:v>
                </c:pt>
                <c:pt idx="91">
                  <c:v>93725.42741772571</c:v>
                </c:pt>
                <c:pt idx="92">
                  <c:v>93725.42741772571</c:v>
                </c:pt>
                <c:pt idx="93">
                  <c:v>93725.42741772571</c:v>
                </c:pt>
                <c:pt idx="94">
                  <c:v>93725.42741772571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2094.712017250783</c:v>
                </c:pt>
                <c:pt idx="45">
                  <c:v>2094.712017250783</c:v>
                </c:pt>
                <c:pt idx="46">
                  <c:v>2094.712017250783</c:v>
                </c:pt>
                <c:pt idx="47">
                  <c:v>2094.712017250783</c:v>
                </c:pt>
                <c:pt idx="48">
                  <c:v>2094.712017250783</c:v>
                </c:pt>
                <c:pt idx="49">
                  <c:v>2094.712017250783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2094.712017250784</c:v>
                </c:pt>
                <c:pt idx="74">
                  <c:v>2094.712017250784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2094.712017250783</c:v>
                </c:pt>
                <c:pt idx="84">
                  <c:v>2094.712017250783</c:v>
                </c:pt>
                <c:pt idx="85">
                  <c:v>2094.712017250783</c:v>
                </c:pt>
                <c:pt idx="86">
                  <c:v>2094.712017250783</c:v>
                </c:pt>
                <c:pt idx="87">
                  <c:v>2094.712017250783</c:v>
                </c:pt>
                <c:pt idx="88">
                  <c:v>2094.712017250783</c:v>
                </c:pt>
                <c:pt idx="89">
                  <c:v>2094.712017250783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34543.23339961566</c:v>
                </c:pt>
                <c:pt idx="27">
                  <c:v>34543.23339961566</c:v>
                </c:pt>
                <c:pt idx="28">
                  <c:v>34543.23339961566</c:v>
                </c:pt>
                <c:pt idx="29">
                  <c:v>34543.23339961566</c:v>
                </c:pt>
                <c:pt idx="30">
                  <c:v>34543.23339961566</c:v>
                </c:pt>
                <c:pt idx="31">
                  <c:v>34543.23339961566</c:v>
                </c:pt>
                <c:pt idx="32">
                  <c:v>34543.23339961566</c:v>
                </c:pt>
                <c:pt idx="33">
                  <c:v>34543.23339961566</c:v>
                </c:pt>
                <c:pt idx="34">
                  <c:v>34543.23339961566</c:v>
                </c:pt>
                <c:pt idx="35">
                  <c:v>34543.23339961566</c:v>
                </c:pt>
                <c:pt idx="36">
                  <c:v>34543.23339961566</c:v>
                </c:pt>
                <c:pt idx="37">
                  <c:v>34543.23339961566</c:v>
                </c:pt>
                <c:pt idx="38">
                  <c:v>34543.23339961566</c:v>
                </c:pt>
                <c:pt idx="39">
                  <c:v>34543.23339961566</c:v>
                </c:pt>
                <c:pt idx="40">
                  <c:v>34543.23339961566</c:v>
                </c:pt>
                <c:pt idx="41">
                  <c:v>34543.23339961566</c:v>
                </c:pt>
                <c:pt idx="42">
                  <c:v>34543.23339961566</c:v>
                </c:pt>
                <c:pt idx="43">
                  <c:v>34543.23339961566</c:v>
                </c:pt>
                <c:pt idx="44">
                  <c:v>34543.23339961566</c:v>
                </c:pt>
                <c:pt idx="45">
                  <c:v>34543.23339961566</c:v>
                </c:pt>
                <c:pt idx="46">
                  <c:v>34543.23339961566</c:v>
                </c:pt>
                <c:pt idx="47">
                  <c:v>34543.23339961566</c:v>
                </c:pt>
                <c:pt idx="48">
                  <c:v>34543.23339961566</c:v>
                </c:pt>
                <c:pt idx="49">
                  <c:v>34543.23339961566</c:v>
                </c:pt>
                <c:pt idx="50">
                  <c:v>32916.01135148836</c:v>
                </c:pt>
                <c:pt idx="51">
                  <c:v>32916.01135148836</c:v>
                </c:pt>
                <c:pt idx="52">
                  <c:v>32916.01135148836</c:v>
                </c:pt>
                <c:pt idx="53">
                  <c:v>32916.01135148836</c:v>
                </c:pt>
                <c:pt idx="54">
                  <c:v>32916.01135148836</c:v>
                </c:pt>
                <c:pt idx="55">
                  <c:v>32916.01135148836</c:v>
                </c:pt>
                <c:pt idx="56">
                  <c:v>32916.01135148836</c:v>
                </c:pt>
                <c:pt idx="57">
                  <c:v>32916.01135148836</c:v>
                </c:pt>
                <c:pt idx="58">
                  <c:v>32916.01135148836</c:v>
                </c:pt>
                <c:pt idx="59">
                  <c:v>32916.01135148836</c:v>
                </c:pt>
                <c:pt idx="60">
                  <c:v>32916.01135148836</c:v>
                </c:pt>
                <c:pt idx="61">
                  <c:v>32916.01135148836</c:v>
                </c:pt>
                <c:pt idx="62">
                  <c:v>32916.01135148836</c:v>
                </c:pt>
                <c:pt idx="63">
                  <c:v>32916.01135148836</c:v>
                </c:pt>
                <c:pt idx="64">
                  <c:v>32916.01135148836</c:v>
                </c:pt>
                <c:pt idx="65">
                  <c:v>32916.01135148836</c:v>
                </c:pt>
                <c:pt idx="66">
                  <c:v>32916.01135148836</c:v>
                </c:pt>
                <c:pt idx="67">
                  <c:v>32916.01135148836</c:v>
                </c:pt>
                <c:pt idx="68">
                  <c:v>32916.01135148836</c:v>
                </c:pt>
                <c:pt idx="69">
                  <c:v>32916.01135148836</c:v>
                </c:pt>
                <c:pt idx="70">
                  <c:v>32916.01135148836</c:v>
                </c:pt>
                <c:pt idx="71">
                  <c:v>32916.01135148836</c:v>
                </c:pt>
                <c:pt idx="72">
                  <c:v>32916.01135148836</c:v>
                </c:pt>
                <c:pt idx="73">
                  <c:v>32916.01135148836</c:v>
                </c:pt>
                <c:pt idx="74">
                  <c:v>32916.01135148836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11390.55433689107</c:v>
                </c:pt>
                <c:pt idx="91">
                  <c:v>11390.55433689107</c:v>
                </c:pt>
                <c:pt idx="92">
                  <c:v>11390.55433689107</c:v>
                </c:pt>
                <c:pt idx="93">
                  <c:v>11390.55433689107</c:v>
                </c:pt>
                <c:pt idx="94">
                  <c:v>11390.55433689107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20500.43525199742</c:v>
                </c:pt>
                <c:pt idx="76">
                  <c:v>20500.43525199742</c:v>
                </c:pt>
                <c:pt idx="77">
                  <c:v>20500.43525199742</c:v>
                </c:pt>
                <c:pt idx="78">
                  <c:v>20500.43525199742</c:v>
                </c:pt>
                <c:pt idx="79">
                  <c:v>20500.43525199742</c:v>
                </c:pt>
                <c:pt idx="80">
                  <c:v>20500.43525199742</c:v>
                </c:pt>
                <c:pt idx="81">
                  <c:v>20500.43525199742</c:v>
                </c:pt>
                <c:pt idx="82">
                  <c:v>20500.43525199742</c:v>
                </c:pt>
                <c:pt idx="83">
                  <c:v>20500.43525199742</c:v>
                </c:pt>
                <c:pt idx="84">
                  <c:v>20500.43525199742</c:v>
                </c:pt>
                <c:pt idx="85">
                  <c:v>20500.43525199742</c:v>
                </c:pt>
                <c:pt idx="86">
                  <c:v>20500.43525199742</c:v>
                </c:pt>
                <c:pt idx="87">
                  <c:v>20500.43525199742</c:v>
                </c:pt>
                <c:pt idx="88">
                  <c:v>20500.43525199742</c:v>
                </c:pt>
                <c:pt idx="89">
                  <c:v>20500.43525199742</c:v>
                </c:pt>
                <c:pt idx="90">
                  <c:v>38925.20143473011</c:v>
                </c:pt>
                <c:pt idx="91">
                  <c:v>38925.20143473011</c:v>
                </c:pt>
                <c:pt idx="92">
                  <c:v>38925.20143473011</c:v>
                </c:pt>
                <c:pt idx="93">
                  <c:v>38925.20143473011</c:v>
                </c:pt>
                <c:pt idx="94">
                  <c:v>38925.20143473011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921080"/>
        <c:axId val="209492450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921080"/>
        <c:axId val="209492450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51313.71078537891</c:v>
                </c:pt>
                <c:pt idx="13">
                  <c:v>52256.62169510225</c:v>
                </c:pt>
                <c:pt idx="14">
                  <c:v>53199.53260482559</c:v>
                </c:pt>
                <c:pt idx="15">
                  <c:v>54142.44351454892</c:v>
                </c:pt>
                <c:pt idx="16">
                  <c:v>55085.35442427227</c:v>
                </c:pt>
                <c:pt idx="17">
                  <c:v>56028.26533399561</c:v>
                </c:pt>
                <c:pt idx="18">
                  <c:v>56971.17624371895</c:v>
                </c:pt>
                <c:pt idx="19">
                  <c:v>57914.08715344228</c:v>
                </c:pt>
                <c:pt idx="20">
                  <c:v>58856.99806316562</c:v>
                </c:pt>
                <c:pt idx="21">
                  <c:v>59799.90897288896</c:v>
                </c:pt>
                <c:pt idx="22">
                  <c:v>60742.8198826123</c:v>
                </c:pt>
                <c:pt idx="23">
                  <c:v>61685.73079233564</c:v>
                </c:pt>
                <c:pt idx="24">
                  <c:v>62628.64170205898</c:v>
                </c:pt>
                <c:pt idx="25">
                  <c:v>63571.55261178232</c:v>
                </c:pt>
                <c:pt idx="26">
                  <c:v>64514.46352150566</c:v>
                </c:pt>
                <c:pt idx="27">
                  <c:v>65457.374431229</c:v>
                </c:pt>
                <c:pt idx="28">
                  <c:v>66400.28534095233</c:v>
                </c:pt>
                <c:pt idx="29">
                  <c:v>67343.19625067568</c:v>
                </c:pt>
                <c:pt idx="30">
                  <c:v>68286.107160399</c:v>
                </c:pt>
                <c:pt idx="31">
                  <c:v>69229.01807012236</c:v>
                </c:pt>
                <c:pt idx="32">
                  <c:v>70171.92897984569</c:v>
                </c:pt>
                <c:pt idx="33">
                  <c:v>71114.83988956903</c:v>
                </c:pt>
                <c:pt idx="34">
                  <c:v>72057.75079929237</c:v>
                </c:pt>
                <c:pt idx="35">
                  <c:v>73000.6617090157</c:v>
                </c:pt>
                <c:pt idx="36">
                  <c:v>73943.57261873903</c:v>
                </c:pt>
                <c:pt idx="37">
                  <c:v>74886.48352846238</c:v>
                </c:pt>
                <c:pt idx="38">
                  <c:v>75829.39443818572</c:v>
                </c:pt>
                <c:pt idx="39">
                  <c:v>76772.30534790906</c:v>
                </c:pt>
                <c:pt idx="40">
                  <c:v>77715.2162576324</c:v>
                </c:pt>
                <c:pt idx="41">
                  <c:v>78658.12716735573</c:v>
                </c:pt>
                <c:pt idx="42">
                  <c:v>79601.03807707908</c:v>
                </c:pt>
                <c:pt idx="43">
                  <c:v>80543.94898680242</c:v>
                </c:pt>
                <c:pt idx="44">
                  <c:v>81486.85989652575</c:v>
                </c:pt>
                <c:pt idx="45">
                  <c:v>82429.7708062491</c:v>
                </c:pt>
                <c:pt idx="46">
                  <c:v>83372.68171597243</c:v>
                </c:pt>
                <c:pt idx="47">
                  <c:v>84315.59262569577</c:v>
                </c:pt>
                <c:pt idx="48">
                  <c:v>85258.50353541912</c:v>
                </c:pt>
                <c:pt idx="49">
                  <c:v>86201.41444514245</c:v>
                </c:pt>
                <c:pt idx="50">
                  <c:v>88380.91723010252</c:v>
                </c:pt>
                <c:pt idx="51">
                  <c:v>91797.01189029934</c:v>
                </c:pt>
                <c:pt idx="52">
                  <c:v>95213.10655049614</c:v>
                </c:pt>
                <c:pt idx="53">
                  <c:v>98629.20121069296</c:v>
                </c:pt>
                <c:pt idx="54">
                  <c:v>102045.2958708898</c:v>
                </c:pt>
                <c:pt idx="55">
                  <c:v>105461.3905310866</c:v>
                </c:pt>
                <c:pt idx="56">
                  <c:v>108877.4851912834</c:v>
                </c:pt>
                <c:pt idx="57">
                  <c:v>112293.5798514802</c:v>
                </c:pt>
                <c:pt idx="58">
                  <c:v>115709.674511677</c:v>
                </c:pt>
                <c:pt idx="59">
                  <c:v>119125.7691718738</c:v>
                </c:pt>
                <c:pt idx="60">
                  <c:v>122541.8638320706</c:v>
                </c:pt>
                <c:pt idx="61">
                  <c:v>125957.9584922674</c:v>
                </c:pt>
                <c:pt idx="62">
                  <c:v>129374.0531524642</c:v>
                </c:pt>
                <c:pt idx="63">
                  <c:v>132790.1478126611</c:v>
                </c:pt>
                <c:pt idx="64">
                  <c:v>136206.2424728579</c:v>
                </c:pt>
                <c:pt idx="65">
                  <c:v>139622.3371330547</c:v>
                </c:pt>
                <c:pt idx="66">
                  <c:v>143038.4317932515</c:v>
                </c:pt>
                <c:pt idx="67">
                  <c:v>146454.5264534483</c:v>
                </c:pt>
                <c:pt idx="68">
                  <c:v>149870.6211136451</c:v>
                </c:pt>
                <c:pt idx="69">
                  <c:v>153286.715773842</c:v>
                </c:pt>
                <c:pt idx="70">
                  <c:v>161860.9323276076</c:v>
                </c:pt>
                <c:pt idx="71">
                  <c:v>175593.2707749422</c:v>
                </c:pt>
                <c:pt idx="72">
                  <c:v>189325.6092222767</c:v>
                </c:pt>
                <c:pt idx="73">
                  <c:v>203057.9476696113</c:v>
                </c:pt>
                <c:pt idx="74">
                  <c:v>216790.2861169458</c:v>
                </c:pt>
                <c:pt idx="75">
                  <c:v>230522.6245642804</c:v>
                </c:pt>
                <c:pt idx="76">
                  <c:v>244254.963011615</c:v>
                </c:pt>
                <c:pt idx="77">
                  <c:v>257987.3014589495</c:v>
                </c:pt>
                <c:pt idx="78">
                  <c:v>271719.6399062841</c:v>
                </c:pt>
                <c:pt idx="79">
                  <c:v>285451.9783536186</c:v>
                </c:pt>
                <c:pt idx="80">
                  <c:v>299184.3168009532</c:v>
                </c:pt>
                <c:pt idx="81">
                  <c:v>312916.6552482878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21080"/>
        <c:axId val="2094924504"/>
      </c:scatterChart>
      <c:catAx>
        <c:axId val="20949210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49245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49245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49210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3391.052171861636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198.5125480235083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595.5376440705251</c:v>
                </c:pt>
                <c:pt idx="35">
                  <c:v>661.7084934116944</c:v>
                </c:pt>
                <c:pt idx="36">
                  <c:v>727.879342752864</c:v>
                </c:pt>
                <c:pt idx="37">
                  <c:v>794.0501920940334</c:v>
                </c:pt>
                <c:pt idx="38">
                  <c:v>860.2210414352029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1323.416986823389</c:v>
                </c:pt>
                <c:pt idx="46">
                  <c:v>1389.587836164558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2249.808877599761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26348.71827313105</c:v>
                </c:pt>
                <c:pt idx="77">
                  <c:v>28116.66726741528</c:v>
                </c:pt>
                <c:pt idx="78">
                  <c:v>29884.61626169951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33271.52306615008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27788.88666235589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412.0009945570849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537.9150857428227</c:v>
                </c:pt>
                <c:pt idx="46">
                  <c:v>555.902813055071</c:v>
                </c:pt>
                <c:pt idx="47">
                  <c:v>573.8905403673192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717.7923588653052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807.7309954265464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2029.572208212331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2273.062945006502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3946.333786009503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5970.751767144249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6982.960757711622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8669.975741990578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12044.00571054848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8152.339751877642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13126.25785489351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24550.12539906907</c:v>
                </c:pt>
                <c:pt idx="77">
                  <c:v>25819.44401508858</c:v>
                </c:pt>
                <c:pt idx="78">
                  <c:v>27088.76263110809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20992.44569804536</c:v>
                </c:pt>
                <c:pt idx="88">
                  <c:v>18368.3899857897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7872.167136767006</c:v>
                </c:pt>
                <c:pt idx="93">
                  <c:v>5248.111424511338</c:v>
                </c:pt>
                <c:pt idx="94">
                  <c:v>2624.055712255671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1627.222048127295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6183.443782883723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</c:v>
                </c:pt>
                <c:pt idx="83">
                  <c:v>16246.08242632666</c:v>
                </c:pt>
                <c:pt idx="84">
                  <c:v>22702.69450894324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80812.20325249253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670.3078455202506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5760.301986510465</c:v>
                </c:pt>
                <c:pt idx="80">
                  <c:v>4114.501418936045</c:v>
                </c:pt>
                <c:pt idx="81">
                  <c:v>2468.700851361631</c:v>
                </c:pt>
                <c:pt idx="82">
                  <c:v>822.9002837872104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4100.599561280784</c:v>
                </c:pt>
                <c:pt idx="88">
                  <c:v>5011.84390823207</c:v>
                </c:pt>
                <c:pt idx="89">
                  <c:v>5923.088255183356</c:v>
                </c:pt>
                <c:pt idx="90">
                  <c:v>6834.33260213464</c:v>
                </c:pt>
                <c:pt idx="91">
                  <c:v>7745.576949085926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3587.576169099549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6662.641456899163</c:v>
                </c:pt>
                <c:pt idx="70">
                  <c:v>7687.663219499033</c:v>
                </c:pt>
                <c:pt idx="71">
                  <c:v>8712.684982098904</c:v>
                </c:pt>
                <c:pt idx="72">
                  <c:v>9737.706744698775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17937.88084549775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31555.29496163703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035848"/>
        <c:axId val="209406981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035848"/>
        <c:axId val="2094069816"/>
      </c:lineChart>
      <c:catAx>
        <c:axId val="20950358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40698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40698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50358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-15.80099681339623</c:v>
                </c:pt>
                <c:pt idx="2">
                  <c:v>-89.32305955999632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1767.948994284236</c:v>
                </c:pt>
                <c:pt idx="2">
                  <c:v>-1827.545467931397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-167.5769613800627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-1645.800567574418</c:v>
                </c:pt>
                <c:pt idx="2">
                  <c:v>911.2443469512853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844056"/>
        <c:axId val="209584744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81.16357893139059</c:v>
                </c:pt>
                <c:pt idx="2">
                  <c:v>44.9449120422372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1398.193748046386</c:v>
                </c:pt>
                <c:pt idx="2">
                  <c:v>513.3650661021023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1269.318616019507</c:v>
                </c:pt>
                <c:pt idx="2">
                  <c:v>-2624.05571225567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9040.69194613086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650.8888192509182</c:v>
                </c:pt>
                <c:pt idx="2">
                  <c:v>6456.612082616587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1025.021762599871</c:v>
                </c:pt>
                <c:pt idx="2">
                  <c:v>1473.981294618615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851064"/>
        <c:axId val="2095854024"/>
      </c:scatterChart>
      <c:valAx>
        <c:axId val="209584405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5847448"/>
        <c:crosses val="autoZero"/>
        <c:crossBetween val="midCat"/>
      </c:valAx>
      <c:valAx>
        <c:axId val="20958474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5844056"/>
        <c:crosses val="autoZero"/>
        <c:crossBetween val="midCat"/>
      </c:valAx>
      <c:valAx>
        <c:axId val="209585106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95854024"/>
        <c:crosses val="autoZero"/>
        <c:crossBetween val="midCat"/>
      </c:valAx>
      <c:valAx>
        <c:axId val="209585402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585106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3391.052171861637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2716.203025769722</c:v>
                </c:pt>
                <c:pt idx="97">
                  <c:v>2822.563025769723</c:v>
                </c:pt>
                <c:pt idx="98">
                  <c:v>2928.923025769723</c:v>
                </c:pt>
                <c:pt idx="99">
                  <c:v>3035.283025769722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198.5125480235084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595.5376440705252</c:v>
                </c:pt>
                <c:pt idx="35">
                  <c:v>661.7084934116945</c:v>
                </c:pt>
                <c:pt idx="36">
                  <c:v>727.879342752864</c:v>
                </c:pt>
                <c:pt idx="37">
                  <c:v>794.0501920940335</c:v>
                </c:pt>
                <c:pt idx="38">
                  <c:v>860.221041435203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1323.41698682339</c:v>
                </c:pt>
                <c:pt idx="46">
                  <c:v>1389.587836164559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2249.808877599762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26348.71827313104</c:v>
                </c:pt>
                <c:pt idx="77">
                  <c:v>28116.66726741528</c:v>
                </c:pt>
                <c:pt idx="78">
                  <c:v>29884.61626169952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33271.52306615009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15720.92838683611</c:v>
                </c:pt>
                <c:pt idx="97">
                  <c:v>16445.78838683611</c:v>
                </c:pt>
                <c:pt idx="98">
                  <c:v>17170.64838683611</c:v>
                </c:pt>
                <c:pt idx="99">
                  <c:v>17895.50838683611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412.000994557085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537.9150857428226</c:v>
                </c:pt>
                <c:pt idx="46">
                  <c:v>555.902813055071</c:v>
                </c:pt>
                <c:pt idx="47">
                  <c:v>573.890540367319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645.8414496163121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717.7923588653051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807.7309954265463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2273.062945006503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3046.214292862944</c:v>
                </c:pt>
                <c:pt idx="97">
                  <c:v>3054.645292862944</c:v>
                </c:pt>
                <c:pt idx="98">
                  <c:v>3063.076292862944</c:v>
                </c:pt>
                <c:pt idx="99">
                  <c:v>3071.507292862944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3946.333786009504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5970.75176714425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6982.960757711623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8669.975741990576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12044.00571054849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8152.339751877641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13126.25785489352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24550.12539906908</c:v>
                </c:pt>
                <c:pt idx="77">
                  <c:v>25819.44401508859</c:v>
                </c:pt>
                <c:pt idx="78">
                  <c:v>27088.7626311081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20992.44569804535</c:v>
                </c:pt>
                <c:pt idx="88">
                  <c:v>18368.38998578969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7872.16713676701</c:v>
                </c:pt>
                <c:pt idx="93">
                  <c:v>5248.111424511338</c:v>
                </c:pt>
                <c:pt idx="94">
                  <c:v>2624.055712255667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115680.3493266358</c:v>
                </c:pt>
                <c:pt idx="97">
                  <c:v>118352.0493266358</c:v>
                </c:pt>
                <c:pt idx="98">
                  <c:v>121023.7493266358</c:v>
                </c:pt>
                <c:pt idx="99">
                  <c:v>123695.4493266358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1627.222048127296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6183.443782883724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12692.33197539291</c:v>
                </c:pt>
                <c:pt idx="83">
                  <c:v>16246.08242632666</c:v>
                </c:pt>
                <c:pt idx="84">
                  <c:v>22702.69450894325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80812.20325249255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99928.92741772571</c:v>
                </c:pt>
                <c:pt idx="97">
                  <c:v>106132.4274177257</c:v>
                </c:pt>
                <c:pt idx="98">
                  <c:v>112335.9274177257</c:v>
                </c:pt>
                <c:pt idx="99">
                  <c:v>118539.4274177257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670.3078455202508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167.5769613800628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5760.301986510461</c:v>
                </c:pt>
                <c:pt idx="80">
                  <c:v>4114.501418936045</c:v>
                </c:pt>
                <c:pt idx="81">
                  <c:v>2468.700851361627</c:v>
                </c:pt>
                <c:pt idx="82">
                  <c:v>822.9002837872067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4100.599561280783</c:v>
                </c:pt>
                <c:pt idx="88">
                  <c:v>5011.843908232069</c:v>
                </c:pt>
                <c:pt idx="89">
                  <c:v>5923.088255183355</c:v>
                </c:pt>
                <c:pt idx="90">
                  <c:v>6834.33260213464</c:v>
                </c:pt>
                <c:pt idx="91">
                  <c:v>7745.576949085925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10262.72433689107</c:v>
                </c:pt>
                <c:pt idx="97">
                  <c:v>9134.894336891067</c:v>
                </c:pt>
                <c:pt idx="98">
                  <c:v>8007.064336891067</c:v>
                </c:pt>
                <c:pt idx="99">
                  <c:v>6879.234336891068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3587.57616909955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6662.641456899162</c:v>
                </c:pt>
                <c:pt idx="70">
                  <c:v>7687.663219499034</c:v>
                </c:pt>
                <c:pt idx="71">
                  <c:v>8712.684982098904</c:v>
                </c:pt>
                <c:pt idx="72">
                  <c:v>9737.706744698777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17937.88084549774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31555.29496163704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39221.53143473011</c:v>
                </c:pt>
                <c:pt idx="97">
                  <c:v>39517.86143473011</c:v>
                </c:pt>
                <c:pt idx="98">
                  <c:v>39814.19143473011</c:v>
                </c:pt>
                <c:pt idx="99">
                  <c:v>40110.52143473011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415400"/>
        <c:axId val="206542114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51313.71078537891</c:v>
                </c:pt>
                <c:pt idx="1">
                  <c:v>51313.71078537891</c:v>
                </c:pt>
                <c:pt idx="2">
                  <c:v>51313.71078537891</c:v>
                </c:pt>
                <c:pt idx="3">
                  <c:v>51313.71078537891</c:v>
                </c:pt>
                <c:pt idx="4">
                  <c:v>51313.71078537891</c:v>
                </c:pt>
                <c:pt idx="5">
                  <c:v>51313.71078537891</c:v>
                </c:pt>
                <c:pt idx="6">
                  <c:v>51313.71078537891</c:v>
                </c:pt>
                <c:pt idx="7">
                  <c:v>51313.71078537891</c:v>
                </c:pt>
                <c:pt idx="8">
                  <c:v>51313.71078537891</c:v>
                </c:pt>
                <c:pt idx="9">
                  <c:v>51313.71078537891</c:v>
                </c:pt>
                <c:pt idx="10">
                  <c:v>51313.71078537891</c:v>
                </c:pt>
                <c:pt idx="11">
                  <c:v>51313.71078537891</c:v>
                </c:pt>
                <c:pt idx="12">
                  <c:v>51313.71078537891</c:v>
                </c:pt>
                <c:pt idx="13">
                  <c:v>51313.71078537891</c:v>
                </c:pt>
                <c:pt idx="14">
                  <c:v>51313.71078537891</c:v>
                </c:pt>
                <c:pt idx="15">
                  <c:v>51313.71078537891</c:v>
                </c:pt>
                <c:pt idx="16">
                  <c:v>51313.71078537891</c:v>
                </c:pt>
                <c:pt idx="17">
                  <c:v>51313.71078537891</c:v>
                </c:pt>
                <c:pt idx="18">
                  <c:v>51313.71078537891</c:v>
                </c:pt>
                <c:pt idx="19">
                  <c:v>51313.71078537891</c:v>
                </c:pt>
                <c:pt idx="20">
                  <c:v>51313.71078537891</c:v>
                </c:pt>
                <c:pt idx="21">
                  <c:v>51313.71078537891</c:v>
                </c:pt>
                <c:pt idx="22">
                  <c:v>51313.71078537891</c:v>
                </c:pt>
                <c:pt idx="23">
                  <c:v>51313.71078537891</c:v>
                </c:pt>
                <c:pt idx="24">
                  <c:v>51313.71078537891</c:v>
                </c:pt>
                <c:pt idx="25">
                  <c:v>51313.71078537891</c:v>
                </c:pt>
                <c:pt idx="26">
                  <c:v>51662.04073801015</c:v>
                </c:pt>
                <c:pt idx="27">
                  <c:v>52010.37069064139</c:v>
                </c:pt>
                <c:pt idx="28">
                  <c:v>52358.70064327263</c:v>
                </c:pt>
                <c:pt idx="29">
                  <c:v>52707.03059590387</c:v>
                </c:pt>
                <c:pt idx="30">
                  <c:v>53055.36054853511</c:v>
                </c:pt>
                <c:pt idx="31">
                  <c:v>53403.69050116635</c:v>
                </c:pt>
                <c:pt idx="32">
                  <c:v>53752.0204537976</c:v>
                </c:pt>
                <c:pt idx="33">
                  <c:v>54100.35040642883</c:v>
                </c:pt>
                <c:pt idx="34">
                  <c:v>54448.68035906007</c:v>
                </c:pt>
                <c:pt idx="35">
                  <c:v>54797.01031169132</c:v>
                </c:pt>
                <c:pt idx="36">
                  <c:v>55145.34026432255</c:v>
                </c:pt>
                <c:pt idx="37">
                  <c:v>55493.67021695379</c:v>
                </c:pt>
                <c:pt idx="38">
                  <c:v>55842.00016958504</c:v>
                </c:pt>
                <c:pt idx="39">
                  <c:v>56190.33012221627</c:v>
                </c:pt>
                <c:pt idx="40">
                  <c:v>56538.66007484752</c:v>
                </c:pt>
                <c:pt idx="41">
                  <c:v>56886.99002747875</c:v>
                </c:pt>
                <c:pt idx="42">
                  <c:v>57235.31998011</c:v>
                </c:pt>
                <c:pt idx="43">
                  <c:v>57583.64993274125</c:v>
                </c:pt>
                <c:pt idx="44">
                  <c:v>57931.97988537247</c:v>
                </c:pt>
                <c:pt idx="45">
                  <c:v>58280.30983800372</c:v>
                </c:pt>
                <c:pt idx="46">
                  <c:v>58628.63979063496</c:v>
                </c:pt>
                <c:pt idx="47">
                  <c:v>58976.9697432662</c:v>
                </c:pt>
                <c:pt idx="48">
                  <c:v>59325.29969589744</c:v>
                </c:pt>
                <c:pt idx="49">
                  <c:v>59673.62964852868</c:v>
                </c:pt>
                <c:pt idx="50">
                  <c:v>60021.95960115992</c:v>
                </c:pt>
                <c:pt idx="51">
                  <c:v>60370.28955379116</c:v>
                </c:pt>
                <c:pt idx="52">
                  <c:v>60718.6195064224</c:v>
                </c:pt>
                <c:pt idx="53">
                  <c:v>61066.94945905364</c:v>
                </c:pt>
                <c:pt idx="54">
                  <c:v>61415.27941168488</c:v>
                </c:pt>
                <c:pt idx="55">
                  <c:v>61763.60936431612</c:v>
                </c:pt>
                <c:pt idx="56">
                  <c:v>62111.93931694736</c:v>
                </c:pt>
                <c:pt idx="57">
                  <c:v>62460.2692695786</c:v>
                </c:pt>
                <c:pt idx="58">
                  <c:v>62808.59922220984</c:v>
                </c:pt>
                <c:pt idx="59">
                  <c:v>63156.92917484108</c:v>
                </c:pt>
                <c:pt idx="60">
                  <c:v>63505.25912747232</c:v>
                </c:pt>
                <c:pt idx="61">
                  <c:v>63853.58908010356</c:v>
                </c:pt>
                <c:pt idx="62">
                  <c:v>64201.9190327348</c:v>
                </c:pt>
                <c:pt idx="63">
                  <c:v>66641.55098642266</c:v>
                </c:pt>
                <c:pt idx="64">
                  <c:v>71172.48494116716</c:v>
                </c:pt>
                <c:pt idx="65">
                  <c:v>75703.41889591166</c:v>
                </c:pt>
                <c:pt idx="66">
                  <c:v>80234.35285065616</c:v>
                </c:pt>
                <c:pt idx="67">
                  <c:v>84765.28680540065</c:v>
                </c:pt>
                <c:pt idx="68">
                  <c:v>89296.22076014515</c:v>
                </c:pt>
                <c:pt idx="69">
                  <c:v>93827.15471488963</c:v>
                </c:pt>
                <c:pt idx="70">
                  <c:v>98358.08866963414</c:v>
                </c:pt>
                <c:pt idx="71">
                  <c:v>102889.0226243786</c:v>
                </c:pt>
                <c:pt idx="72">
                  <c:v>107419.9565791231</c:v>
                </c:pt>
                <c:pt idx="73">
                  <c:v>111950.8905338676</c:v>
                </c:pt>
                <c:pt idx="74">
                  <c:v>116481.8244886121</c:v>
                </c:pt>
                <c:pt idx="75">
                  <c:v>121012.7584433566</c:v>
                </c:pt>
                <c:pt idx="76">
                  <c:v>125543.6923981011</c:v>
                </c:pt>
                <c:pt idx="77">
                  <c:v>130074.6263528456</c:v>
                </c:pt>
                <c:pt idx="78">
                  <c:v>134605.5603075901</c:v>
                </c:pt>
                <c:pt idx="79">
                  <c:v>139136.4942623346</c:v>
                </c:pt>
                <c:pt idx="80">
                  <c:v>143667.4282170791</c:v>
                </c:pt>
                <c:pt idx="81">
                  <c:v>148198.3621718236</c:v>
                </c:pt>
                <c:pt idx="82">
                  <c:v>152729.2961265681</c:v>
                </c:pt>
                <c:pt idx="83">
                  <c:v>161860.9323276076</c:v>
                </c:pt>
                <c:pt idx="84">
                  <c:v>175593.2707749422</c:v>
                </c:pt>
                <c:pt idx="85">
                  <c:v>189325.6092222768</c:v>
                </c:pt>
                <c:pt idx="86">
                  <c:v>203057.9476696113</c:v>
                </c:pt>
                <c:pt idx="87">
                  <c:v>216790.2861169458</c:v>
                </c:pt>
                <c:pt idx="88">
                  <c:v>230522.6245642804</c:v>
                </c:pt>
                <c:pt idx="89">
                  <c:v>244254.963011615</c:v>
                </c:pt>
                <c:pt idx="90">
                  <c:v>257987.3014589495</c:v>
                </c:pt>
                <c:pt idx="91">
                  <c:v>271719.6399062841</c:v>
                </c:pt>
                <c:pt idx="92">
                  <c:v>285451.9783536187</c:v>
                </c:pt>
                <c:pt idx="93">
                  <c:v>299184.3168009533</c:v>
                </c:pt>
                <c:pt idx="94">
                  <c:v>312916.6552482878</c:v>
                </c:pt>
                <c:pt idx="95">
                  <c:v>326648.9936956223</c:v>
                </c:pt>
                <c:pt idx="96">
                  <c:v>336428.7946956223</c:v>
                </c:pt>
                <c:pt idx="97">
                  <c:v>346208.5956956224</c:v>
                </c:pt>
                <c:pt idx="98">
                  <c:v>355988.3966956224</c:v>
                </c:pt>
                <c:pt idx="99">
                  <c:v>365768.1976956224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415400"/>
        <c:axId val="2065421144"/>
      </c:lineChart>
      <c:catAx>
        <c:axId val="206541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54211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654211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541540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0.0168960149439601</c:v>
                </c:pt>
                <c:pt idx="2" formatCode="0.0%">
                  <c:v>0.0168960149439601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0.0176329193648817</c:v>
                </c:pt>
                <c:pt idx="2" formatCode="0.0%">
                  <c:v>0.0176329193648817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0.0177437157534247</c:v>
                </c:pt>
                <c:pt idx="2" formatCode="0.0%">
                  <c:v>0.027850261453263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0.0067885599003736</c:v>
                </c:pt>
                <c:pt idx="2" formatCode="0.0%">
                  <c:v>0.00723759122006228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0.0318827091327527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0.458289352330187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0.203765648678931</c:v>
                </c:pt>
                <c:pt idx="2" formatCode="0.0%">
                  <c:v>0.429164099873697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3751768"/>
        <c:axId val="2093755112"/>
      </c:barChart>
      <c:catAx>
        <c:axId val="209375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755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755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751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0.00202506004269703</c:v>
                </c:pt>
                <c:pt idx="2" formatCode="0.0%">
                  <c:v>0.00202506004269703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0.0137894019569472</c:v>
                </c:pt>
                <c:pt idx="2" formatCode="0.0%">
                  <c:v>0.0137894019569472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0.00252504038427326</c:v>
                </c:pt>
                <c:pt idx="2" formatCode="0.0%">
                  <c:v>0.00252504038427326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0.0050053897882939</c:v>
                </c:pt>
                <c:pt idx="2" formatCode="0.0%">
                  <c:v>0.0050053897882939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0.278083615024335</c:v>
                </c:pt>
                <c:pt idx="2" formatCode="0.0%">
                  <c:v>0.578687732737711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3883400"/>
        <c:axId val="2093886728"/>
      </c:barChart>
      <c:catAx>
        <c:axId val="2093883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886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886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883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0.00319146948941469</c:v>
                </c:pt>
                <c:pt idx="1">
                  <c:v>0.00319146948941469</c:v>
                </c:pt>
                <c:pt idx="2">
                  <c:v>0.00619520547945205</c:v>
                </c:pt>
                <c:pt idx="3">
                  <c:v>0.00619520547945205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0.0199954894146949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0.231378053424657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0.0154820936922305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0.209294007245687</c:v>
                </c:pt>
                <c:pt idx="1">
                  <c:v>0.209294007245687</c:v>
                </c:pt>
                <c:pt idx="2">
                  <c:v>0.209294007245687</c:v>
                </c:pt>
                <c:pt idx="3">
                  <c:v>0.209294007245687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0.392935374814468</c:v>
                </c:pt>
                <c:pt idx="1">
                  <c:v>0.661889625293747</c:v>
                </c:pt>
                <c:pt idx="2">
                  <c:v>0.65888588930371</c:v>
                </c:pt>
                <c:pt idx="3">
                  <c:v>0.638890399889015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251640"/>
        <c:axId val="2094246424"/>
      </c:barChart>
      <c:catAx>
        <c:axId val="20942516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2464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4246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251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0.00810024017078812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0.0551576078277886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0.010100161537093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0.0200215591531756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0.571036278492327</c:v>
                </c:pt>
                <c:pt idx="1">
                  <c:v>0.656315607010384</c:v>
                </c:pt>
                <c:pt idx="2">
                  <c:v>0.547768306740725</c:v>
                </c:pt>
                <c:pt idx="3">
                  <c:v>0.539630738707409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990440"/>
        <c:axId val="2092987048"/>
      </c:barChart>
      <c:catAx>
        <c:axId val="20929904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9870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2987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990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0.0109421811065647</c:v>
                </c:pt>
                <c:pt idx="1">
                  <c:v>0.0109421811065647</c:v>
                </c:pt>
                <c:pt idx="2">
                  <c:v>0.0212407045009785</c:v>
                </c:pt>
                <c:pt idx="3">
                  <c:v>0.0212407045009785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0.0482066706991638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0.446238982877829</c:v>
                </c:pt>
                <c:pt idx="1">
                  <c:v>0.331369910027609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0.0144902079063615</c:v>
                </c:pt>
                <c:pt idx="1">
                  <c:v>0.0107601959363711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0.175023688733721</c:v>
                </c:pt>
                <c:pt idx="1">
                  <c:v>0.129969783487679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0.232115988485638</c:v>
                </c:pt>
                <c:pt idx="1">
                  <c:v>0.232115988485638</c:v>
                </c:pt>
                <c:pt idx="2">
                  <c:v>0.232115988485638</c:v>
                </c:pt>
                <c:pt idx="3">
                  <c:v>0.232115988485638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0.163652990066252</c:v>
                </c:pt>
                <c:pt idx="2">
                  <c:v>0.625454356123497</c:v>
                </c:pt>
                <c:pt idx="3">
                  <c:v>0.577247685424334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64553416"/>
        <c:axId val="2064556792"/>
      </c:barChart>
      <c:catAx>
        <c:axId val="20645534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45567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64556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4553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0.0114892901618929</c:v>
                </c:pt>
                <c:pt idx="1">
                  <c:v>0.0114892901618929</c:v>
                </c:pt>
                <c:pt idx="2">
                  <c:v>0.0223027397260274</c:v>
                </c:pt>
                <c:pt idx="3">
                  <c:v>0.0223027397260274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0.0705316774595268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0.111401045813052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0.0289503648802491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0.458289352330187</c:v>
                </c:pt>
                <c:pt idx="1">
                  <c:v>0.458289352330187</c:v>
                </c:pt>
                <c:pt idx="2">
                  <c:v>0.458289352330187</c:v>
                </c:pt>
                <c:pt idx="3">
                  <c:v>0.458289352330187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0.313799030957084</c:v>
                </c:pt>
                <c:pt idx="1">
                  <c:v>0.498338648375167</c:v>
                </c:pt>
                <c:pt idx="2">
                  <c:v>0.487525198811033</c:v>
                </c:pt>
                <c:pt idx="3">
                  <c:v>0.416993521351506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427448"/>
        <c:axId val="2094430824"/>
      </c:barChart>
      <c:catAx>
        <c:axId val="20944274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4308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4430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427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0.074710163959029</c:v>
                </c:pt>
                <c:pt idx="2">
                  <c:v>0.074710163959029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0.033204517315124</c:v>
                </c:pt>
                <c:pt idx="2">
                  <c:v>0.0205110270442165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0.00787903800697857</c:v>
                </c:pt>
                <c:pt idx="2">
                  <c:v>0.00787903800697857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0.000840430720744381</c:v>
                </c:pt>
                <c:pt idx="2">
                  <c:v>0.000454892846753429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0.028735977188309</c:v>
                </c:pt>
                <c:pt idx="2">
                  <c:v>0.028735977188309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0.0229054890631449</c:v>
                </c:pt>
                <c:pt idx="2">
                  <c:v>0.0229054890631449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0.48744231418602</c:v>
                </c:pt>
                <c:pt idx="2">
                  <c:v>0.48744231418602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0.330185720181593</c:v>
                </c:pt>
                <c:pt idx="2">
                  <c:v>0.330185720181593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64591256"/>
        <c:axId val="2064594616"/>
      </c:barChart>
      <c:catAx>
        <c:axId val="2064591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4594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4594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4591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kh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U22" sqref="U2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2.0250600426970295E-3</v>
      </c>
      <c r="J7" s="24">
        <f t="shared" si="3"/>
        <v>2.0250600426970295E-3</v>
      </c>
      <c r="K7" s="22">
        <f t="shared" si="4"/>
        <v>1.0125300213485146E-2</v>
      </c>
      <c r="L7" s="22">
        <f t="shared" si="5"/>
        <v>2.0250600426970295E-3</v>
      </c>
      <c r="M7" s="177">
        <f t="shared" si="6"/>
        <v>2.0250600426970295E-3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1471.2865959745848</v>
      </c>
      <c r="S7" s="221">
        <f>IF($B$81=0,0,(SUMIF($N$6:$N$28,$U7,L$6:L$28)+SUMIF($N$91:$N$118,$U7,L$91:L$118))*$I$83*Poor!$B$81/$B$81)</f>
        <v>414.0773225620311</v>
      </c>
      <c r="T7" s="221">
        <f>IF($B$81=0,0,(SUMIF($N$6:$N$28,$U7,M$6:M$28)+SUMIF($N$91:$N$118,$U7,M$91:M$118))*$I$83*Poor!$B$81/$B$81)</f>
        <v>414.0773225620311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8.1002401707881179E-3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8.1002401707881179E-3</v>
      </c>
      <c r="AH7" s="123">
        <f t="shared" ref="AH7:AH30" si="12">SUM(Z7,AB7,AD7,AF7)</f>
        <v>1</v>
      </c>
      <c r="AI7" s="183">
        <f t="shared" ref="AI7:AI30" si="13">SUM(AA7,AC7,AE7,AG7)/4</f>
        <v>2.0250600426970295E-3</v>
      </c>
      <c r="AJ7" s="120">
        <f t="shared" ref="AJ7:AJ31" si="14">(AA7+AC7)/2</f>
        <v>0</v>
      </c>
      <c r="AK7" s="119">
        <f t="shared" ref="AK7:AK31" si="15">(AE7+AG7)/2</f>
        <v>4.0501200853940589E-3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1.3789401956947162E-2</v>
      </c>
      <c r="J8" s="24">
        <f t="shared" si="3"/>
        <v>1.3789401956947162E-2</v>
      </c>
      <c r="K8" s="22">
        <f t="shared" si="4"/>
        <v>4.5964673189823876E-2</v>
      </c>
      <c r="L8" s="22">
        <f t="shared" si="5"/>
        <v>1.3789401956947162E-2</v>
      </c>
      <c r="M8" s="223">
        <f t="shared" si="6"/>
        <v>1.3789401956947162E-2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5.5157607827788648E-2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5.5157607827788648E-2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1.3789401956947162E-2</v>
      </c>
      <c r="AJ8" s="120">
        <f t="shared" si="14"/>
        <v>2.7578803913894324E-2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2.5250403842732617E-3</v>
      </c>
      <c r="J9" s="24">
        <f t="shared" si="3"/>
        <v>2.5250403842732617E-3</v>
      </c>
      <c r="K9" s="22">
        <f t="shared" si="4"/>
        <v>1.2625201921366307E-2</v>
      </c>
      <c r="L9" s="22">
        <f t="shared" si="5"/>
        <v>2.5250403842732617E-3</v>
      </c>
      <c r="M9" s="223">
        <f t="shared" si="6"/>
        <v>2.5250403842732617E-3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178.16053949785783</v>
      </c>
      <c r="S9" s="221">
        <f>IF($B$81=0,0,(SUMIF($N$6:$N$28,$U9,L$6:L$28)+SUMIF($N$91:$N$118,$U9,L$91:L$118))*$I$83*Poor!$B$81/$B$81)</f>
        <v>39.331052674964965</v>
      </c>
      <c r="T9" s="221">
        <f>IF($B$81=0,0,(SUMIF($N$6:$N$28,$U9,M$6:M$28)+SUMIF($N$91:$N$118,$U9,M$91:M$118))*$I$83*Poor!$B$81/$B$81)</f>
        <v>39.331052674964965</v>
      </c>
      <c r="U9" s="222">
        <v>3</v>
      </c>
      <c r="V9" s="56"/>
      <c r="W9" s="115"/>
      <c r="X9" s="118">
        <f>Poor!X9</f>
        <v>1</v>
      </c>
      <c r="Y9" s="183">
        <f t="shared" si="9"/>
        <v>1.0100161537093047E-2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1.0100161537093047E-2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2.5250403842732617E-3</v>
      </c>
      <c r="AJ9" s="120">
        <f t="shared" si="14"/>
        <v>5.0500807685465235E-3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0.2</v>
      </c>
      <c r="H10" s="24">
        <f t="shared" si="1"/>
        <v>0.2</v>
      </c>
      <c r="I10" s="22">
        <f t="shared" si="2"/>
        <v>5.0053897882938979E-3</v>
      </c>
      <c r="J10" s="24">
        <f t="shared" si="3"/>
        <v>5.0053897882938979E-3</v>
      </c>
      <c r="K10" s="22">
        <f t="shared" si="4"/>
        <v>2.5026948941469486E-2</v>
      </c>
      <c r="L10" s="22">
        <f t="shared" si="5"/>
        <v>5.0053897882938979E-3</v>
      </c>
      <c r="M10" s="223">
        <f t="shared" si="6"/>
        <v>5.0053897882938979E-3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2.0021559153175592E-2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2.0021559153175592E-2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5.0053897882938979E-3</v>
      </c>
      <c r="AJ10" s="120">
        <f t="shared" si="14"/>
        <v>1.0010779576587796E-2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1921.9158048747584</v>
      </c>
      <c r="S11" s="221">
        <f>IF($B$81=0,0,(SUMIF($N$6:$N$28,$U11,L$6:L$28)+SUMIF($N$91:$N$118,$U11,L$91:L$118))*$I$83*Poor!$B$81/$B$81)</f>
        <v>758.57142857142856</v>
      </c>
      <c r="T11" s="221">
        <f>IF($B$81=0,0,(SUMIF($N$6:$N$28,$U11,M$6:M$28)+SUMIF($N$91:$N$118,$U11,M$91:M$118))*$I$83*Poor!$B$81/$B$81)</f>
        <v>758.57142857142856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11104.402428165269</v>
      </c>
      <c r="S13" s="221">
        <f>IF($B$81=0,0,(SUMIF($N$6:$N$28,$U13,L$6:L$28)+SUMIF($N$91:$N$118,$U13,L$91:L$118))*$I$83*Poor!$B$81/$B$81)</f>
        <v>4122.8571428571431</v>
      </c>
      <c r="T13" s="221">
        <f>IF($B$81=0,0,(SUMIF($N$6:$N$28,$U13,M$6:M$28)+SUMIF($N$91:$N$118,$U13,M$91:M$118))*$I$83*Poor!$B$81/$B$81)</f>
        <v>4122.8571428571431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34543.233399615659</v>
      </c>
      <c r="S20" s="221">
        <f>IF($B$81=0,0,(SUMIF($N$6:$N$28,$U20,L$6:L$28)+SUMIF($N$91:$N$118,$U20,L$91:L$118))*$I$83*Poor!$B$81/$B$81)</f>
        <v>27268.114285714288</v>
      </c>
      <c r="T20" s="221">
        <f>IF($B$81=0,0,(SUMIF($N$6:$N$28,$U20,M$6:M$28)+SUMIF($N$91:$N$118,$U20,M$91:M$118))*$I$83*Poor!$B$81/$B$81)</f>
        <v>27268.114285714288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51313.710785378913</v>
      </c>
      <c r="S23" s="179">
        <f>SUM(S7:S22)</f>
        <v>34915.113872928079</v>
      </c>
      <c r="T23" s="179">
        <f>SUM(T7:T22)</f>
        <v>34915.113872928079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3">
        <f t="shared" si="6"/>
        <v>0.22463677394199702</v>
      </c>
      <c r="N29" s="228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0.57868773273771112</v>
      </c>
      <c r="J30" s="230">
        <f>IF(I$32&lt;=1,I30,1-SUM(J6:J29))</f>
        <v>0.57868773273771112</v>
      </c>
      <c r="K30" s="22">
        <f t="shared" si="4"/>
        <v>0.68939859227895406</v>
      </c>
      <c r="L30" s="22">
        <f>IF(L124=L119,0,IF(K30="",0,(L119-L124)/(B119-B124)*K30))</f>
        <v>0.27808361502433498</v>
      </c>
      <c r="M30" s="175">
        <f t="shared" si="6"/>
        <v>0.57868773273771112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1054.2930991339817</v>
      </c>
      <c r="T30" s="233">
        <f t="shared" si="24"/>
        <v>1054.2930991339817</v>
      </c>
      <c r="V30" s="56"/>
      <c r="W30" s="110"/>
      <c r="X30" s="118"/>
      <c r="Y30" s="183">
        <f>M30*4</f>
        <v>2.3147509309508445</v>
      </c>
      <c r="Z30" s="122">
        <f>IF($Y30=0,0,AA30/($Y$30))</f>
        <v>0.24669448054083234</v>
      </c>
      <c r="AA30" s="187">
        <f>IF(AA79*4/$I$83+SUM(AA6:AA29)&lt;1,AA79*4/$I$83,1-SUM(AA6:AA29))</f>
        <v>0.57103627849232663</v>
      </c>
      <c r="AB30" s="122">
        <f>IF($Y30=0,0,AC30/($Y$30))</f>
        <v>0.28353616721121055</v>
      </c>
      <c r="AC30" s="187">
        <f>IF(AC79*4/$I$83+SUM(AC6:AC29)&lt;1,AC79*4/$I$83,1-SUM(AC6:AC29))</f>
        <v>0.65631560701038394</v>
      </c>
      <c r="AD30" s="122">
        <f>IF($Y30=0,0,AE30/($Y$30))</f>
        <v>0.23664243932962375</v>
      </c>
      <c r="AE30" s="187">
        <f>IF(AE79*4/$I$83+SUM(AE6:AE29)&lt;1,AE79*4/$I$83,1-SUM(AE6:AE29))</f>
        <v>0.5477683067407253</v>
      </c>
      <c r="AF30" s="122">
        <f>IF($Y30=0,0,AG30/($Y$30))</f>
        <v>0.23312691291833362</v>
      </c>
      <c r="AG30" s="187">
        <f>IF(AG79*4/$I$83+SUM(AG6:AG29)&lt;1,AG79*4/$I$83,1-SUM(AG6:AG29))</f>
        <v>0.53963073870740919</v>
      </c>
      <c r="AH30" s="123">
        <f t="shared" si="12"/>
        <v>1.0000000000000002</v>
      </c>
      <c r="AI30" s="183">
        <f t="shared" si="13"/>
        <v>0.57868773273771124</v>
      </c>
      <c r="AJ30" s="120">
        <f t="shared" si="14"/>
        <v>0.61367594275135529</v>
      </c>
      <c r="AK30" s="119">
        <f t="shared" si="15"/>
        <v>0.5436995227240673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5.4282982100461452E-2</v>
      </c>
      <c r="K31" s="22" t="str">
        <f t="shared" si="4"/>
        <v/>
      </c>
      <c r="L31" s="22">
        <f>(1-SUM(L6:L30))</f>
        <v>0.33193584315629721</v>
      </c>
      <c r="M31" s="240">
        <f t="shared" si="6"/>
        <v>5.4282982100461452E-2</v>
      </c>
      <c r="N31" s="167">
        <f>M31*I83</f>
        <v>922.50646174222766</v>
      </c>
      <c r="P31" s="22"/>
      <c r="Q31" s="237" t="s">
        <v>142</v>
      </c>
      <c r="R31" s="233">
        <f t="shared" si="24"/>
        <v>3038.5228533498084</v>
      </c>
      <c r="S31" s="233">
        <f t="shared" si="24"/>
        <v>19437.119765800642</v>
      </c>
      <c r="T31" s="233">
        <f>IF(T25&gt;T$23,T25-T$23,0)</f>
        <v>19437.119765800642</v>
      </c>
      <c r="V31" s="56"/>
      <c r="W31" s="129" t="s">
        <v>84</v>
      </c>
      <c r="X31" s="130"/>
      <c r="Y31" s="121">
        <f>M31*4</f>
        <v>0.21713192840184581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0.10854730026965864</v>
      </c>
      <c r="AF31" s="134"/>
      <c r="AG31" s="133">
        <f>1-AG32+IF($Y32&lt;0,$Y32/4,0)</f>
        <v>0.10858462813218661</v>
      </c>
      <c r="AH31" s="123"/>
      <c r="AI31" s="182">
        <f>SUM(AA31,AC31,AE31,AG31)/4</f>
        <v>5.4282982100461313E-2</v>
      </c>
      <c r="AJ31" s="135">
        <f t="shared" si="14"/>
        <v>0</v>
      </c>
      <c r="AK31" s="136">
        <f t="shared" si="15"/>
        <v>0.10856596420092263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0.94571701789953855</v>
      </c>
      <c r="J32" s="17"/>
      <c r="L32" s="22">
        <f>SUM(L6:L30)</f>
        <v>0.66806415684370279</v>
      </c>
      <c r="M32" s="23"/>
      <c r="N32" s="56"/>
      <c r="O32" s="2"/>
      <c r="P32" s="22"/>
      <c r="Q32" s="233" t="s">
        <v>143</v>
      </c>
      <c r="R32" s="233">
        <f t="shared" si="24"/>
        <v>35776.442853349821</v>
      </c>
      <c r="S32" s="233">
        <f t="shared" si="24"/>
        <v>52175.039765800655</v>
      </c>
      <c r="T32" s="233">
        <f t="shared" si="24"/>
        <v>52175.039765800655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0.89145269973034136</v>
      </c>
      <c r="AF32" s="137"/>
      <c r="AG32" s="139">
        <f>SUM(AG6:AG30)</f>
        <v>0.89141537186781339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2.2140711783988674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16084.97333333333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663.75</v>
      </c>
      <c r="J38" s="38">
        <f t="shared" ref="J38:J64" si="32">J92*I$83</f>
        <v>663.75</v>
      </c>
      <c r="K38" s="40">
        <f t="shared" ref="K38:K64" si="33">(B38/B$65)</f>
        <v>4.040222661159993E-2</v>
      </c>
      <c r="L38" s="22">
        <f t="shared" ref="L38:L64" si="34">(K38*H38)</f>
        <v>2.3837313700843958E-2</v>
      </c>
      <c r="M38" s="24">
        <f t="shared" ref="M38:M64" si="35">J38/B$65</f>
        <v>2.3837313700843958E-2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0.20102378949434591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133.4295402768721</v>
      </c>
      <c r="AB38" s="122">
        <f>IF($J38=0,0,AC38/($J38))</f>
        <v>0.74688843317310594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495.74719751864905</v>
      </c>
      <c r="AD38" s="122">
        <f>IF($J38=0,0,AE38/($J38))</f>
        <v>5.2087777332548178E-2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34.573262204478851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663.75</v>
      </c>
      <c r="AJ38" s="148">
        <f t="shared" ref="AJ38:AJ64" si="38">(AA38+AC38)</f>
        <v>629.17673779552115</v>
      </c>
      <c r="AK38" s="147">
        <f t="shared" ref="AK38:AK64" si="39">(AE38+AG38)</f>
        <v>34.573262204478851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421.8</v>
      </c>
      <c r="J44" s="38">
        <f t="shared" si="32"/>
        <v>421.80000000000007</v>
      </c>
      <c r="K44" s="40">
        <f t="shared" si="33"/>
        <v>2.7293948644280839E-2</v>
      </c>
      <c r="L44" s="22">
        <f t="shared" si="34"/>
        <v>1.5148141497575866E-2</v>
      </c>
      <c r="M44" s="24">
        <f t="shared" si="35"/>
        <v>1.5148141497575868E-2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105.45000000000002</v>
      </c>
      <c r="AB44" s="156">
        <f>Poor!AB44</f>
        <v>0.25</v>
      </c>
      <c r="AC44" s="147">
        <f t="shared" si="41"/>
        <v>105.45000000000002</v>
      </c>
      <c r="AD44" s="156">
        <f>Poor!AD44</f>
        <v>0.25</v>
      </c>
      <c r="AE44" s="147">
        <f t="shared" si="42"/>
        <v>105.45000000000002</v>
      </c>
      <c r="AF44" s="122">
        <f t="shared" si="29"/>
        <v>0.25</v>
      </c>
      <c r="AG44" s="147">
        <f t="shared" si="36"/>
        <v>105.45000000000002</v>
      </c>
      <c r="AH44" s="123">
        <f t="shared" si="37"/>
        <v>1</v>
      </c>
      <c r="AI44" s="112">
        <f t="shared" si="37"/>
        <v>421.80000000000007</v>
      </c>
      <c r="AJ44" s="148">
        <f t="shared" si="38"/>
        <v>210.90000000000003</v>
      </c>
      <c r="AK44" s="147">
        <f t="shared" si="39"/>
        <v>210.90000000000003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521.70000000000005</v>
      </c>
      <c r="J45" s="38">
        <f t="shared" si="32"/>
        <v>521.70000000000005</v>
      </c>
      <c r="K45" s="40">
        <f t="shared" si="33"/>
        <v>3.3758304902136826E-2</v>
      </c>
      <c r="L45" s="22">
        <f t="shared" si="34"/>
        <v>1.8735859220685939E-2</v>
      </c>
      <c r="M45" s="24">
        <f t="shared" si="35"/>
        <v>1.8735859220685942E-2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130.42500000000001</v>
      </c>
      <c r="AB45" s="156">
        <f>Poor!AB45</f>
        <v>0.25</v>
      </c>
      <c r="AC45" s="147">
        <f t="shared" si="41"/>
        <v>130.42500000000001</v>
      </c>
      <c r="AD45" s="156">
        <f>Poor!AD45</f>
        <v>0.25</v>
      </c>
      <c r="AE45" s="147">
        <f t="shared" si="42"/>
        <v>130.42500000000001</v>
      </c>
      <c r="AF45" s="122">
        <f t="shared" si="29"/>
        <v>0.25</v>
      </c>
      <c r="AG45" s="147">
        <f t="shared" si="36"/>
        <v>130.42500000000001</v>
      </c>
      <c r="AH45" s="123">
        <f t="shared" si="37"/>
        <v>1</v>
      </c>
      <c r="AI45" s="112">
        <f t="shared" si="37"/>
        <v>521.70000000000005</v>
      </c>
      <c r="AJ45" s="148">
        <f t="shared" si="38"/>
        <v>260.85000000000002</v>
      </c>
      <c r="AK45" s="147">
        <f t="shared" si="39"/>
        <v>260.85000000000002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2664.0000000000005</v>
      </c>
      <c r="J46" s="38">
        <f t="shared" si="32"/>
        <v>2664.0000000000005</v>
      </c>
      <c r="K46" s="40">
        <f t="shared" si="33"/>
        <v>0.17238283354282635</v>
      </c>
      <c r="L46" s="22">
        <f t="shared" si="34"/>
        <v>9.5672472616268628E-2</v>
      </c>
      <c r="M46" s="24">
        <f t="shared" si="35"/>
        <v>9.5672472616268642E-2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666.00000000000011</v>
      </c>
      <c r="AB46" s="156">
        <f>Poor!AB46</f>
        <v>0.25</v>
      </c>
      <c r="AC46" s="147">
        <f t="shared" si="41"/>
        <v>666.00000000000011</v>
      </c>
      <c r="AD46" s="156">
        <f>Poor!AD46</f>
        <v>0.25</v>
      </c>
      <c r="AE46" s="147">
        <f t="shared" si="42"/>
        <v>666.00000000000011</v>
      </c>
      <c r="AF46" s="122">
        <f t="shared" si="29"/>
        <v>0.25</v>
      </c>
      <c r="AG46" s="147">
        <f t="shared" si="36"/>
        <v>666.00000000000011</v>
      </c>
      <c r="AH46" s="123">
        <f t="shared" si="37"/>
        <v>1</v>
      </c>
      <c r="AI46" s="112">
        <f t="shared" si="37"/>
        <v>2664.0000000000005</v>
      </c>
      <c r="AJ46" s="148">
        <f t="shared" si="38"/>
        <v>1332.0000000000002</v>
      </c>
      <c r="AK46" s="147">
        <f t="shared" si="39"/>
        <v>1332.0000000000002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23859.599999999999</v>
      </c>
      <c r="J49" s="38">
        <f t="shared" si="32"/>
        <v>23859.600000000002</v>
      </c>
      <c r="K49" s="40">
        <f t="shared" si="33"/>
        <v>0.72616268629915603</v>
      </c>
      <c r="L49" s="22">
        <f t="shared" si="34"/>
        <v>0.85687196983300407</v>
      </c>
      <c r="M49" s="24">
        <f t="shared" si="35"/>
        <v>0.85687196983300418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5964.9000000000005</v>
      </c>
      <c r="AB49" s="156">
        <f>Poor!AB49</f>
        <v>0.25</v>
      </c>
      <c r="AC49" s="147">
        <f t="shared" si="41"/>
        <v>5964.9000000000005</v>
      </c>
      <c r="AD49" s="156">
        <f>Poor!AD49</f>
        <v>0.25</v>
      </c>
      <c r="AE49" s="147">
        <f t="shared" si="42"/>
        <v>5964.9000000000005</v>
      </c>
      <c r="AF49" s="122">
        <f t="shared" si="29"/>
        <v>0.25</v>
      </c>
      <c r="AG49" s="147">
        <f t="shared" si="36"/>
        <v>5964.9000000000005</v>
      </c>
      <c r="AH49" s="123">
        <f t="shared" si="37"/>
        <v>1</v>
      </c>
      <c r="AI49" s="112">
        <f t="shared" si="37"/>
        <v>23859.600000000002</v>
      </c>
      <c r="AJ49" s="148">
        <f t="shared" si="38"/>
        <v>11929.800000000001</v>
      </c>
      <c r="AK49" s="147">
        <f t="shared" si="39"/>
        <v>11929.800000000001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28130.85</v>
      </c>
      <c r="J65" s="39">
        <f>SUM(J37:J64)</f>
        <v>28130.850000000002</v>
      </c>
      <c r="K65" s="40">
        <f>SUM(K37:K64)</f>
        <v>1</v>
      </c>
      <c r="L65" s="22">
        <f>SUM(L37:L64)</f>
        <v>1.0102657568683784</v>
      </c>
      <c r="M65" s="24">
        <f>SUM(M37:M64)</f>
        <v>1.0102657568683786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7000.2045402768726</v>
      </c>
      <c r="AB65" s="137"/>
      <c r="AC65" s="153">
        <f>SUM(AC37:AC64)</f>
        <v>7362.5221975186496</v>
      </c>
      <c r="AD65" s="137"/>
      <c r="AE65" s="153">
        <f>SUM(AE37:AE64)</f>
        <v>6901.3482622044794</v>
      </c>
      <c r="AF65" s="137"/>
      <c r="AG65" s="153">
        <f>SUM(AG37:AG64)</f>
        <v>6866.7750000000005</v>
      </c>
      <c r="AH65" s="137"/>
      <c r="AI65" s="153">
        <f>SUM(AI37:AI64)</f>
        <v>28130.850000000002</v>
      </c>
      <c r="AJ65" s="153">
        <f>SUM(AJ37:AJ64)</f>
        <v>14362.726737795521</v>
      </c>
      <c r="AK65" s="153">
        <f>SUM(AK37:AK64)</f>
        <v>13768.123262204481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0.46934309447911304</v>
      </c>
      <c r="L70" s="22">
        <f t="shared" ref="L70:L74" si="45">(L124*G$37*F$9/F$7)/B$130</f>
        <v>0.65708033227075802</v>
      </c>
      <c r="M70" s="24">
        <f>J70/B$76</f>
        <v>0.65708033227075813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9834.4481479207407</v>
      </c>
      <c r="J71" s="51">
        <f t="shared" si="44"/>
        <v>9834.4481479207407</v>
      </c>
      <c r="K71" s="40">
        <f t="shared" ref="K71:K72" si="47">B71/B$76</f>
        <v>0.48954330520141259</v>
      </c>
      <c r="L71" s="22">
        <f t="shared" si="45"/>
        <v>0.35318542459762031</v>
      </c>
      <c r="M71" s="24">
        <f t="shared" ref="M71:M72" si="48">J71/B$76</f>
        <v>0.35318542459762042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0.87182618064284434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0.14627401687915245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9834.4481479207407</v>
      </c>
      <c r="J74" s="51">
        <f t="shared" si="44"/>
        <v>9834.4481479207407</v>
      </c>
      <c r="K74" s="40">
        <f>B74/B$76</f>
        <v>0.2550027973234395</v>
      </c>
      <c r="L74" s="22">
        <f t="shared" si="45"/>
        <v>0.16972034154131052</v>
      </c>
      <c r="M74" s="24">
        <f>J74/B$76</f>
        <v>0.35318542459762042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2426.1040772570577</v>
      </c>
      <c r="AB74" s="156"/>
      <c r="AC74" s="147">
        <f>AC30*$I$83/4</f>
        <v>2788.4217344988347</v>
      </c>
      <c r="AD74" s="156"/>
      <c r="AE74" s="147">
        <f>AE30*$I$83/4</f>
        <v>2327.2477991846645</v>
      </c>
      <c r="AF74" s="156"/>
      <c r="AG74" s="147">
        <f>AG30*$I$83/4</f>
        <v>2292.6745369801856</v>
      </c>
      <c r="AH74" s="155"/>
      <c r="AI74" s="147">
        <f>SUM(AA74,AC74,AE74,AG74)</f>
        <v>9834.4481479207425</v>
      </c>
      <c r="AJ74" s="148">
        <f>(AA74+AC74)</f>
        <v>5214.5258117558924</v>
      </c>
      <c r="AK74" s="147">
        <f>(AE74+AG74)</f>
        <v>4619.9223361648501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28130.850000000002</v>
      </c>
      <c r="J76" s="51">
        <f t="shared" si="44"/>
        <v>28130.850000000002</v>
      </c>
      <c r="K76" s="40">
        <f>SUM(K70:K75)</f>
        <v>2.2319893945259621</v>
      </c>
      <c r="L76" s="22">
        <f>SUM(L70:L75)</f>
        <v>1.1799860984096888</v>
      </c>
      <c r="M76" s="24">
        <f>SUM(M70:M75)</f>
        <v>1.3634511814659991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7000.2045402768726</v>
      </c>
      <c r="AB76" s="137"/>
      <c r="AC76" s="153">
        <f>AC65</f>
        <v>7362.5221975186496</v>
      </c>
      <c r="AD76" s="137"/>
      <c r="AE76" s="153">
        <f>AE65</f>
        <v>6901.3482622044794</v>
      </c>
      <c r="AF76" s="137"/>
      <c r="AG76" s="153">
        <f>AG65</f>
        <v>6866.7750000000005</v>
      </c>
      <c r="AH76" s="137"/>
      <c r="AI76" s="153">
        <f>SUM(AA76,AC76,AE76,AG76)</f>
        <v>28130.850000000002</v>
      </c>
      <c r="AJ76" s="154">
        <f>SUM(AA76,AC76)</f>
        <v>14362.726737795521</v>
      </c>
      <c r="AK76" s="154">
        <f>SUM(AE76,AG76)</f>
        <v>13768.123262204481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4"/>
        <v>16084.973333333328</v>
      </c>
      <c r="K77" s="40"/>
      <c r="L77" s="22">
        <f>-(L131*G$37*F$9/F$7)/B$130</f>
        <v>-0.57766110013766658</v>
      </c>
      <c r="M77" s="24">
        <f>-J77/B$76</f>
        <v>-0.57766110013766669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461.17393531417059</v>
      </c>
      <c r="AF77" s="112"/>
      <c r="AG77" s="111">
        <f>AG31*$I$83/4</f>
        <v>461.33252642805479</v>
      </c>
      <c r="AH77" s="110"/>
      <c r="AI77" s="154">
        <f>SUM(AA77,AC77,AE77,AG77)</f>
        <v>922.50646174222538</v>
      </c>
      <c r="AJ77" s="153">
        <f>SUM(AA77,AC77)</f>
        <v>0</v>
      </c>
      <c r="AK77" s="160">
        <f>SUM(AE77,AG77)</f>
        <v>922.50646174222538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2426.1040772570577</v>
      </c>
      <c r="AB79" s="112"/>
      <c r="AC79" s="112">
        <f>AA79-AA74+AC65-AC70</f>
        <v>2788.4217344988347</v>
      </c>
      <c r="AD79" s="112"/>
      <c r="AE79" s="112">
        <f>AC79-AC74+AE65-AE70</f>
        <v>2327.2477991846645</v>
      </c>
      <c r="AF79" s="112"/>
      <c r="AG79" s="112">
        <f>AE79-AE74+AG65-AG70</f>
        <v>2292.6745369801856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4248.5988520073661</v>
      </c>
      <c r="AB83" s="112"/>
      <c r="AC83" s="165">
        <f>$I$83*AB82/4</f>
        <v>4248.5988520073661</v>
      </c>
      <c r="AD83" s="112"/>
      <c r="AE83" s="165">
        <f>$I$83*AD82/4</f>
        <v>4248.5988520073661</v>
      </c>
      <c r="AF83" s="112"/>
      <c r="AG83" s="165">
        <f>$I$83*AF82/4</f>
        <v>4248.5988520073661</v>
      </c>
      <c r="AH83" s="165">
        <f>SUM(AA83,AC83,AE83,AG83)</f>
        <v>16994.395408029464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21054.815586058805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0.1092271866949126</v>
      </c>
      <c r="C92" s="75">
        <f t="shared" si="51"/>
        <v>0</v>
      </c>
      <c r="D92" s="24">
        <f t="shared" si="52"/>
        <v>0.1092271866949126</v>
      </c>
      <c r="H92" s="24">
        <f t="shared" si="53"/>
        <v>0.3575757575757576</v>
      </c>
      <c r="I92" s="22">
        <f t="shared" si="54"/>
        <v>3.9056994030302085E-2</v>
      </c>
      <c r="J92" s="24">
        <f t="shared" si="55"/>
        <v>3.9056994030302085E-2</v>
      </c>
      <c r="K92" s="22">
        <f t="shared" si="56"/>
        <v>0.1092271866949126</v>
      </c>
      <c r="L92" s="22">
        <f t="shared" si="57"/>
        <v>3.9056994030302085E-2</v>
      </c>
      <c r="M92" s="226">
        <f t="shared" si="49"/>
        <v>3.9056994030302085E-2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7.3789032789452078E-2</v>
      </c>
      <c r="C98" s="75">
        <f t="shared" si="51"/>
        <v>0</v>
      </c>
      <c r="D98" s="24">
        <f t="shared" si="52"/>
        <v>7.3789032789452078E-2</v>
      </c>
      <c r="H98" s="24">
        <f t="shared" si="53"/>
        <v>0.33636363636363642</v>
      </c>
      <c r="I98" s="22">
        <f t="shared" si="54"/>
        <v>2.4819947392815702E-2</v>
      </c>
      <c r="J98" s="24">
        <f t="shared" si="55"/>
        <v>2.4819947392815702E-2</v>
      </c>
      <c r="K98" s="22">
        <f t="shared" si="56"/>
        <v>7.3789032789452078E-2</v>
      </c>
      <c r="L98" s="22">
        <f t="shared" si="57"/>
        <v>2.4819947392815702E-2</v>
      </c>
      <c r="M98" s="227">
        <f t="shared" si="49"/>
        <v>2.4819947392815702E-2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Construction cash income -- see Data2</v>
      </c>
      <c r="B99" s="75">
        <f t="shared" si="51"/>
        <v>9.1265382660638092E-2</v>
      </c>
      <c r="C99" s="75">
        <f t="shared" si="51"/>
        <v>0</v>
      </c>
      <c r="D99" s="24">
        <f t="shared" si="52"/>
        <v>9.1265382660638092E-2</v>
      </c>
      <c r="H99" s="24">
        <f t="shared" si="53"/>
        <v>0.33636363636363642</v>
      </c>
      <c r="I99" s="22">
        <f t="shared" si="54"/>
        <v>3.0698355985850998E-2</v>
      </c>
      <c r="J99" s="24">
        <f t="shared" si="55"/>
        <v>3.0698355985850998E-2</v>
      </c>
      <c r="K99" s="22">
        <f t="shared" si="56"/>
        <v>9.1265382660638092E-2</v>
      </c>
      <c r="L99" s="22">
        <f t="shared" si="57"/>
        <v>3.0698355985850998E-2</v>
      </c>
      <c r="M99" s="227">
        <f t="shared" si="49"/>
        <v>3.0698355985850998E-2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Domestic work cash income -- see Data2</v>
      </c>
      <c r="B100" s="75">
        <f t="shared" si="51"/>
        <v>0.46603599656496048</v>
      </c>
      <c r="C100" s="75">
        <f t="shared" si="51"/>
        <v>0</v>
      </c>
      <c r="D100" s="24">
        <f t="shared" si="52"/>
        <v>0.46603599656496048</v>
      </c>
      <c r="H100" s="24">
        <f t="shared" si="53"/>
        <v>0.33636363636363642</v>
      </c>
      <c r="I100" s="22">
        <f t="shared" si="54"/>
        <v>0.15675756248094128</v>
      </c>
      <c r="J100" s="24">
        <f>IF(I$32&lt;=1+I131,I100,L100+J$33*(I100-L100))</f>
        <v>0.15675756248094128</v>
      </c>
      <c r="K100" s="22">
        <f t="shared" si="56"/>
        <v>0.46603599656496048</v>
      </c>
      <c r="L100" s="22">
        <f t="shared" si="57"/>
        <v>0.15675756248094128</v>
      </c>
      <c r="M100" s="227">
        <f t="shared" si="49"/>
        <v>0.15675756248094128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Labour migration(formal employment): no. people per HH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0.28606060606060607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Small business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0.57212121212121214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Social development -- see Data2</v>
      </c>
      <c r="B103" s="75">
        <f t="shared" si="51"/>
        <v>1.9631766355298961</v>
      </c>
      <c r="C103" s="75">
        <f t="shared" si="51"/>
        <v>0</v>
      </c>
      <c r="D103" s="24">
        <f t="shared" si="52"/>
        <v>1.9631766355298961</v>
      </c>
      <c r="H103" s="24">
        <f t="shared" si="53"/>
        <v>0.7151515151515152</v>
      </c>
      <c r="I103" s="22">
        <f t="shared" si="54"/>
        <v>1.4039687454092591</v>
      </c>
      <c r="J103" s="24">
        <f>IF(I$32&lt;=1+I131,I103,L103+J$33*(I103-L103))</f>
        <v>1.4039687454092591</v>
      </c>
      <c r="K103" s="22">
        <f t="shared" si="56"/>
        <v>1.9631766355298961</v>
      </c>
      <c r="L103" s="22">
        <f t="shared" si="57"/>
        <v>1.4039687454092591</v>
      </c>
      <c r="M103" s="227">
        <f t="shared" si="49"/>
        <v>1.4039687454092591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Public works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0.7151515151515152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Gifts/social support: type (Child support, Pension and Foster Care)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1.6553016052991691</v>
      </c>
      <c r="J119" s="24">
        <f>SUM(J91:J118)</f>
        <v>1.6553016052991691</v>
      </c>
      <c r="K119" s="22">
        <f>SUM(K91:K118)</f>
        <v>2.7034942342398596</v>
      </c>
      <c r="L119" s="22">
        <f>SUM(L91:L118)</f>
        <v>1.6553016052991691</v>
      </c>
      <c r="M119" s="57">
        <f t="shared" si="49"/>
        <v>1.6553016052991691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66"/>
        <v>1.076613872561458</v>
      </c>
      <c r="N124" s="58"/>
      <c r="O124" s="174">
        <f>B124*H124</f>
        <v>1.076613872561458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0.57868773273771112</v>
      </c>
      <c r="J125" s="236">
        <f>IF(SUMPRODUCT($B$124:$B125,$H$124:$H125)&lt;J$119,($B125*$H125),IF(SUMPRODUCT($B$124:$B124,$H$124:$H124)&lt;J$119,J$119-SUMPRODUCT($B$124:$B124,$H$124:$H124),0))</f>
        <v>0.57868773273771112</v>
      </c>
      <c r="K125" s="29">
        <f>(B125)</f>
        <v>1.3234775030227426</v>
      </c>
      <c r="L125" s="29">
        <f>IF(SUMPRODUCT($B$124:$B125,$H$124:$H125)&lt;L$119,($B125*$H125),IF(SUMPRODUCT($B$124:$B124,$H$124:$H124)&lt;L$119,L$119-SUMPRODUCT($B$124:$B124,$H$124:$H124),0))</f>
        <v>0.57868773273771112</v>
      </c>
      <c r="M125" s="239">
        <f t="shared" si="66"/>
        <v>0.57868773273771112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0.28280735410741403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0.57868773273771112</v>
      </c>
      <c r="J128" s="227">
        <f>(J30)</f>
        <v>0.57868773273771112</v>
      </c>
      <c r="K128" s="29">
        <f>(B128)</f>
        <v>0.68939859227895406</v>
      </c>
      <c r="L128" s="29">
        <f>IF(L124=L119,0,(L119-L124)/(B119-B124)*K128)</f>
        <v>0.27808361502433498</v>
      </c>
      <c r="M128" s="239">
        <f t="shared" si="66"/>
        <v>0.57868773273771112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1.6553016052991691</v>
      </c>
      <c r="J130" s="227">
        <f>(J119)</f>
        <v>1.6553016052991691</v>
      </c>
      <c r="K130" s="29">
        <f>(B130)</f>
        <v>2.7034942342398596</v>
      </c>
      <c r="L130" s="29">
        <f>(L119)</f>
        <v>1.6553016052991691</v>
      </c>
      <c r="M130" s="239">
        <f t="shared" si="66"/>
        <v>1.6553016052991691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0.94648694155565805</v>
      </c>
      <c r="K131" s="29"/>
      <c r="L131" s="29">
        <f>IF(I131&lt;SUM(L126:L127),0,I131-(SUM(L126:L127)))</f>
        <v>0.94648694155565805</v>
      </c>
      <c r="M131" s="236">
        <f>IF(I131&lt;SUM(M126:M127),0,I131-(SUM(M126:M127)))</f>
        <v>0.94648694155565805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43" priority="100" operator="equal">
      <formula>16</formula>
    </cfRule>
    <cfRule type="cellIs" dxfId="442" priority="101" operator="equal">
      <formula>15</formula>
    </cfRule>
    <cfRule type="cellIs" dxfId="441" priority="102" operator="equal">
      <formula>14</formula>
    </cfRule>
    <cfRule type="cellIs" dxfId="440" priority="103" operator="equal">
      <formula>13</formula>
    </cfRule>
    <cfRule type="cellIs" dxfId="439" priority="104" operator="equal">
      <formula>12</formula>
    </cfRule>
    <cfRule type="cellIs" dxfId="438" priority="105" operator="equal">
      <formula>11</formula>
    </cfRule>
    <cfRule type="cellIs" dxfId="437" priority="106" operator="equal">
      <formula>10</formula>
    </cfRule>
    <cfRule type="cellIs" dxfId="436" priority="107" operator="equal">
      <formula>9</formula>
    </cfRule>
    <cfRule type="cellIs" dxfId="435" priority="108" operator="equal">
      <formula>8</formula>
    </cfRule>
    <cfRule type="cellIs" dxfId="434" priority="109" operator="equal">
      <formula>7</formula>
    </cfRule>
    <cfRule type="cellIs" dxfId="433" priority="110" operator="equal">
      <formula>6</formula>
    </cfRule>
    <cfRule type="cellIs" dxfId="432" priority="111" operator="equal">
      <formula>5</formula>
    </cfRule>
    <cfRule type="cellIs" dxfId="431" priority="112" operator="equal">
      <formula>4</formula>
    </cfRule>
    <cfRule type="cellIs" dxfId="430" priority="113" operator="equal">
      <formula>3</formula>
    </cfRule>
    <cfRule type="cellIs" dxfId="429" priority="114" operator="equal">
      <formula>2</formula>
    </cfRule>
    <cfRule type="cellIs" dxfId="428" priority="115" operator="equal">
      <formula>1</formula>
    </cfRule>
  </conditionalFormatting>
  <conditionalFormatting sqref="N29">
    <cfRule type="cellIs" dxfId="427" priority="84" operator="equal">
      <formula>16</formula>
    </cfRule>
    <cfRule type="cellIs" dxfId="426" priority="85" operator="equal">
      <formula>15</formula>
    </cfRule>
    <cfRule type="cellIs" dxfId="425" priority="86" operator="equal">
      <formula>14</formula>
    </cfRule>
    <cfRule type="cellIs" dxfId="424" priority="87" operator="equal">
      <formula>13</formula>
    </cfRule>
    <cfRule type="cellIs" dxfId="423" priority="88" operator="equal">
      <formula>12</formula>
    </cfRule>
    <cfRule type="cellIs" dxfId="422" priority="89" operator="equal">
      <formula>11</formula>
    </cfRule>
    <cfRule type="cellIs" dxfId="421" priority="90" operator="equal">
      <formula>10</formula>
    </cfRule>
    <cfRule type="cellIs" dxfId="420" priority="91" operator="equal">
      <formula>9</formula>
    </cfRule>
    <cfRule type="cellIs" dxfId="419" priority="92" operator="equal">
      <formula>8</formula>
    </cfRule>
    <cfRule type="cellIs" dxfId="418" priority="93" operator="equal">
      <formula>7</formula>
    </cfRule>
    <cfRule type="cellIs" dxfId="417" priority="94" operator="equal">
      <formula>6</formula>
    </cfRule>
    <cfRule type="cellIs" dxfId="416" priority="95" operator="equal">
      <formula>5</formula>
    </cfRule>
    <cfRule type="cellIs" dxfId="415" priority="96" operator="equal">
      <formula>4</formula>
    </cfRule>
    <cfRule type="cellIs" dxfId="414" priority="97" operator="equal">
      <formula>3</formula>
    </cfRule>
    <cfRule type="cellIs" dxfId="413" priority="98" operator="equal">
      <formula>2</formula>
    </cfRule>
    <cfRule type="cellIs" dxfId="412" priority="99" operator="equal">
      <formula>1</formula>
    </cfRule>
  </conditionalFormatting>
  <conditionalFormatting sqref="N113:N119">
    <cfRule type="cellIs" dxfId="411" priority="68" operator="equal">
      <formula>16</formula>
    </cfRule>
    <cfRule type="cellIs" dxfId="410" priority="69" operator="equal">
      <formula>15</formula>
    </cfRule>
    <cfRule type="cellIs" dxfId="409" priority="70" operator="equal">
      <formula>14</formula>
    </cfRule>
    <cfRule type="cellIs" dxfId="408" priority="71" operator="equal">
      <formula>13</formula>
    </cfRule>
    <cfRule type="cellIs" dxfId="407" priority="72" operator="equal">
      <formula>12</formula>
    </cfRule>
    <cfRule type="cellIs" dxfId="406" priority="73" operator="equal">
      <formula>11</formula>
    </cfRule>
    <cfRule type="cellIs" dxfId="405" priority="74" operator="equal">
      <formula>10</formula>
    </cfRule>
    <cfRule type="cellIs" dxfId="404" priority="75" operator="equal">
      <formula>9</formula>
    </cfRule>
    <cfRule type="cellIs" dxfId="403" priority="76" operator="equal">
      <formula>8</formula>
    </cfRule>
    <cfRule type="cellIs" dxfId="402" priority="77" operator="equal">
      <formula>7</formula>
    </cfRule>
    <cfRule type="cellIs" dxfId="401" priority="78" operator="equal">
      <formula>6</formula>
    </cfRule>
    <cfRule type="cellIs" dxfId="400" priority="79" operator="equal">
      <formula>5</formula>
    </cfRule>
    <cfRule type="cellIs" dxfId="399" priority="80" operator="equal">
      <formula>4</formula>
    </cfRule>
    <cfRule type="cellIs" dxfId="398" priority="81" operator="equal">
      <formula>3</formula>
    </cfRule>
    <cfRule type="cellIs" dxfId="397" priority="82" operator="equal">
      <formula>2</formula>
    </cfRule>
    <cfRule type="cellIs" dxfId="396" priority="83" operator="equal">
      <formula>1</formula>
    </cfRule>
  </conditionalFormatting>
  <conditionalFormatting sqref="N91:N104">
    <cfRule type="cellIs" dxfId="395" priority="52" operator="equal">
      <formula>16</formula>
    </cfRule>
    <cfRule type="cellIs" dxfId="394" priority="53" operator="equal">
      <formula>15</formula>
    </cfRule>
    <cfRule type="cellIs" dxfId="393" priority="54" operator="equal">
      <formula>14</formula>
    </cfRule>
    <cfRule type="cellIs" dxfId="392" priority="55" operator="equal">
      <formula>13</formula>
    </cfRule>
    <cfRule type="cellIs" dxfId="391" priority="56" operator="equal">
      <formula>12</formula>
    </cfRule>
    <cfRule type="cellIs" dxfId="390" priority="57" operator="equal">
      <formula>11</formula>
    </cfRule>
    <cfRule type="cellIs" dxfId="389" priority="58" operator="equal">
      <formula>10</formula>
    </cfRule>
    <cfRule type="cellIs" dxfId="388" priority="59" operator="equal">
      <formula>9</formula>
    </cfRule>
    <cfRule type="cellIs" dxfId="387" priority="60" operator="equal">
      <formula>8</formula>
    </cfRule>
    <cfRule type="cellIs" dxfId="386" priority="61" operator="equal">
      <formula>7</formula>
    </cfRule>
    <cfRule type="cellIs" dxfId="385" priority="62" operator="equal">
      <formula>6</formula>
    </cfRule>
    <cfRule type="cellIs" dxfId="384" priority="63" operator="equal">
      <formula>5</formula>
    </cfRule>
    <cfRule type="cellIs" dxfId="383" priority="64" operator="equal">
      <formula>4</formula>
    </cfRule>
    <cfRule type="cellIs" dxfId="382" priority="65" operator="equal">
      <formula>3</formula>
    </cfRule>
    <cfRule type="cellIs" dxfId="381" priority="66" operator="equal">
      <formula>2</formula>
    </cfRule>
    <cfRule type="cellIs" dxfId="380" priority="67" operator="equal">
      <formula>1</formula>
    </cfRule>
  </conditionalFormatting>
  <conditionalFormatting sqref="N105:N112">
    <cfRule type="cellIs" dxfId="379" priority="36" operator="equal">
      <formula>16</formula>
    </cfRule>
    <cfRule type="cellIs" dxfId="378" priority="37" operator="equal">
      <formula>15</formula>
    </cfRule>
    <cfRule type="cellIs" dxfId="377" priority="38" operator="equal">
      <formula>14</formula>
    </cfRule>
    <cfRule type="cellIs" dxfId="376" priority="39" operator="equal">
      <formula>13</formula>
    </cfRule>
    <cfRule type="cellIs" dxfId="375" priority="40" operator="equal">
      <formula>12</formula>
    </cfRule>
    <cfRule type="cellIs" dxfId="374" priority="41" operator="equal">
      <formula>11</formula>
    </cfRule>
    <cfRule type="cellIs" dxfId="373" priority="42" operator="equal">
      <formula>10</formula>
    </cfRule>
    <cfRule type="cellIs" dxfId="372" priority="43" operator="equal">
      <formula>9</formula>
    </cfRule>
    <cfRule type="cellIs" dxfId="371" priority="44" operator="equal">
      <formula>8</formula>
    </cfRule>
    <cfRule type="cellIs" dxfId="370" priority="45" operator="equal">
      <formula>7</formula>
    </cfRule>
    <cfRule type="cellIs" dxfId="369" priority="46" operator="equal">
      <formula>6</formula>
    </cfRule>
    <cfRule type="cellIs" dxfId="368" priority="47" operator="equal">
      <formula>5</formula>
    </cfRule>
    <cfRule type="cellIs" dxfId="367" priority="48" operator="equal">
      <formula>4</formula>
    </cfRule>
    <cfRule type="cellIs" dxfId="366" priority="49" operator="equal">
      <formula>3</formula>
    </cfRule>
    <cfRule type="cellIs" dxfId="365" priority="50" operator="equal">
      <formula>2</formula>
    </cfRule>
    <cfRule type="cellIs" dxfId="364" priority="51" operator="equal">
      <formula>1</formula>
    </cfRule>
  </conditionalFormatting>
  <conditionalFormatting sqref="N27:N28">
    <cfRule type="cellIs" dxfId="363" priority="20" operator="equal">
      <formula>16</formula>
    </cfRule>
    <cfRule type="cellIs" dxfId="362" priority="21" operator="equal">
      <formula>15</formula>
    </cfRule>
    <cfRule type="cellIs" dxfId="361" priority="22" operator="equal">
      <formula>14</formula>
    </cfRule>
    <cfRule type="cellIs" dxfId="360" priority="23" operator="equal">
      <formula>13</formula>
    </cfRule>
    <cfRule type="cellIs" dxfId="359" priority="24" operator="equal">
      <formula>12</formula>
    </cfRule>
    <cfRule type="cellIs" dxfId="358" priority="25" operator="equal">
      <formula>11</formula>
    </cfRule>
    <cfRule type="cellIs" dxfId="357" priority="26" operator="equal">
      <formula>10</formula>
    </cfRule>
    <cfRule type="cellIs" dxfId="356" priority="27" operator="equal">
      <formula>9</formula>
    </cfRule>
    <cfRule type="cellIs" dxfId="355" priority="28" operator="equal">
      <formula>8</formula>
    </cfRule>
    <cfRule type="cellIs" dxfId="354" priority="29" operator="equal">
      <formula>7</formula>
    </cfRule>
    <cfRule type="cellIs" dxfId="353" priority="30" operator="equal">
      <formula>6</formula>
    </cfRule>
    <cfRule type="cellIs" dxfId="352" priority="31" operator="equal">
      <formula>5</formula>
    </cfRule>
    <cfRule type="cellIs" dxfId="351" priority="32" operator="equal">
      <formula>4</formula>
    </cfRule>
    <cfRule type="cellIs" dxfId="350" priority="33" operator="equal">
      <formula>3</formula>
    </cfRule>
    <cfRule type="cellIs" dxfId="349" priority="34" operator="equal">
      <formula>2</formula>
    </cfRule>
    <cfRule type="cellIs" dxfId="348" priority="35" operator="equal">
      <formula>1</formula>
    </cfRule>
  </conditionalFormatting>
  <conditionalFormatting sqref="N6:N26">
    <cfRule type="cellIs" dxfId="347" priority="4" operator="equal">
      <formula>16</formula>
    </cfRule>
    <cfRule type="cellIs" dxfId="346" priority="5" operator="equal">
      <formula>15</formula>
    </cfRule>
    <cfRule type="cellIs" dxfId="345" priority="6" operator="equal">
      <formula>14</formula>
    </cfRule>
    <cfRule type="cellIs" dxfId="344" priority="7" operator="equal">
      <formula>13</formula>
    </cfRule>
    <cfRule type="cellIs" dxfId="343" priority="8" operator="equal">
      <formula>12</formula>
    </cfRule>
    <cfRule type="cellIs" dxfId="342" priority="9" operator="equal">
      <formula>11</formula>
    </cfRule>
    <cfRule type="cellIs" dxfId="341" priority="10" operator="equal">
      <formula>10</formula>
    </cfRule>
    <cfRule type="cellIs" dxfId="340" priority="11" operator="equal">
      <formula>9</formula>
    </cfRule>
    <cfRule type="cellIs" dxfId="339" priority="12" operator="equal">
      <formula>8</formula>
    </cfRule>
    <cfRule type="cellIs" dxfId="338" priority="13" operator="equal">
      <formula>7</formula>
    </cfRule>
    <cfRule type="cellIs" dxfId="337" priority="14" operator="equal">
      <formula>6</formula>
    </cfRule>
    <cfRule type="cellIs" dxfId="336" priority="15" operator="equal">
      <formula>5</formula>
    </cfRule>
    <cfRule type="cellIs" dxfId="335" priority="16" operator="equal">
      <formula>4</formula>
    </cfRule>
    <cfRule type="cellIs" dxfId="334" priority="17" operator="equal">
      <formula>3</formula>
    </cfRule>
    <cfRule type="cellIs" dxfId="333" priority="18" operator="equal">
      <formula>2</formula>
    </cfRule>
    <cfRule type="cellIs" dxfId="332" priority="19" operator="equal">
      <formula>1</formula>
    </cfRule>
  </conditionalFormatting>
  <conditionalFormatting sqref="R31:T31">
    <cfRule type="cellIs" dxfId="331" priority="3" operator="greaterThan">
      <formula>0</formula>
    </cfRule>
  </conditionalFormatting>
  <conditionalFormatting sqref="R32:T32">
    <cfRule type="cellIs" dxfId="330" priority="2" operator="greaterThan">
      <formula>0</formula>
    </cfRule>
  </conditionalFormatting>
  <conditionalFormatting sqref="R30:T30">
    <cfRule type="cellIs" dxfId="32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55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3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4.6933374844333742E-3</v>
      </c>
      <c r="J6" s="24">
        <f t="shared" ref="J6:J13" si="3">IF(I$32&lt;=1+I$131,I6,B6*H6+J$33*(I6-B6*H6))</f>
        <v>4.6933374844333742E-3</v>
      </c>
      <c r="K6" s="22">
        <f t="shared" ref="K6:K31" si="4">B6</f>
        <v>2.3466687422166871E-2</v>
      </c>
      <c r="L6" s="22">
        <f t="shared" ref="L6:L29" si="5">IF(K6="","",K6*H6)</f>
        <v>4.6933374844333742E-3</v>
      </c>
      <c r="M6" s="223">
        <f t="shared" ref="M6:M31" si="6">J6</f>
        <v>4.6933374844333742E-3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1.8773349937733497E-2</v>
      </c>
      <c r="Z6" s="116">
        <v>0.17</v>
      </c>
      <c r="AA6" s="121">
        <f>$M6*Z6*4</f>
        <v>3.1914694894146947E-3</v>
      </c>
      <c r="AB6" s="116">
        <v>0.17</v>
      </c>
      <c r="AC6" s="121">
        <f t="shared" ref="AC6:AC29" si="7">$M6*AB6*4</f>
        <v>3.1914694894146947E-3</v>
      </c>
      <c r="AD6" s="116">
        <v>0.33</v>
      </c>
      <c r="AE6" s="121">
        <f t="shared" ref="AE6:AE29" si="8">$M6*AD6*4</f>
        <v>6.1952054794520541E-3</v>
      </c>
      <c r="AF6" s="122">
        <f>1-SUM(Z6,AB6,AD6)</f>
        <v>0.32999999999999996</v>
      </c>
      <c r="AG6" s="121">
        <f>$M6*AF6*4</f>
        <v>6.1952054794520532E-3</v>
      </c>
      <c r="AH6" s="123">
        <f>SUM(Z6,AB6,AD6,AF6)</f>
        <v>1</v>
      </c>
      <c r="AI6" s="183">
        <f>SUM(AA6,AC6,AE6,AG6)/4</f>
        <v>4.6933374844333742E-3</v>
      </c>
      <c r="AJ6" s="120">
        <f>(AA6+AC6)/2</f>
        <v>3.1914694894146947E-3</v>
      </c>
      <c r="AK6" s="119">
        <f>(AE6+AG6)/2</f>
        <v>6.1952054794520532E-3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4.9988723536737237E-3</v>
      </c>
      <c r="J7" s="24">
        <f t="shared" si="3"/>
        <v>4.9988723536737237E-3</v>
      </c>
      <c r="K7" s="22">
        <f t="shared" si="4"/>
        <v>2.4994361768368618E-2</v>
      </c>
      <c r="L7" s="22">
        <f t="shared" si="5"/>
        <v>4.9988723536737237E-3</v>
      </c>
      <c r="M7" s="223">
        <f t="shared" si="6"/>
        <v>4.9988723536737237E-3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4042.401206537601</v>
      </c>
      <c r="S7" s="221">
        <f>IF($B$81=0,0,(SUMIF($N$6:$N$28,$U7,L$6:L$28)+SUMIF($N$91:$N$118,$U7,L$91:L$118))*$I$83*Poor!$B$81/$B$81)</f>
        <v>1266.8966064428832</v>
      </c>
      <c r="T7" s="221">
        <f>IF($B$81=0,0,(SUMIF($N$6:$N$28,$U7,M$6:M$28)+SUMIF($N$91:$N$118,$U7,M$91:M$118))*$I$83*Poor!$B$81/$B$81)</f>
        <v>1305.9185369471618</v>
      </c>
      <c r="U7" s="222">
        <v>1</v>
      </c>
      <c r="V7" s="56"/>
      <c r="W7" s="115"/>
      <c r="X7" s="124">
        <v>4</v>
      </c>
      <c r="Y7" s="183">
        <f t="shared" ref="Y7:Y29" si="9">M7*4</f>
        <v>1.9995489414694895E-2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1.9995489414694895E-2</v>
      </c>
      <c r="AH7" s="123">
        <f t="shared" ref="AH7:AH30" si="12">SUM(Z7,AB7,AD7,AF7)</f>
        <v>1</v>
      </c>
      <c r="AI7" s="183">
        <f t="shared" ref="AI7:AI30" si="13">SUM(AA7,AC7,AE7,AG7)/4</f>
        <v>4.9988723536737237E-3</v>
      </c>
      <c r="AJ7" s="120">
        <f t="shared" ref="AJ7:AJ31" si="14">(AA7+AC7)/2</f>
        <v>0</v>
      </c>
      <c r="AK7" s="119">
        <f t="shared" ref="AK7:AK31" si="15">(AE7+AG7)/2</f>
        <v>9.9977447073474474E-3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5.7844513356164376E-2</v>
      </c>
      <c r="J8" s="24">
        <f t="shared" si="3"/>
        <v>5.7844513356164376E-2</v>
      </c>
      <c r="K8" s="22">
        <f t="shared" si="4"/>
        <v>0.19281504452054793</v>
      </c>
      <c r="L8" s="22">
        <f t="shared" si="5"/>
        <v>5.7844513356164376E-2</v>
      </c>
      <c r="M8" s="223">
        <f t="shared" si="6"/>
        <v>5.7844513356164376E-2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2481.4068502938544</v>
      </c>
      <c r="S8" s="221">
        <f>IF($B$81=0,0,(SUMIF($N$6:$N$28,$U8,L$6:L$28)+SUMIF($N$91:$N$118,$U8,L$91:L$118))*$I$83*Poor!$B$81/$B$81)</f>
        <v>464.79999999999984</v>
      </c>
      <c r="T8" s="221">
        <f>IF($B$81=0,0,(SUMIF($N$6:$N$28,$U8,M$6:M$28)+SUMIF($N$91:$N$118,$U8,M$91:M$118))*$I$83*Poor!$B$81/$B$81)</f>
        <v>444.24851808903816</v>
      </c>
      <c r="U8" s="222">
        <v>2</v>
      </c>
      <c r="V8" s="184"/>
      <c r="W8" s="115"/>
      <c r="X8" s="124">
        <v>1</v>
      </c>
      <c r="Y8" s="183">
        <f t="shared" si="9"/>
        <v>0.2313780534246575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0.2313780534246575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5.7844513356164376E-2</v>
      </c>
      <c r="AJ8" s="120">
        <f t="shared" si="14"/>
        <v>0.11568902671232875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0.2</v>
      </c>
      <c r="F9" s="28">
        <v>8800</v>
      </c>
      <c r="H9" s="24">
        <f t="shared" si="1"/>
        <v>0.2</v>
      </c>
      <c r="I9" s="22">
        <f t="shared" si="2"/>
        <v>5.5235258405977586E-3</v>
      </c>
      <c r="J9" s="24">
        <f t="shared" si="3"/>
        <v>5.5235258405977586E-3</v>
      </c>
      <c r="K9" s="22">
        <f t="shared" si="4"/>
        <v>2.761762920298879E-2</v>
      </c>
      <c r="L9" s="22">
        <f t="shared" si="5"/>
        <v>5.5235258405977586E-3</v>
      </c>
      <c r="M9" s="223">
        <f t="shared" si="6"/>
        <v>5.5235258405977586E-3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852.70031370716697</v>
      </c>
      <c r="S9" s="221">
        <f>IF($B$81=0,0,(SUMIF($N$6:$N$28,$U9,L$6:L$28)+SUMIF($N$91:$N$118,$U9,L$91:L$118))*$I$83*Poor!$B$81/$B$81)</f>
        <v>188.24371013301172</v>
      </c>
      <c r="T9" s="221">
        <f>IF($B$81=0,0,(SUMIF($N$6:$N$28,$U9,M$6:M$28)+SUMIF($N$91:$N$118,$U9,M$91:M$118))*$I$83*Poor!$B$81/$B$81)</f>
        <v>188.24371013301172</v>
      </c>
      <c r="U9" s="222">
        <v>3</v>
      </c>
      <c r="V9" s="56"/>
      <c r="W9" s="115"/>
      <c r="X9" s="124">
        <v>1</v>
      </c>
      <c r="Y9" s="183">
        <f t="shared" si="9"/>
        <v>2.2094103362391034E-2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2.2094103362391034E-2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5.5235258405977586E-3</v>
      </c>
      <c r="AJ9" s="120">
        <f t="shared" si="14"/>
        <v>1.1047051681195517E-2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0.2</v>
      </c>
      <c r="H10" s="24">
        <f t="shared" si="1"/>
        <v>0.2</v>
      </c>
      <c r="I10" s="22">
        <f t="shared" si="2"/>
        <v>6.2410953922789544E-3</v>
      </c>
      <c r="J10" s="24">
        <f t="shared" si="3"/>
        <v>3.8705234230576252E-3</v>
      </c>
      <c r="K10" s="22">
        <f t="shared" si="4"/>
        <v>9.3068966376089659E-3</v>
      </c>
      <c r="L10" s="22">
        <f t="shared" si="5"/>
        <v>1.8613793275217934E-3</v>
      </c>
      <c r="M10" s="223">
        <f t="shared" si="6"/>
        <v>3.8705234230576252E-3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1.5482093692230501E-2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1.5482093692230501E-2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3.8705234230576252E-3</v>
      </c>
      <c r="AJ10" s="120">
        <f t="shared" si="14"/>
        <v>7.7410468461152505E-3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14574.528186966918</v>
      </c>
      <c r="S11" s="221">
        <f>IF($B$81=0,0,(SUMIF($N$6:$N$28,$U11,L$6:L$28)+SUMIF($N$91:$N$118,$U11,L$91:L$118))*$I$83*Poor!$B$81/$B$81)</f>
        <v>5752.5</v>
      </c>
      <c r="T11" s="221">
        <f>IF($B$81=0,0,(SUMIF($N$6:$N$28,$U11,M$6:M$28)+SUMIF($N$91:$N$118,$U11,M$91:M$118))*$I$83*Poor!$B$81/$B$81)</f>
        <v>5075.8608076190048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7414.3240828057342</v>
      </c>
      <c r="S13" s="221">
        <f>IF($B$81=0,0,(SUMIF($N$6:$N$28,$U13,L$6:L$28)+SUMIF($N$91:$N$118,$U13,L$91:L$118))*$I$83*Poor!$B$81/$B$81)</f>
        <v>2752.8000000000006</v>
      </c>
      <c r="T13" s="221">
        <f>IF($B$81=0,0,(SUMIF($N$6:$N$28,$U13,M$6:M$28)+SUMIF($N$91:$N$118,$U13,M$91:M$118))*$I$83*Poor!$B$81/$B$81)</f>
        <v>2752.8000000000006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22296.785890953695</v>
      </c>
      <c r="S15" s="221">
        <f>IF($B$81=0,0,(SUMIF($N$6:$N$28,$U15,L$6:L$28)+SUMIF($N$91:$N$118,$U15,L$91:L$118))*$I$83*Poor!$B$81/$B$81)</f>
        <v>17600.879999999997</v>
      </c>
      <c r="T15" s="221">
        <f>IF($B$81=0,0,(SUMIF($N$6:$N$28,$U15,M$6:M$28)+SUMIF($N$91:$N$118,$U15,M$91:M$118))*$I$83*Poor!$B$81/$B$81)</f>
        <v>17600.879999999997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2094.7120172507839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32916.011351488363</v>
      </c>
      <c r="S20" s="221">
        <f>IF($B$81=0,0,(SUMIF($N$6:$N$28,$U20,L$6:L$28)+SUMIF($N$91:$N$118,$U20,L$91:L$118))*$I$83*Poor!$B$81/$B$81)</f>
        <v>25983.599999999999</v>
      </c>
      <c r="T20" s="221">
        <f>IF($B$81=0,0,(SUMIF($N$6:$N$28,$U20,M$6:M$28)+SUMIF($N$91:$N$118,$U20,M$91:M$118))*$I$83*Poor!$B$81/$B$81)</f>
        <v>25983.599999999999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86672.869900004123</v>
      </c>
      <c r="S23" s="179">
        <f>SUM(S7:S22)</f>
        <v>56321.882957124122</v>
      </c>
      <c r="T23" s="179">
        <f>SUM(T7:T22)</f>
        <v>55663.71421333644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6.5772789235314993E-3</v>
      </c>
      <c r="K27" s="22">
        <f t="shared" si="4"/>
        <v>1.2151756849315068E-2</v>
      </c>
      <c r="L27" s="22">
        <f t="shared" si="5"/>
        <v>1.2151756849315068E-2</v>
      </c>
      <c r="M27" s="225">
        <f t="shared" si="6"/>
        <v>6.5772789235314993E-3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2.6309115694125997E-2</v>
      </c>
      <c r="Z27" s="116">
        <v>0.25</v>
      </c>
      <c r="AA27" s="121">
        <f t="shared" si="16"/>
        <v>6.5772789235314993E-3</v>
      </c>
      <c r="AB27" s="116">
        <v>0.25</v>
      </c>
      <c r="AC27" s="121">
        <f t="shared" si="7"/>
        <v>6.5772789235314993E-3</v>
      </c>
      <c r="AD27" s="116">
        <v>0.25</v>
      </c>
      <c r="AE27" s="121">
        <f t="shared" si="8"/>
        <v>6.5772789235314993E-3</v>
      </c>
      <c r="AF27" s="122">
        <f t="shared" si="10"/>
        <v>0.25</v>
      </c>
      <c r="AG27" s="121">
        <f t="shared" si="11"/>
        <v>6.5772789235314993E-3</v>
      </c>
      <c r="AH27" s="123">
        <f t="shared" si="12"/>
        <v>1</v>
      </c>
      <c r="AI27" s="183">
        <f t="shared" si="13"/>
        <v>6.5772789235314993E-3</v>
      </c>
      <c r="AJ27" s="120">
        <f t="shared" si="14"/>
        <v>6.5772789235314993E-3</v>
      </c>
      <c r="AK27" s="119">
        <f t="shared" si="15"/>
        <v>6.5772789235314993E-3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0.20929400724568742</v>
      </c>
      <c r="K29" s="22">
        <f t="shared" si="4"/>
        <v>0.19629046653175591</v>
      </c>
      <c r="L29" s="22">
        <f t="shared" si="5"/>
        <v>0.19629046653175591</v>
      </c>
      <c r="M29" s="223">
        <f t="shared" si="6"/>
        <v>0.20929400724568742</v>
      </c>
      <c r="N29" s="228"/>
      <c r="P29" s="22"/>
      <c r="V29" s="56"/>
      <c r="W29" s="110"/>
      <c r="X29" s="118"/>
      <c r="Y29" s="183">
        <f t="shared" si="9"/>
        <v>0.83717602898274968</v>
      </c>
      <c r="Z29" s="116">
        <v>0.25</v>
      </c>
      <c r="AA29" s="121">
        <f t="shared" si="16"/>
        <v>0.20929400724568742</v>
      </c>
      <c r="AB29" s="116">
        <v>0.25</v>
      </c>
      <c r="AC29" s="121">
        <f t="shared" si="7"/>
        <v>0.20929400724568742</v>
      </c>
      <c r="AD29" s="116">
        <v>0.25</v>
      </c>
      <c r="AE29" s="121">
        <f t="shared" si="8"/>
        <v>0.20929400724568742</v>
      </c>
      <c r="AF29" s="122">
        <f t="shared" si="10"/>
        <v>0.25</v>
      </c>
      <c r="AG29" s="121">
        <f t="shared" si="11"/>
        <v>0.20929400724568742</v>
      </c>
      <c r="AH29" s="123">
        <f t="shared" si="12"/>
        <v>1</v>
      </c>
      <c r="AI29" s="183">
        <f t="shared" si="13"/>
        <v>0.20929400724568742</v>
      </c>
      <c r="AJ29" s="120">
        <f t="shared" si="14"/>
        <v>0.20929400724568742</v>
      </c>
      <c r="AK29" s="119">
        <f t="shared" si="15"/>
        <v>0.20929400724568742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1.5510425652133939</v>
      </c>
      <c r="J30" s="230">
        <f>IF(I$32&lt;=1,I30,1-SUM(J6:J29))</f>
        <v>0.58815032232523512</v>
      </c>
      <c r="K30" s="22">
        <f t="shared" si="4"/>
        <v>0.58958408107098381</v>
      </c>
      <c r="L30" s="22">
        <f>IF(L124=L119,0,IF(K30="",0,(L119-L124)/(B119-B124)*K30))</f>
        <v>0.29468981685480711</v>
      </c>
      <c r="M30" s="175">
        <f t="shared" si="6"/>
        <v>0.58815032232523512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2.3526012893009405</v>
      </c>
      <c r="Z30" s="122">
        <f>IF($Y30=0,0,AA30/($Y$30))</f>
        <v>0.16702166091697856</v>
      </c>
      <c r="AA30" s="187">
        <f>IF(AA79*4/$I$83+SUM(AA6:AA29)&lt;1,AA79*4/$I$83,1-SUM(AA6:AA29))</f>
        <v>0.39293537481446827</v>
      </c>
      <c r="AB30" s="122">
        <f>IF($Y30=0,0,AC30/($Y$30))</f>
        <v>0.28134373142778624</v>
      </c>
      <c r="AC30" s="187">
        <f>IF(AC79*4/$I$83+SUM(AC6:AC29)&lt;1,AC79*4/$I$83,1-SUM(AC6:AC29))</f>
        <v>0.6618896252937474</v>
      </c>
      <c r="AD30" s="122">
        <f>IF($Y30=0,0,AE30/($Y$30))</f>
        <v>0.28006695919965829</v>
      </c>
      <c r="AE30" s="187">
        <f>IF(AE79*4/$I$83+SUM(AE6:AE29)&lt;1,AE79*4/$I$83,1-SUM(AE6:AE29))</f>
        <v>0.65888588930370995</v>
      </c>
      <c r="AF30" s="122">
        <f>IF($Y30=0,0,AG30/($Y$30))</f>
        <v>0.27156764845557702</v>
      </c>
      <c r="AG30" s="187">
        <f>IF(AG79*4/$I$83+SUM(AG6:AG29)&lt;1,AG79*4/$I$83,1-SUM(AG6:AG29))</f>
        <v>0.63889039988901508</v>
      </c>
      <c r="AH30" s="123">
        <f t="shared" si="12"/>
        <v>1</v>
      </c>
      <c r="AI30" s="183">
        <f t="shared" si="13"/>
        <v>0.58815032232523523</v>
      </c>
      <c r="AJ30" s="120">
        <f t="shared" si="14"/>
        <v>0.52741250005410789</v>
      </c>
      <c r="AK30" s="119">
        <f t="shared" si="15"/>
        <v>0.64888814459636257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0.30289871235411181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1.9740283026301582</v>
      </c>
      <c r="J32" s="17"/>
      <c r="L32" s="22">
        <f>SUM(L6:L30)</f>
        <v>0.69710128764588819</v>
      </c>
      <c r="M32" s="23"/>
      <c r="N32" s="56"/>
      <c r="O32" s="2"/>
      <c r="P32" s="22"/>
      <c r="Q32" s="233" t="s">
        <v>143</v>
      </c>
      <c r="R32" s="233">
        <f t="shared" si="50"/>
        <v>417.28373872459633</v>
      </c>
      <c r="S32" s="233">
        <f t="shared" si="50"/>
        <v>30768.270681604597</v>
      </c>
      <c r="T32" s="233">
        <f t="shared" si="50"/>
        <v>31426.43942539228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0.45873843551253851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3982.5</v>
      </c>
      <c r="J37" s="38">
        <f t="shared" ref="J37:J49" si="53">J91*I$83</f>
        <v>3982.5</v>
      </c>
      <c r="K37" s="40">
        <f t="shared" ref="K37:K49" si="54">(B37/B$65)</f>
        <v>0.12662739654072713</v>
      </c>
      <c r="L37" s="22">
        <f t="shared" ref="L37:L49" si="55">(K37*H37)</f>
        <v>7.4710163959029005E-2</v>
      </c>
      <c r="M37" s="24">
        <f t="shared" ref="M37:M49" si="56">J37/B$65</f>
        <v>7.4710163959029005E-2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0.24650278605480966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981.69734546327948</v>
      </c>
      <c r="AD37" s="122">
        <f>IF($J37=0,0,AE37/($J37))</f>
        <v>0.20225713523767447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805.4890410840386</v>
      </c>
      <c r="AF37" s="122">
        <f t="shared" ref="AF37:AF64" si="57">1-SUM(Z37,AB37,AD37)</f>
        <v>0.5512400787075159</v>
      </c>
      <c r="AG37" s="147">
        <f>$J37*AF37</f>
        <v>2195.3136134526821</v>
      </c>
      <c r="AH37" s="123">
        <f>SUM(Z37,AB37,AD37,AF37)</f>
        <v>1</v>
      </c>
      <c r="AI37" s="112">
        <f>SUM(AA37,AC37,AE37,AG37)</f>
        <v>3982.5</v>
      </c>
      <c r="AJ37" s="148">
        <f>(AA37+AC37)</f>
        <v>981.69734546327948</v>
      </c>
      <c r="AK37" s="147">
        <f>(AE37+AG37)</f>
        <v>3000.8026545367206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1093.3608076190058</v>
      </c>
      <c r="K38" s="40">
        <f t="shared" si="54"/>
        <v>5.6278842906989833E-2</v>
      </c>
      <c r="L38" s="22">
        <f t="shared" si="55"/>
        <v>3.3204517315123999E-2</v>
      </c>
      <c r="M38" s="24">
        <f t="shared" si="56"/>
        <v>2.051102704421652E-2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0.24650278605480966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269.51648524122169</v>
      </c>
      <c r="AD38" s="122">
        <f>IF($J38=0,0,AE38/($J38))</f>
        <v>0.2022571352376745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221.14002473017024</v>
      </c>
      <c r="AF38" s="122">
        <f t="shared" si="57"/>
        <v>0.55124007870751579</v>
      </c>
      <c r="AG38" s="147">
        <f t="shared" ref="AG38:AG64" si="60">$J38*AF38</f>
        <v>602.70429764761377</v>
      </c>
      <c r="AH38" s="123">
        <f t="shared" ref="AH38:AI58" si="61">SUM(Z38,AB38,AD38,AF38)</f>
        <v>1</v>
      </c>
      <c r="AI38" s="112">
        <f t="shared" si="61"/>
        <v>1093.3608076190058</v>
      </c>
      <c r="AJ38" s="148">
        <f t="shared" ref="AJ38:AJ64" si="62">(AA38+AC38)</f>
        <v>269.51648524122169</v>
      </c>
      <c r="AK38" s="147">
        <f t="shared" ref="AK38:AK64" si="63">(AE38+AG38)</f>
        <v>823.84432237778401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E8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58"/>
        <v>1500</v>
      </c>
      <c r="E42" s="75">
        <f>E9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419.99999999999994</v>
      </c>
      <c r="J42" s="38">
        <f t="shared" si="53"/>
        <v>419.99999999999989</v>
      </c>
      <c r="K42" s="40">
        <f t="shared" si="54"/>
        <v>2.8139421453494916E-2</v>
      </c>
      <c r="L42" s="22">
        <f t="shared" si="55"/>
        <v>7.8790380069785754E-3</v>
      </c>
      <c r="M42" s="24">
        <f t="shared" si="56"/>
        <v>7.8790380069785736E-3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104.99999999999997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209.99999999999994</v>
      </c>
      <c r="AF42" s="122">
        <f t="shared" si="57"/>
        <v>0.25</v>
      </c>
      <c r="AG42" s="147">
        <f t="shared" si="60"/>
        <v>104.99999999999997</v>
      </c>
      <c r="AH42" s="123">
        <f t="shared" si="61"/>
        <v>1</v>
      </c>
      <c r="AI42" s="112">
        <f t="shared" si="61"/>
        <v>419.99999999999989</v>
      </c>
      <c r="AJ42" s="148">
        <f t="shared" si="62"/>
        <v>104.99999999999997</v>
      </c>
      <c r="AK42" s="147">
        <f t="shared" si="63"/>
        <v>314.99999999999989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58"/>
        <v>0</v>
      </c>
      <c r="E43" s="75">
        <f>E10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24.248518089038271</v>
      </c>
      <c r="K43" s="40">
        <f t="shared" si="54"/>
        <v>3.0015382883727911E-3</v>
      </c>
      <c r="L43" s="22">
        <f t="shared" si="55"/>
        <v>8.4043072074438147E-4</v>
      </c>
      <c r="M43" s="24">
        <f t="shared" si="56"/>
        <v>4.5489284675342869E-4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6.0621295222595677</v>
      </c>
      <c r="AB43" s="116">
        <v>0.25</v>
      </c>
      <c r="AC43" s="147">
        <f t="shared" si="65"/>
        <v>6.0621295222595677</v>
      </c>
      <c r="AD43" s="116">
        <v>0.25</v>
      </c>
      <c r="AE43" s="147">
        <f t="shared" si="66"/>
        <v>6.0621295222595677</v>
      </c>
      <c r="AF43" s="122">
        <f t="shared" si="57"/>
        <v>0.25</v>
      </c>
      <c r="AG43" s="147">
        <f t="shared" si="60"/>
        <v>6.0621295222595677</v>
      </c>
      <c r="AH43" s="123">
        <f t="shared" si="61"/>
        <v>1</v>
      </c>
      <c r="AI43" s="112">
        <f t="shared" si="61"/>
        <v>24.248518089038271</v>
      </c>
      <c r="AJ43" s="148">
        <f t="shared" si="62"/>
        <v>12.124259044519135</v>
      </c>
      <c r="AK43" s="147">
        <f t="shared" si="63"/>
        <v>12.124259044519135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58"/>
        <v>2760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1531.8000000000002</v>
      </c>
      <c r="J44" s="38">
        <f t="shared" si="53"/>
        <v>1531.8000000000002</v>
      </c>
      <c r="K44" s="40">
        <f t="shared" si="54"/>
        <v>5.1776535474430646E-2</v>
      </c>
      <c r="L44" s="22">
        <f t="shared" si="55"/>
        <v>2.873597718830901E-2</v>
      </c>
      <c r="M44" s="24">
        <f t="shared" si="56"/>
        <v>2.873597718830901E-2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382.95000000000005</v>
      </c>
      <c r="AB44" s="116">
        <v>0.25</v>
      </c>
      <c r="AC44" s="147">
        <f t="shared" si="65"/>
        <v>382.95000000000005</v>
      </c>
      <c r="AD44" s="116">
        <v>0.25</v>
      </c>
      <c r="AE44" s="147">
        <f t="shared" si="66"/>
        <v>382.95000000000005</v>
      </c>
      <c r="AF44" s="122">
        <f t="shared" si="57"/>
        <v>0.25</v>
      </c>
      <c r="AG44" s="147">
        <f t="shared" si="60"/>
        <v>382.95000000000005</v>
      </c>
      <c r="AH44" s="123">
        <f t="shared" si="61"/>
        <v>1</v>
      </c>
      <c r="AI44" s="112">
        <f t="shared" si="61"/>
        <v>1531.8000000000002</v>
      </c>
      <c r="AJ44" s="148">
        <f t="shared" si="62"/>
        <v>765.90000000000009</v>
      </c>
      <c r="AK44" s="147">
        <f t="shared" si="63"/>
        <v>765.90000000000009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0.5</v>
      </c>
      <c r="F45" s="26">
        <v>1.1100000000000001</v>
      </c>
      <c r="G45" s="22">
        <f t="shared" si="59"/>
        <v>1.65</v>
      </c>
      <c r="H45" s="24">
        <f t="shared" si="51"/>
        <v>0.55500000000000005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58"/>
        <v>2200</v>
      </c>
      <c r="E46" s="26">
        <v>0.5</v>
      </c>
      <c r="F46" s="26">
        <v>1.1100000000000001</v>
      </c>
      <c r="G46" s="22">
        <f t="shared" si="59"/>
        <v>1.65</v>
      </c>
      <c r="H46" s="24">
        <f t="shared" si="51"/>
        <v>0.55500000000000005</v>
      </c>
      <c r="I46" s="39">
        <f t="shared" si="52"/>
        <v>1221</v>
      </c>
      <c r="J46" s="38">
        <f t="shared" si="53"/>
        <v>1221</v>
      </c>
      <c r="K46" s="40">
        <f t="shared" si="54"/>
        <v>4.1271151465125874E-2</v>
      </c>
      <c r="L46" s="22">
        <f t="shared" si="55"/>
        <v>2.2905489063144862E-2</v>
      </c>
      <c r="M46" s="24">
        <f t="shared" si="56"/>
        <v>2.2905489063144862E-2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305.25</v>
      </c>
      <c r="AB46" s="116">
        <v>0.25</v>
      </c>
      <c r="AC46" s="147">
        <f t="shared" si="65"/>
        <v>305.25</v>
      </c>
      <c r="AD46" s="116">
        <v>0.25</v>
      </c>
      <c r="AE46" s="147">
        <f t="shared" si="66"/>
        <v>305.25</v>
      </c>
      <c r="AF46" s="122">
        <f t="shared" si="57"/>
        <v>0.25</v>
      </c>
      <c r="AG46" s="147">
        <f t="shared" si="60"/>
        <v>305.25</v>
      </c>
      <c r="AH46" s="123">
        <f t="shared" si="61"/>
        <v>1</v>
      </c>
      <c r="AI46" s="112">
        <f t="shared" si="61"/>
        <v>1221</v>
      </c>
      <c r="AJ46" s="148">
        <f t="shared" si="62"/>
        <v>610.5</v>
      </c>
      <c r="AK46" s="147">
        <f t="shared" si="63"/>
        <v>610.5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0.4</v>
      </c>
      <c r="F47" s="26">
        <v>1.18</v>
      </c>
      <c r="G47" s="22">
        <f t="shared" si="59"/>
        <v>1.65</v>
      </c>
      <c r="H47" s="24">
        <f t="shared" si="51"/>
        <v>0.47199999999999998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0.8</v>
      </c>
      <c r="F48" s="26">
        <v>1.18</v>
      </c>
      <c r="G48" s="22">
        <f t="shared" si="59"/>
        <v>1.65</v>
      </c>
      <c r="H48" s="24">
        <f t="shared" si="51"/>
        <v>0.94399999999999995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67">SUM(B49,C49)</f>
        <v>22020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25983.599999999999</v>
      </c>
      <c r="J49" s="38">
        <f t="shared" si="53"/>
        <v>25983.599999999999</v>
      </c>
      <c r="K49" s="40">
        <f t="shared" si="54"/>
        <v>0.41308670693730537</v>
      </c>
      <c r="L49" s="22">
        <f t="shared" si="55"/>
        <v>0.4874423141860203</v>
      </c>
      <c r="M49" s="24">
        <f t="shared" si="56"/>
        <v>0.4874423141860203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6495.9</v>
      </c>
      <c r="AB49" s="116">
        <v>0.25</v>
      </c>
      <c r="AC49" s="147">
        <f t="shared" si="65"/>
        <v>6495.9</v>
      </c>
      <c r="AD49" s="116">
        <v>0.25</v>
      </c>
      <c r="AE49" s="147">
        <f t="shared" si="66"/>
        <v>6495.9</v>
      </c>
      <c r="AF49" s="122">
        <f t="shared" si="57"/>
        <v>0.25</v>
      </c>
      <c r="AG49" s="147">
        <f t="shared" si="60"/>
        <v>6495.9</v>
      </c>
      <c r="AH49" s="123">
        <f t="shared" si="61"/>
        <v>1</v>
      </c>
      <c r="AI49" s="112">
        <f t="shared" si="61"/>
        <v>25983.599999999999</v>
      </c>
      <c r="AJ49" s="148">
        <f t="shared" si="62"/>
        <v>12991.8</v>
      </c>
      <c r="AK49" s="147">
        <f t="shared" si="63"/>
        <v>12991.8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67"/>
        <v>14916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17600.879999999997</v>
      </c>
      <c r="J50" s="38">
        <f t="shared" ref="J50:J64" si="70">J104*I$83</f>
        <v>17600.879999999997</v>
      </c>
      <c r="K50" s="40">
        <f t="shared" ref="K50:K64" si="71">(B50/B$65)</f>
        <v>0.27981840693355342</v>
      </c>
      <c r="L50" s="22">
        <f t="shared" ref="L50:L64" si="72">(K50*H50)</f>
        <v>0.33018572018159303</v>
      </c>
      <c r="M50" s="24">
        <f t="shared" ref="M50:M64" si="73">J50/B$65</f>
        <v>0.33018572018159303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51034.78</v>
      </c>
      <c r="J65" s="39">
        <f>SUM(J37:J64)</f>
        <v>51857.389325708042</v>
      </c>
      <c r="K65" s="40">
        <f>SUM(K37:K64)</f>
        <v>1</v>
      </c>
      <c r="L65" s="22">
        <f>SUM(L37:L64)</f>
        <v>0.9859036506209431</v>
      </c>
      <c r="M65" s="24">
        <f>SUM(M37:M64)</f>
        <v>0.97282462247604462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7295.1621295222594</v>
      </c>
      <c r="AB65" s="137"/>
      <c r="AC65" s="153">
        <f>SUM(AC37:AC64)</f>
        <v>8441.3759602267601</v>
      </c>
      <c r="AD65" s="137"/>
      <c r="AE65" s="153">
        <f>SUM(AE37:AE64)</f>
        <v>8426.7911953364674</v>
      </c>
      <c r="AF65" s="137"/>
      <c r="AG65" s="153">
        <f>SUM(AG37:AG64)</f>
        <v>10093.180040622556</v>
      </c>
      <c r="AH65" s="137"/>
      <c r="AI65" s="153">
        <f>SUM(AI37:AI64)</f>
        <v>34256.509325708044</v>
      </c>
      <c r="AJ65" s="153">
        <f>SUM(AJ37:AJ64)</f>
        <v>15736.538089749019</v>
      </c>
      <c r="AK65" s="153">
        <f>SUM(AK37:AK64)</f>
        <v>18519.971235959023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20910.17354523344</v>
      </c>
      <c r="J70" s="51">
        <f t="shared" ref="J70:J77" si="75">J124*I$83</f>
        <v>20910.17354523344</v>
      </c>
      <c r="K70" s="40">
        <f>B70/B$76</f>
        <v>0.2801905647881161</v>
      </c>
      <c r="L70" s="22">
        <f t="shared" ref="L70:L75" si="76">(L124*G$37*F$9/F$7)/B$130</f>
        <v>0.39226679070336246</v>
      </c>
      <c r="M70" s="24">
        <f>J70/B$76</f>
        <v>0.39226679070336246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5227.5433863083599</v>
      </c>
      <c r="AB70" s="116">
        <v>0.25</v>
      </c>
      <c r="AC70" s="147">
        <f>$J70*AB70</f>
        <v>5227.5433863083599</v>
      </c>
      <c r="AD70" s="116">
        <v>0.25</v>
      </c>
      <c r="AE70" s="147">
        <f>$J70*AD70</f>
        <v>5227.5433863083599</v>
      </c>
      <c r="AF70" s="122">
        <f>1-SUM(Z70,AB70,AD70)</f>
        <v>0.25</v>
      </c>
      <c r="AG70" s="147">
        <f>$J70*AF70</f>
        <v>5227.5433863083599</v>
      </c>
      <c r="AH70" s="155">
        <f>SUM(Z70,AB70,AD70,AF70)</f>
        <v>1</v>
      </c>
      <c r="AI70" s="147">
        <f>SUM(AA70,AC70,AE70,AG70)</f>
        <v>20910.17354523344</v>
      </c>
      <c r="AJ70" s="148">
        <f>(AA70+AC70)</f>
        <v>10455.08677261672</v>
      </c>
      <c r="AK70" s="147">
        <f>(AE70+AG70)</f>
        <v>10455.08677261672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18382.826666666671</v>
      </c>
      <c r="J71" s="51">
        <f t="shared" si="75"/>
        <v>18382.826666666671</v>
      </c>
      <c r="K71" s="40">
        <f t="shared" ref="K71:K72" si="78">B71/B$76</f>
        <v>0.29224977801123075</v>
      </c>
      <c r="L71" s="22">
        <f t="shared" si="76"/>
        <v>0.34485473805325234</v>
      </c>
      <c r="M71" s="24">
        <f t="shared" ref="M71:M72" si="79">J71/B$76</f>
        <v>0.3448547380532524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1141.2358144307589</v>
      </c>
      <c r="K72" s="40">
        <f t="shared" si="78"/>
        <v>0.52046673920384201</v>
      </c>
      <c r="L72" s="22">
        <f t="shared" si="76"/>
        <v>0.14141119561426002</v>
      </c>
      <c r="M72" s="24">
        <f t="shared" si="79"/>
        <v>2.1409143706726426E-2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8.7344764191648216E-2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30124.606454766563</v>
      </c>
      <c r="J74" s="51">
        <f t="shared" si="75"/>
        <v>11423.153299377171</v>
      </c>
      <c r="K74" s="40">
        <f>B74/B$76</f>
        <v>0.1301917232581698</v>
      </c>
      <c r="L74" s="22">
        <f t="shared" si="76"/>
        <v>0.10737092625006842</v>
      </c>
      <c r="M74" s="24">
        <f>J74/B$76</f>
        <v>0.21429395001270346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1907.9140369712388</v>
      </c>
      <c r="AB74" s="156"/>
      <c r="AC74" s="147">
        <f>AC30*$I$83/4</f>
        <v>3213.8325739184011</v>
      </c>
      <c r="AD74" s="156"/>
      <c r="AE74" s="147">
        <f>AE30*$I$83/4</f>
        <v>3199.2478090281079</v>
      </c>
      <c r="AF74" s="156"/>
      <c r="AG74" s="147">
        <f>AG30*$I$83/4</f>
        <v>3102.1588794594245</v>
      </c>
      <c r="AH74" s="155"/>
      <c r="AI74" s="147">
        <f>SUM(AA74,AC74,AE74,AG74)</f>
        <v>11423.153299377173</v>
      </c>
      <c r="AJ74" s="148">
        <f>(AA74+AC74)</f>
        <v>5121.7466108896397</v>
      </c>
      <c r="AK74" s="147">
        <f>(AE74+AG74)</f>
        <v>6301.4066884875319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1923.1824810974319</v>
      </c>
      <c r="AB75" s="158"/>
      <c r="AC75" s="149">
        <f>AA75+AC65-SUM(AC70,AC74)</f>
        <v>1923.1824810974322</v>
      </c>
      <c r="AD75" s="158"/>
      <c r="AE75" s="149">
        <f>AC75+AE65-SUM(AE70,AE74)</f>
        <v>1923.1824810974322</v>
      </c>
      <c r="AF75" s="158"/>
      <c r="AG75" s="149">
        <f>IF(SUM(AG6:AG29)+((AG65-AG70-$J$75)*4/I$83)&lt;1,0,AG65-AG70-$J$75-(1-SUM(AG6:AG29))*I$83/4)</f>
        <v>1763.4777748547713</v>
      </c>
      <c r="AH75" s="134"/>
      <c r="AI75" s="149">
        <f>AI76-SUM(AI70,AI74)</f>
        <v>1923.1824810974322</v>
      </c>
      <c r="AJ75" s="151">
        <f>AJ76-SUM(AJ70,AJ74)</f>
        <v>159.70470624265909</v>
      </c>
      <c r="AK75" s="149">
        <f>AJ75+AK76-SUM(AK70,AK74)</f>
        <v>1923.1824810974322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51034.78</v>
      </c>
      <c r="J76" s="51">
        <f t="shared" si="75"/>
        <v>51857.389325708042</v>
      </c>
      <c r="K76" s="40">
        <f>SUM(K70:K75)</f>
        <v>1.310443569453007</v>
      </c>
      <c r="L76" s="22">
        <f>SUM(L70:L75)</f>
        <v>0.98590365062094332</v>
      </c>
      <c r="M76" s="24">
        <f>SUM(M70:M75)</f>
        <v>0.97282462247604473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7295.1621295222594</v>
      </c>
      <c r="AB76" s="137"/>
      <c r="AC76" s="153">
        <f>AC65</f>
        <v>8441.3759602267601</v>
      </c>
      <c r="AD76" s="137"/>
      <c r="AE76" s="153">
        <f>AE65</f>
        <v>8426.7911953364674</v>
      </c>
      <c r="AF76" s="137"/>
      <c r="AG76" s="153">
        <f>AG65</f>
        <v>10093.180040622556</v>
      </c>
      <c r="AH76" s="137"/>
      <c r="AI76" s="153">
        <f>SUM(AA76,AC76,AE76,AG76)</f>
        <v>34256.509325708044</v>
      </c>
      <c r="AJ76" s="154">
        <f>SUM(AA76,AC76)</f>
        <v>15736.538089749019</v>
      </c>
      <c r="AK76" s="154">
        <f>SUM(AE76,AG76)</f>
        <v>18519.971235959023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18382.826666666668</v>
      </c>
      <c r="J77" s="100">
        <f t="shared" si="75"/>
        <v>0</v>
      </c>
      <c r="K77" s="40"/>
      <c r="L77" s="22">
        <f>-(L131*G$37*F$9/F$7)/B$130</f>
        <v>-0.20344354243899232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1763.4777748547713</v>
      </c>
      <c r="AB78" s="112"/>
      <c r="AC78" s="112">
        <f>IF(AA75&lt;0,0,AA75)</f>
        <v>1923.1824810974319</v>
      </c>
      <c r="AD78" s="112"/>
      <c r="AE78" s="112">
        <f>AC75</f>
        <v>1923.1824810974322</v>
      </c>
      <c r="AF78" s="112"/>
      <c r="AG78" s="112">
        <f>AE75</f>
        <v>1923.1824810974322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3831.0965180686708</v>
      </c>
      <c r="AB79" s="112"/>
      <c r="AC79" s="112">
        <f>AA79-AA74+AC65-AC70</f>
        <v>5137.0150550158323</v>
      </c>
      <c r="AD79" s="112"/>
      <c r="AE79" s="112">
        <f>AC79-AC74+AE65-AE70</f>
        <v>5122.4302901255396</v>
      </c>
      <c r="AF79" s="112"/>
      <c r="AG79" s="112">
        <f>AE79-AE74+AG65-AG70</f>
        <v>6788.8191354116279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24062.646384067204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35969.406972062054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0.57344273014829117</v>
      </c>
      <c r="C91" s="60">
        <f t="shared" si="81"/>
        <v>0</v>
      </c>
      <c r="D91" s="24">
        <f>SUM(B91,C91)</f>
        <v>0.57344273014829117</v>
      </c>
      <c r="H91" s="24">
        <f>(E37*F37/G37*F$7/F$9)</f>
        <v>0.3575757575757576</v>
      </c>
      <c r="I91" s="22">
        <f t="shared" ref="I91" si="82">(D91*H91)</f>
        <v>0.20504921865908596</v>
      </c>
      <c r="J91" s="24">
        <f>IF(I$32&lt;=1+I$131,I91,L91+J$33*(I91-L91))</f>
        <v>0.20504921865908596</v>
      </c>
      <c r="K91" s="22">
        <f t="shared" ref="K91" si="83">IF(B91="",0,B91)</f>
        <v>0.57344273014829117</v>
      </c>
      <c r="L91" s="22">
        <f t="shared" ref="L91" si="84">(K91*H91)</f>
        <v>0.20504921865908596</v>
      </c>
      <c r="M91" s="226">
        <f t="shared" si="80"/>
        <v>0.20504921865908596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0.25486343562146274</v>
      </c>
      <c r="C92" s="60">
        <f t="shared" si="81"/>
        <v>-0.21238619635121897</v>
      </c>
      <c r="D92" s="24">
        <f t="shared" ref="D92:D118" si="86">SUM(B92,C92)</f>
        <v>4.2477239270243772E-2</v>
      </c>
      <c r="H92" s="24">
        <f t="shared" ref="H92:H118" si="87">(E38*F38/G38*F$7/F$9)</f>
        <v>0.3575757575757576</v>
      </c>
      <c r="I92" s="22">
        <f t="shared" ref="I92:I118" si="88">(D92*H92)</f>
        <v>1.5188831011784138E-2</v>
      </c>
      <c r="J92" s="24">
        <f t="shared" ref="J92:J118" si="89">IF(I$32&lt;=1+I$131,I92,L92+J$33*(I92-L92))</f>
        <v>5.6294483192653941E-2</v>
      </c>
      <c r="K92" s="22">
        <f t="shared" ref="K92:K118" si="90">IF(B92="",0,B92)</f>
        <v>0.25486343562146274</v>
      </c>
      <c r="L92" s="22">
        <f t="shared" ref="L92:L118" si="91">(K92*H92)</f>
        <v>9.1132986070704872E-2</v>
      </c>
      <c r="M92" s="226">
        <f t="shared" ref="M92:M118" si="92">(J92)</f>
        <v>5.6294483192653941E-2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0.12743171781073137</v>
      </c>
      <c r="C96" s="60">
        <f t="shared" si="81"/>
        <v>0</v>
      </c>
      <c r="D96" s="24">
        <f t="shared" si="86"/>
        <v>0.12743171781073137</v>
      </c>
      <c r="H96" s="24">
        <f t="shared" si="87"/>
        <v>0.16969696969696968</v>
      </c>
      <c r="I96" s="22">
        <f t="shared" si="88"/>
        <v>2.1624776355760471E-2</v>
      </c>
      <c r="J96" s="24">
        <f t="shared" si="89"/>
        <v>2.1624776355760471E-2</v>
      </c>
      <c r="K96" s="22">
        <f t="shared" si="90"/>
        <v>0.12743171781073137</v>
      </c>
      <c r="L96" s="22">
        <f t="shared" si="91"/>
        <v>2.1624776355760471E-2</v>
      </c>
      <c r="M96" s="226">
        <f t="shared" si="92"/>
        <v>2.1624776355760471E-2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1.3592716566478013E-2</v>
      </c>
      <c r="C97" s="60">
        <f t="shared" si="81"/>
        <v>-1.3592716566478013E-2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1.248497096747774E-3</v>
      </c>
      <c r="K97" s="22">
        <f t="shared" si="90"/>
        <v>1.3592716566478013E-2</v>
      </c>
      <c r="L97" s="22">
        <f t="shared" si="91"/>
        <v>2.3066428112811172E-3</v>
      </c>
      <c r="M97" s="226">
        <f t="shared" si="92"/>
        <v>1.248497096747774E-3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0.23447436077174574</v>
      </c>
      <c r="C98" s="60">
        <f t="shared" si="81"/>
        <v>0</v>
      </c>
      <c r="D98" s="24">
        <f t="shared" si="86"/>
        <v>0.23447436077174574</v>
      </c>
      <c r="H98" s="24">
        <f t="shared" si="87"/>
        <v>0.33636363636363642</v>
      </c>
      <c r="I98" s="22">
        <f t="shared" si="88"/>
        <v>7.8868648623223583E-2</v>
      </c>
      <c r="J98" s="24">
        <f t="shared" si="89"/>
        <v>7.8868648623223583E-2</v>
      </c>
      <c r="K98" s="22">
        <f t="shared" si="90"/>
        <v>0.23447436077174574</v>
      </c>
      <c r="L98" s="22">
        <f t="shared" si="91"/>
        <v>7.8868648623223583E-2</v>
      </c>
      <c r="M98" s="226">
        <f t="shared" si="92"/>
        <v>7.8868648623223583E-2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Construction cash income -- see Data2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0.33636363636363642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Domestic work cash income -- see Data2</v>
      </c>
      <c r="B100" s="60">
        <f t="shared" si="81"/>
        <v>0.1868998527890727</v>
      </c>
      <c r="C100" s="60">
        <f t="shared" si="81"/>
        <v>0</v>
      </c>
      <c r="D100" s="24">
        <f t="shared" si="86"/>
        <v>0.1868998527890727</v>
      </c>
      <c r="H100" s="24">
        <f t="shared" si="87"/>
        <v>0.33636363636363642</v>
      </c>
      <c r="I100" s="22">
        <f t="shared" si="88"/>
        <v>6.2866314119960826E-2</v>
      </c>
      <c r="J100" s="24">
        <f t="shared" si="89"/>
        <v>6.2866314119960826E-2</v>
      </c>
      <c r="K100" s="22">
        <f t="shared" si="90"/>
        <v>0.1868998527890727</v>
      </c>
      <c r="L100" s="22">
        <f t="shared" si="91"/>
        <v>6.2866314119960826E-2</v>
      </c>
      <c r="M100" s="226">
        <f t="shared" si="92"/>
        <v>6.2866314119960826E-2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Labour migration(formal employment): no. people per HH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0.28606060606060607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Small business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0.57212121212121214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Social development -- see Data2</v>
      </c>
      <c r="B103" s="60">
        <f t="shared" si="81"/>
        <v>1.8706976174615366</v>
      </c>
      <c r="C103" s="60">
        <f t="shared" si="81"/>
        <v>0</v>
      </c>
      <c r="D103" s="24">
        <f t="shared" si="86"/>
        <v>1.8706976174615366</v>
      </c>
      <c r="H103" s="24">
        <f t="shared" si="87"/>
        <v>0.7151515151515152</v>
      </c>
      <c r="I103" s="22">
        <f t="shared" si="88"/>
        <v>1.3378322355179475</v>
      </c>
      <c r="J103" s="24">
        <f t="shared" si="89"/>
        <v>1.3378322355179475</v>
      </c>
      <c r="K103" s="22">
        <f t="shared" si="90"/>
        <v>1.8706976174615366</v>
      </c>
      <c r="L103" s="22">
        <f t="shared" si="91"/>
        <v>1.3378322355179475</v>
      </c>
      <c r="M103" s="226">
        <f t="shared" si="92"/>
        <v>1.3378322355179475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Public works -- see Data2</v>
      </c>
      <c r="B104" s="60">
        <f t="shared" si="81"/>
        <v>1.2671810019099128</v>
      </c>
      <c r="C104" s="60">
        <f t="shared" si="81"/>
        <v>0</v>
      </c>
      <c r="D104" s="24">
        <f t="shared" si="86"/>
        <v>1.2671810019099128</v>
      </c>
      <c r="H104" s="24">
        <f t="shared" si="87"/>
        <v>0.7151515151515152</v>
      </c>
      <c r="I104" s="22">
        <f t="shared" si="88"/>
        <v>0.90622641348708921</v>
      </c>
      <c r="J104" s="24">
        <f t="shared" si="89"/>
        <v>0.90622641348708921</v>
      </c>
      <c r="K104" s="22">
        <f t="shared" si="90"/>
        <v>1.2671810019099128</v>
      </c>
      <c r="L104" s="22">
        <f t="shared" si="91"/>
        <v>0.90622641348708921</v>
      </c>
      <c r="M104" s="226">
        <f t="shared" si="92"/>
        <v>0.90622641348708921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Gifts/social support: type (Child support, Pension and Foster Care)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0.67272727272727284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2.6276564377748519</v>
      </c>
      <c r="J119" s="24">
        <f>SUM(J91:J118)</f>
        <v>2.6700105870524693</v>
      </c>
      <c r="K119" s="22">
        <f>SUM(K91:K118)</f>
        <v>4.5285834330792314</v>
      </c>
      <c r="L119" s="22">
        <f>SUM(L91:L118)</f>
        <v>2.7059072356450535</v>
      </c>
      <c r="M119" s="57">
        <f t="shared" si="80"/>
        <v>2.6700105870524693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9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9">
        <f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239">
        <f t="shared" si="93"/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5.8759450610117447E-2</v>
      </c>
      <c r="K126" s="29">
        <f t="shared" ref="K126:K127" si="94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0.38811660467312992</v>
      </c>
      <c r="M126" s="239">
        <f t="shared" si="93"/>
        <v>5.8759450610117447E-2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1.5510425652133939</v>
      </c>
      <c r="J128" s="227">
        <f>(J30)</f>
        <v>0.58815032232523512</v>
      </c>
      <c r="K128" s="29">
        <f>(B128)</f>
        <v>0.58958408107098381</v>
      </c>
      <c r="L128" s="29">
        <f>IF(L124=L119,0,(L119-L124)/(B119-B124)*K128)</f>
        <v>0.29468981685480711</v>
      </c>
      <c r="M128" s="239">
        <f t="shared" si="93"/>
        <v>0.58815032232523512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2.6276564377748519</v>
      </c>
      <c r="J130" s="227">
        <f>(J119)</f>
        <v>2.6700105870524693</v>
      </c>
      <c r="K130" s="29">
        <f>(B130)</f>
        <v>4.5285834330792314</v>
      </c>
      <c r="L130" s="29">
        <f>(L119)</f>
        <v>2.7059072356450535</v>
      </c>
      <c r="M130" s="239">
        <f t="shared" si="93"/>
        <v>2.6700105870524693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0.55837033688252857</v>
      </c>
      <c r="M131" s="236">
        <f>IF(I131&lt;SUM(M126:M127),0,I131-(SUM(M126:M127)))</f>
        <v>0.88772749094554104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28" priority="116" operator="equal">
      <formula>16</formula>
    </cfRule>
    <cfRule type="cellIs" dxfId="327" priority="117" operator="equal">
      <formula>15</formula>
    </cfRule>
    <cfRule type="cellIs" dxfId="326" priority="118" operator="equal">
      <formula>14</formula>
    </cfRule>
    <cfRule type="cellIs" dxfId="325" priority="119" operator="equal">
      <formula>13</formula>
    </cfRule>
    <cfRule type="cellIs" dxfId="324" priority="120" operator="equal">
      <formula>12</formula>
    </cfRule>
    <cfRule type="cellIs" dxfId="323" priority="121" operator="equal">
      <formula>11</formula>
    </cfRule>
    <cfRule type="cellIs" dxfId="322" priority="122" operator="equal">
      <formula>10</formula>
    </cfRule>
    <cfRule type="cellIs" dxfId="321" priority="123" operator="equal">
      <formula>9</formula>
    </cfRule>
    <cfRule type="cellIs" dxfId="320" priority="124" operator="equal">
      <formula>8</formula>
    </cfRule>
    <cfRule type="cellIs" dxfId="319" priority="125" operator="equal">
      <formula>7</formula>
    </cfRule>
    <cfRule type="cellIs" dxfId="318" priority="126" operator="equal">
      <formula>6</formula>
    </cfRule>
    <cfRule type="cellIs" dxfId="317" priority="127" operator="equal">
      <formula>5</formula>
    </cfRule>
    <cfRule type="cellIs" dxfId="316" priority="128" operator="equal">
      <formula>4</formula>
    </cfRule>
    <cfRule type="cellIs" dxfId="315" priority="129" operator="equal">
      <formula>3</formula>
    </cfRule>
    <cfRule type="cellIs" dxfId="314" priority="130" operator="equal">
      <formula>2</formula>
    </cfRule>
    <cfRule type="cellIs" dxfId="313" priority="131" operator="equal">
      <formula>1</formula>
    </cfRule>
  </conditionalFormatting>
  <conditionalFormatting sqref="N112:N118">
    <cfRule type="cellIs" dxfId="312" priority="52" operator="equal">
      <formula>16</formula>
    </cfRule>
    <cfRule type="cellIs" dxfId="311" priority="53" operator="equal">
      <formula>15</formula>
    </cfRule>
    <cfRule type="cellIs" dxfId="310" priority="54" operator="equal">
      <formula>14</formula>
    </cfRule>
    <cfRule type="cellIs" dxfId="309" priority="55" operator="equal">
      <formula>13</formula>
    </cfRule>
    <cfRule type="cellIs" dxfId="308" priority="56" operator="equal">
      <formula>12</formula>
    </cfRule>
    <cfRule type="cellIs" dxfId="307" priority="57" operator="equal">
      <formula>11</formula>
    </cfRule>
    <cfRule type="cellIs" dxfId="306" priority="58" operator="equal">
      <formula>10</formula>
    </cfRule>
    <cfRule type="cellIs" dxfId="305" priority="59" operator="equal">
      <formula>9</formula>
    </cfRule>
    <cfRule type="cellIs" dxfId="304" priority="60" operator="equal">
      <formula>8</formula>
    </cfRule>
    <cfRule type="cellIs" dxfId="303" priority="61" operator="equal">
      <formula>7</formula>
    </cfRule>
    <cfRule type="cellIs" dxfId="302" priority="62" operator="equal">
      <formula>6</formula>
    </cfRule>
    <cfRule type="cellIs" dxfId="301" priority="63" operator="equal">
      <formula>5</formula>
    </cfRule>
    <cfRule type="cellIs" dxfId="300" priority="64" operator="equal">
      <formula>4</formula>
    </cfRule>
    <cfRule type="cellIs" dxfId="299" priority="65" operator="equal">
      <formula>3</formula>
    </cfRule>
    <cfRule type="cellIs" dxfId="298" priority="66" operator="equal">
      <formula>2</formula>
    </cfRule>
    <cfRule type="cellIs" dxfId="297" priority="67" operator="equal">
      <formula>1</formula>
    </cfRule>
  </conditionalFormatting>
  <conditionalFormatting sqref="N91:N104">
    <cfRule type="cellIs" dxfId="296" priority="36" operator="equal">
      <formula>16</formula>
    </cfRule>
    <cfRule type="cellIs" dxfId="295" priority="37" operator="equal">
      <formula>15</formula>
    </cfRule>
    <cfRule type="cellIs" dxfId="294" priority="38" operator="equal">
      <formula>14</formula>
    </cfRule>
    <cfRule type="cellIs" dxfId="293" priority="39" operator="equal">
      <formula>13</formula>
    </cfRule>
    <cfRule type="cellIs" dxfId="292" priority="40" operator="equal">
      <formula>12</formula>
    </cfRule>
    <cfRule type="cellIs" dxfId="291" priority="41" operator="equal">
      <formula>11</formula>
    </cfRule>
    <cfRule type="cellIs" dxfId="290" priority="42" operator="equal">
      <formula>10</formula>
    </cfRule>
    <cfRule type="cellIs" dxfId="289" priority="43" operator="equal">
      <formula>9</formula>
    </cfRule>
    <cfRule type="cellIs" dxfId="288" priority="44" operator="equal">
      <formula>8</formula>
    </cfRule>
    <cfRule type="cellIs" dxfId="287" priority="45" operator="equal">
      <formula>7</formula>
    </cfRule>
    <cfRule type="cellIs" dxfId="286" priority="46" operator="equal">
      <formula>6</formula>
    </cfRule>
    <cfRule type="cellIs" dxfId="285" priority="47" operator="equal">
      <formula>5</formula>
    </cfRule>
    <cfRule type="cellIs" dxfId="284" priority="48" operator="equal">
      <formula>4</formula>
    </cfRule>
    <cfRule type="cellIs" dxfId="283" priority="49" operator="equal">
      <formula>3</formula>
    </cfRule>
    <cfRule type="cellIs" dxfId="282" priority="50" operator="equal">
      <formula>2</formula>
    </cfRule>
    <cfRule type="cellIs" dxfId="281" priority="51" operator="equal">
      <formula>1</formula>
    </cfRule>
  </conditionalFormatting>
  <conditionalFormatting sqref="N105:N111">
    <cfRule type="cellIs" dxfId="280" priority="20" operator="equal">
      <formula>16</formula>
    </cfRule>
    <cfRule type="cellIs" dxfId="279" priority="21" operator="equal">
      <formula>15</formula>
    </cfRule>
    <cfRule type="cellIs" dxfId="278" priority="22" operator="equal">
      <formula>14</formula>
    </cfRule>
    <cfRule type="cellIs" dxfId="277" priority="23" operator="equal">
      <formula>13</formula>
    </cfRule>
    <cfRule type="cellIs" dxfId="276" priority="24" operator="equal">
      <formula>12</formula>
    </cfRule>
    <cfRule type="cellIs" dxfId="275" priority="25" operator="equal">
      <formula>11</formula>
    </cfRule>
    <cfRule type="cellIs" dxfId="274" priority="26" operator="equal">
      <formula>10</formula>
    </cfRule>
    <cfRule type="cellIs" dxfId="273" priority="27" operator="equal">
      <formula>9</formula>
    </cfRule>
    <cfRule type="cellIs" dxfId="272" priority="28" operator="equal">
      <formula>8</formula>
    </cfRule>
    <cfRule type="cellIs" dxfId="271" priority="29" operator="equal">
      <formula>7</formula>
    </cfRule>
    <cfRule type="cellIs" dxfId="270" priority="30" operator="equal">
      <formula>6</formula>
    </cfRule>
    <cfRule type="cellIs" dxfId="269" priority="31" operator="equal">
      <formula>5</formula>
    </cfRule>
    <cfRule type="cellIs" dxfId="268" priority="32" operator="equal">
      <formula>4</formula>
    </cfRule>
    <cfRule type="cellIs" dxfId="267" priority="33" operator="equal">
      <formula>3</formula>
    </cfRule>
    <cfRule type="cellIs" dxfId="266" priority="34" operator="equal">
      <formula>2</formula>
    </cfRule>
    <cfRule type="cellIs" dxfId="265" priority="35" operator="equal">
      <formula>1</formula>
    </cfRule>
  </conditionalFormatting>
  <conditionalFormatting sqref="N6:N26">
    <cfRule type="cellIs" dxfId="264" priority="4" operator="equal">
      <formula>16</formula>
    </cfRule>
    <cfRule type="cellIs" dxfId="263" priority="5" operator="equal">
      <formula>15</formula>
    </cfRule>
    <cfRule type="cellIs" dxfId="262" priority="6" operator="equal">
      <formula>14</formula>
    </cfRule>
    <cfRule type="cellIs" dxfId="261" priority="7" operator="equal">
      <formula>13</formula>
    </cfRule>
    <cfRule type="cellIs" dxfId="260" priority="8" operator="equal">
      <formula>12</formula>
    </cfRule>
    <cfRule type="cellIs" dxfId="259" priority="9" operator="equal">
      <formula>11</formula>
    </cfRule>
    <cfRule type="cellIs" dxfId="258" priority="10" operator="equal">
      <formula>10</formula>
    </cfRule>
    <cfRule type="cellIs" dxfId="257" priority="11" operator="equal">
      <formula>9</formula>
    </cfRule>
    <cfRule type="cellIs" dxfId="256" priority="12" operator="equal">
      <formula>8</formula>
    </cfRule>
    <cfRule type="cellIs" dxfId="255" priority="13" operator="equal">
      <formula>7</formula>
    </cfRule>
    <cfRule type="cellIs" dxfId="254" priority="14" operator="equal">
      <formula>6</formula>
    </cfRule>
    <cfRule type="cellIs" dxfId="253" priority="15" operator="equal">
      <formula>5</formula>
    </cfRule>
    <cfRule type="cellIs" dxfId="252" priority="16" operator="equal">
      <formula>4</formula>
    </cfRule>
    <cfRule type="cellIs" dxfId="251" priority="17" operator="equal">
      <formula>3</formula>
    </cfRule>
    <cfRule type="cellIs" dxfId="250" priority="18" operator="equal">
      <formula>2</formula>
    </cfRule>
    <cfRule type="cellIs" dxfId="249" priority="19" operator="equal">
      <formula>1</formula>
    </cfRule>
  </conditionalFormatting>
  <conditionalFormatting sqref="R31:T31">
    <cfRule type="cellIs" dxfId="248" priority="3" operator="greaterThan">
      <formula>0</formula>
    </cfRule>
  </conditionalFormatting>
  <conditionalFormatting sqref="R32:T32">
    <cfRule type="cellIs" dxfId="247" priority="2" operator="greaterThan">
      <formula>0</formula>
    </cfRule>
  </conditionalFormatting>
  <conditionalFormatting sqref="R30:T30">
    <cfRule type="cellIs" dxfId="24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1.6091442803771571E-2</v>
      </c>
      <c r="J6" s="24">
        <f t="shared" ref="J6:J13" si="3">IF(I$32&lt;=1+I$131,I6,B6*H6+J$33*(I6-B6*H6))</f>
        <v>1.6091442803771571E-2</v>
      </c>
      <c r="K6" s="22">
        <f t="shared" ref="K6:K31" si="4">B6</f>
        <v>8.0457214018857859E-2</v>
      </c>
      <c r="L6" s="22">
        <f t="shared" ref="L6:L29" si="5">IF(K6="","",K6*H6)</f>
        <v>1.6091442803771571E-2</v>
      </c>
      <c r="M6" s="223">
        <f t="shared" ref="M6:M31" si="6">J6</f>
        <v>1.6091442803771571E-2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6.4365771215086284E-2</v>
      </c>
      <c r="Z6" s="156">
        <f>Poor!Z6</f>
        <v>0.17</v>
      </c>
      <c r="AA6" s="121">
        <f>$M6*Z6*4</f>
        <v>1.0942181106564669E-2</v>
      </c>
      <c r="AB6" s="156">
        <f>Poor!AB6</f>
        <v>0.17</v>
      </c>
      <c r="AC6" s="121">
        <f t="shared" ref="AC6:AC29" si="7">$M6*AB6*4</f>
        <v>1.0942181106564669E-2</v>
      </c>
      <c r="AD6" s="156">
        <f>Poor!AD6</f>
        <v>0.33</v>
      </c>
      <c r="AE6" s="121">
        <f t="shared" ref="AE6:AE29" si="8">$M6*AD6*4</f>
        <v>2.1240704500978473E-2</v>
      </c>
      <c r="AF6" s="122">
        <f>1-SUM(Z6,AB6,AD6)</f>
        <v>0.32999999999999996</v>
      </c>
      <c r="AG6" s="121">
        <f>$M6*AF6*4</f>
        <v>2.124070450097847E-2</v>
      </c>
      <c r="AH6" s="123">
        <f>SUM(Z6,AB6,AD6,AF6)</f>
        <v>1</v>
      </c>
      <c r="AI6" s="183">
        <f>SUM(AA6,AC6,AE6,AG6)/4</f>
        <v>1.6091442803771571E-2</v>
      </c>
      <c r="AJ6" s="120">
        <f>(AA6+AC6)/2</f>
        <v>1.0942181106564669E-2</v>
      </c>
      <c r="AK6" s="119">
        <f>(AE6+AG6)/2</f>
        <v>2.1240704500978473E-2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1.2051667674790961E-2</v>
      </c>
      <c r="J7" s="24">
        <f t="shared" si="3"/>
        <v>1.2051667674790961E-2</v>
      </c>
      <c r="K7" s="22">
        <f t="shared" si="4"/>
        <v>6.0258338373954806E-2</v>
      </c>
      <c r="L7" s="22">
        <f t="shared" si="5"/>
        <v>1.2051667674790961E-2</v>
      </c>
      <c r="M7" s="223">
        <f t="shared" si="6"/>
        <v>1.2051667674790961E-2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3726.3812702696764</v>
      </c>
      <c r="S7" s="221">
        <f>IF($B$81=0,0,(SUMIF($N$6:$N$28,$U7,L$6:L$28)+SUMIF($N$91:$N$118,$U7,L$91:L$118))*$I$83*Poor!$B$81/$B$81)</f>
        <v>953.92721411942591</v>
      </c>
      <c r="T7" s="221">
        <f>IF($B$81=0,0,(SUMIF($N$6:$N$28,$U7,M$6:M$28)+SUMIF($N$91:$N$118,$U7,M$91:M$118))*$I$83*Poor!$B$81/$B$81)</f>
        <v>5379.2251456426266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4.8206670699163845E-2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4.8206670699163845E-2</v>
      </c>
      <c r="AH7" s="123">
        <f t="shared" ref="AH7:AH30" si="12">SUM(Z7,AB7,AD7,AF7)</f>
        <v>1</v>
      </c>
      <c r="AI7" s="183">
        <f t="shared" ref="AI7:AI30" si="13">SUM(AA7,AC7,AE7,AG7)/4</f>
        <v>1.2051667674790961E-2</v>
      </c>
      <c r="AJ7" s="120">
        <f t="shared" ref="AJ7:AJ31" si="14">(AA7+AC7)/2</f>
        <v>0</v>
      </c>
      <c r="AK7" s="119">
        <f t="shared" ref="AK7:AK31" si="15">(AE7+AG7)/2</f>
        <v>2.4103335349581922E-2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0.22306385518590999</v>
      </c>
      <c r="J8" s="24">
        <f t="shared" si="3"/>
        <v>0.19440222322635958</v>
      </c>
      <c r="K8" s="22">
        <f t="shared" si="4"/>
        <v>6.759510763209392E-2</v>
      </c>
      <c r="L8" s="22">
        <f t="shared" si="5"/>
        <v>2.0278532289628174E-2</v>
      </c>
      <c r="M8" s="223">
        <f t="shared" si="6"/>
        <v>0.19440222322635958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37840.38673597858</v>
      </c>
      <c r="S8" s="221">
        <f>IF($B$81=0,0,(SUMIF($N$6:$N$28,$U8,L$6:L$28)+SUMIF($N$91:$N$118,$U8,L$91:L$118))*$I$83*Poor!$B$81/$B$81)</f>
        <v>7471.9999999999982</v>
      </c>
      <c r="T8" s="221">
        <f>IF($B$81=0,0,(SUMIF($N$6:$N$28,$U8,M$6:M$28)+SUMIF($N$91:$N$118,$U8,M$91:M$118))*$I$83*Poor!$B$81/$B$81)</f>
        <v>5795.8952412628869</v>
      </c>
      <c r="U8" s="222">
        <v>2</v>
      </c>
      <c r="V8" s="56"/>
      <c r="W8" s="115"/>
      <c r="X8" s="118">
        <f>Poor!X8</f>
        <v>1</v>
      </c>
      <c r="Y8" s="183">
        <f t="shared" si="9"/>
        <v>0.77760889290543833</v>
      </c>
      <c r="Z8" s="125">
        <f>IF($Y8=0,0,AA8/$Y8)</f>
        <v>0.57386044186109142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0.44623898287782893</v>
      </c>
      <c r="AB8" s="125">
        <f>IF($Y8=0,0,AC8/$Y8)</f>
        <v>0.42613955813890864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0.3313699100276094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0.19440222322635958</v>
      </c>
      <c r="AJ8" s="120">
        <f t="shared" si="14"/>
        <v>0.38880444645271917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6.3126009606831526E-3</v>
      </c>
      <c r="J9" s="24">
        <f t="shared" si="3"/>
        <v>6.3126009606831526E-3</v>
      </c>
      <c r="K9" s="22">
        <f t="shared" si="4"/>
        <v>3.1563004803415763E-2</v>
      </c>
      <c r="L9" s="22">
        <f t="shared" si="5"/>
        <v>6.3126009606831526E-3</v>
      </c>
      <c r="M9" s="223">
        <f t="shared" si="6"/>
        <v>6.3126009606831526E-3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2475.9718923349787</v>
      </c>
      <c r="S9" s="221">
        <f>IF($B$81=0,0,(SUMIF($N$6:$N$28,$U9,L$6:L$28)+SUMIF($N$91:$N$118,$U9,L$91:L$118))*$I$83*Poor!$B$81/$B$81)</f>
        <v>546.60016855377023</v>
      </c>
      <c r="T9" s="221">
        <f>IF($B$81=0,0,(SUMIF($N$6:$N$28,$U9,M$6:M$28)+SUMIF($N$91:$N$118,$U9,M$91:M$118))*$I$83*Poor!$B$81/$B$81)</f>
        <v>546.60016855377023</v>
      </c>
      <c r="U9" s="222">
        <v>3</v>
      </c>
      <c r="V9" s="56"/>
      <c r="W9" s="115"/>
      <c r="X9" s="118">
        <f>Poor!X9</f>
        <v>1</v>
      </c>
      <c r="Y9" s="183">
        <f t="shared" si="9"/>
        <v>2.5250403842732611E-2</v>
      </c>
      <c r="Z9" s="125">
        <f>IF($Y9=0,0,AA9/$Y9)</f>
        <v>0.57386044186109131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1.4490207906361534E-2</v>
      </c>
      <c r="AB9" s="125">
        <f>IF($Y9=0,0,AC9/$Y9)</f>
        <v>0.42613955813890869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1.0760195936371076E-2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6.3126009606831526E-3</v>
      </c>
      <c r="AJ9" s="120">
        <f t="shared" si="14"/>
        <v>1.2625201921366305E-2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0.2</v>
      </c>
      <c r="H10" s="24">
        <f t="shared" si="1"/>
        <v>0.2</v>
      </c>
      <c r="I10" s="22">
        <f t="shared" si="2"/>
        <v>8.5091626400996268E-2</v>
      </c>
      <c r="J10" s="24">
        <f t="shared" si="3"/>
        <v>7.6248368055349861E-2</v>
      </c>
      <c r="K10" s="22">
        <f t="shared" si="4"/>
        <v>0.11262127023661268</v>
      </c>
      <c r="L10" s="22">
        <f t="shared" si="5"/>
        <v>2.2524254047322539E-2</v>
      </c>
      <c r="M10" s="223">
        <f t="shared" si="6"/>
        <v>7.6248368055349861E-2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0.30499347222139944</v>
      </c>
      <c r="Z10" s="125">
        <f>IF($Y10=0,0,AA10/$Y10)</f>
        <v>0.57386044186109131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0.17502368873372076</v>
      </c>
      <c r="AB10" s="125">
        <f>IF($Y10=0,0,AC10/$Y10)</f>
        <v>0.42613955813890869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0.12996978348767868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7.6248368055349861E-2</v>
      </c>
      <c r="AJ10" s="120">
        <f t="shared" si="14"/>
        <v>0.15249673611069972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42538.403147894649</v>
      </c>
      <c r="S11" s="221">
        <f>IF($B$81=0,0,(SUMIF($N$6:$N$28,$U11,L$6:L$28)+SUMIF($N$91:$N$118,$U11,L$91:L$118))*$I$83*Poor!$B$81/$B$81)</f>
        <v>17666.285714285714</v>
      </c>
      <c r="T11" s="221">
        <f>IF($B$81=0,0,(SUMIF($N$6:$N$28,$U11,M$6:M$28)+SUMIF($N$91:$N$118,$U11,M$91:M$118))*$I$83*Poor!$B$81/$B$81)</f>
        <v>19982.215006217557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32800.696403195871</v>
      </c>
      <c r="S13" s="221">
        <f>IF($B$81=0,0,(SUMIF($N$6:$N$28,$U13,L$6:L$28)+SUMIF($N$91:$N$118,$U13,L$91:L$118))*$I$83*Poor!$B$81/$B$81)</f>
        <v>10357.028571428571</v>
      </c>
      <c r="T13" s="221">
        <f>IF($B$81=0,0,(SUMIF($N$6:$N$28,$U13,M$6:M$28)+SUMIF($N$91:$N$118,$U13,M$91:M$118))*$I$83*Poor!$B$81/$B$81)</f>
        <v>10357.028571428571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13017.776385018364</v>
      </c>
      <c r="S17" s="221">
        <f>IF($B$81=0,0,(SUMIF($N$6:$N$28,$U17,L$6:L$28)+SUMIF($N$91:$N$118,$U17,L$91:L$118))*$I$83*Poor!$B$81/$B$81)</f>
        <v>10276.114285714286</v>
      </c>
      <c r="T17" s="221">
        <f>IF($B$81=0,0,(SUMIF($N$6:$N$28,$U17,M$6:M$28)+SUMIF($N$91:$N$118,$U17,M$91:M$118))*$I$83*Poor!$B$81/$B$81)</f>
        <v>10276.114285714286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20500.435251997424</v>
      </c>
      <c r="S21" s="221">
        <f>IF($B$81=0,0,(SUMIF($N$6:$N$28,$U21,L$6:L$28)+SUMIF($N$91:$N$118,$U21,L$91:L$118))*$I$83*Poor!$B$81/$B$81)</f>
        <v>15222.857142857143</v>
      </c>
      <c r="T21" s="221">
        <f>IF($B$81=0,0,(SUMIF($N$6:$N$28,$U21,M$6:M$28)+SUMIF($N$91:$N$118,$U21,M$91:M$118))*$I$83*Poor!$B$81/$B$81)</f>
        <v>15222.857142857143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154994.76310394032</v>
      </c>
      <c r="S23" s="179">
        <f>SUM(S7:S22)</f>
        <v>64806.975737507135</v>
      </c>
      <c r="T23" s="179">
        <f>SUM(T7:T22)</f>
        <v>69872.098202225068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2.1413318422672349E-3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2.1413318422672349E-3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8.5653273690689397E-3</v>
      </c>
      <c r="Z27" s="156">
        <f>Poor!Z27</f>
        <v>0.25</v>
      </c>
      <c r="AA27" s="121">
        <f t="shared" si="16"/>
        <v>2.1413318422672349E-3</v>
      </c>
      <c r="AB27" s="156">
        <f>Poor!AB27</f>
        <v>0.25</v>
      </c>
      <c r="AC27" s="121">
        <f t="shared" si="7"/>
        <v>2.1413318422672349E-3</v>
      </c>
      <c r="AD27" s="156">
        <f>Poor!AD27</f>
        <v>0.25</v>
      </c>
      <c r="AE27" s="121">
        <f t="shared" si="8"/>
        <v>2.1413318422672349E-3</v>
      </c>
      <c r="AF27" s="122">
        <f t="shared" si="10"/>
        <v>0.25</v>
      </c>
      <c r="AG27" s="121">
        <f t="shared" si="11"/>
        <v>2.1413318422672349E-3</v>
      </c>
      <c r="AH27" s="123">
        <f t="shared" si="12"/>
        <v>1</v>
      </c>
      <c r="AI27" s="183">
        <f t="shared" si="13"/>
        <v>2.1413318422672349E-3</v>
      </c>
      <c r="AJ27" s="120">
        <f t="shared" si="14"/>
        <v>2.1413318422672349E-3</v>
      </c>
      <c r="AK27" s="119">
        <f t="shared" si="15"/>
        <v>2.1413318422672349E-3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0.23211598848563789</v>
      </c>
      <c r="K29" s="22">
        <f t="shared" si="4"/>
        <v>0.27755333285892192</v>
      </c>
      <c r="L29" s="22">
        <f t="shared" si="5"/>
        <v>0.27755333285892192</v>
      </c>
      <c r="M29" s="223">
        <f t="shared" si="6"/>
        <v>0.23211598848563789</v>
      </c>
      <c r="N29" s="228"/>
      <c r="P29" s="22"/>
      <c r="V29" s="56"/>
      <c r="W29" s="110"/>
      <c r="X29" s="118"/>
      <c r="Y29" s="183">
        <f t="shared" si="9"/>
        <v>0.92846395394255155</v>
      </c>
      <c r="Z29" s="156">
        <f>Poor!Z29</f>
        <v>0.25</v>
      </c>
      <c r="AA29" s="121">
        <f t="shared" si="16"/>
        <v>0.23211598848563789</v>
      </c>
      <c r="AB29" s="156">
        <f>Poor!AB29</f>
        <v>0.25</v>
      </c>
      <c r="AC29" s="121">
        <f t="shared" si="7"/>
        <v>0.23211598848563789</v>
      </c>
      <c r="AD29" s="156">
        <f>Poor!AD29</f>
        <v>0.25</v>
      </c>
      <c r="AE29" s="121">
        <f t="shared" si="8"/>
        <v>0.23211598848563789</v>
      </c>
      <c r="AF29" s="122">
        <f t="shared" si="10"/>
        <v>0.25</v>
      </c>
      <c r="AG29" s="121">
        <f t="shared" si="11"/>
        <v>0.23211598848563789</v>
      </c>
      <c r="AH29" s="123">
        <f t="shared" si="12"/>
        <v>1</v>
      </c>
      <c r="AI29" s="183">
        <f t="shared" si="13"/>
        <v>0.23211598848563789</v>
      </c>
      <c r="AJ29" s="120">
        <f t="shared" si="14"/>
        <v>0.23211598848563789</v>
      </c>
      <c r="AK29" s="119">
        <f t="shared" si="15"/>
        <v>0.23211598848563789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2.1021988302709023</v>
      </c>
      <c r="J30" s="230">
        <f>IF(I$32&lt;=1,I30,1-SUM(J6:J29))</f>
        <v>0.34158875790352072</v>
      </c>
      <c r="K30" s="22">
        <f t="shared" si="4"/>
        <v>0.54316672549368428</v>
      </c>
      <c r="L30" s="22">
        <f>IF(L124=L119,0,IF(K30="",0,(L119-L124)/(B119-B124)*K30))</f>
        <v>0.15859567713401013</v>
      </c>
      <c r="M30" s="175">
        <f t="shared" si="6"/>
        <v>0.34158875790352072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1.3663550316140829</v>
      </c>
      <c r="Z30" s="122">
        <f>IF($Y30=0,0,AA30/($Y$30))</f>
        <v>-1.6250871829609963E-16</v>
      </c>
      <c r="AA30" s="187">
        <f>IF(AA79*4/$I$84+SUM(AA6:AA29)&lt;1,AA79*4/$I$84,1-SUM(AA6:AA29))</f>
        <v>-2.2204460492503131E-16</v>
      </c>
      <c r="AB30" s="122">
        <f>IF($Y30=0,0,AC30/($Y$30))</f>
        <v>0.11977340169994311</v>
      </c>
      <c r="AC30" s="187">
        <f>IF(AC79*4/$I$84+SUM(AC6:AC29)&lt;1,AC79*4/$I$84,1-SUM(AC6:AC29))</f>
        <v>0.163652990066252</v>
      </c>
      <c r="AD30" s="122">
        <f>IF($Y30=0,0,AE30/($Y$30))</f>
        <v>0.45775390850256875</v>
      </c>
      <c r="AE30" s="187">
        <f>IF(AE79*4/$I$84+SUM(AE6:AE29)&lt;1,AE79*4/$I$84,1-SUM(AE6:AE29))</f>
        <v>0.62545435612349731</v>
      </c>
      <c r="AF30" s="122">
        <f>IF($Y30=0,0,AG30/($Y$30))</f>
        <v>0.42247268979748814</v>
      </c>
      <c r="AG30" s="187">
        <f>IF(AG79*4/$I$84+SUM(AG6:AG29)&lt;1,AG79*4/$I$84,1-SUM(AG6:AG29))</f>
        <v>0.57724768542433358</v>
      </c>
      <c r="AH30" s="123">
        <f t="shared" si="12"/>
        <v>0.99999999999999978</v>
      </c>
      <c r="AI30" s="183">
        <f t="shared" si="13"/>
        <v>0.34158875790352067</v>
      </c>
      <c r="AJ30" s="120">
        <f t="shared" si="14"/>
        <v>8.182649503312589E-2</v>
      </c>
      <c r="AK30" s="119">
        <f t="shared" si="15"/>
        <v>0.60135102077391545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0.35239463087761291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2.7884944162866705</v>
      </c>
      <c r="J32" s="17"/>
      <c r="L32" s="22">
        <f>SUM(L6:L30)</f>
        <v>0.64760536912238709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22283.177901221599</v>
      </c>
      <c r="T32" s="233">
        <f t="shared" si="24"/>
        <v>17218.055436503666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0.85866022476286463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9440</v>
      </c>
      <c r="J37" s="38">
        <f>J91*I$83</f>
        <v>9440</v>
      </c>
      <c r="K37" s="40">
        <f>(B37/B$65)</f>
        <v>0.186328170490276</v>
      </c>
      <c r="L37" s="22">
        <f t="shared" ref="L37" si="28">(K37*H37)</f>
        <v>0.10993362058926283</v>
      </c>
      <c r="M37" s="24">
        <f>J37/B$65</f>
        <v>0.10993362058926284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9440</v>
      </c>
      <c r="AH37" s="123">
        <f>SUM(Z37,AB37,AD37,AF37)</f>
        <v>1</v>
      </c>
      <c r="AI37" s="112">
        <f>SUM(AA37,AC37,AE37,AG37)</f>
        <v>9440</v>
      </c>
      <c r="AJ37" s="148">
        <f>(AA37+AC37)</f>
        <v>0</v>
      </c>
      <c r="AK37" s="147">
        <f>(AE37+AG37)</f>
        <v>9440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5900</v>
      </c>
      <c r="J38" s="38">
        <f t="shared" ref="J38:J64" si="32">J92*I$83</f>
        <v>5566.4381304403605</v>
      </c>
      <c r="K38" s="40">
        <f t="shared" ref="K38:K64" si="33">(B38/B$65)</f>
        <v>6.9873063933853494E-2</v>
      </c>
      <c r="L38" s="22">
        <f t="shared" ref="L38:L64" si="34">(K38*H38)</f>
        <v>4.1225107720973563E-2</v>
      </c>
      <c r="M38" s="24">
        <f t="shared" ref="M38:M64" si="35">J38/B$65</f>
        <v>6.4824014562016544E-2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5566.4381304403605</v>
      </c>
      <c r="AH38" s="123">
        <f t="shared" ref="AH38:AI58" si="37">SUM(Z38,AB38,AD38,AF38)</f>
        <v>1</v>
      </c>
      <c r="AI38" s="112">
        <f t="shared" si="37"/>
        <v>5566.4381304403605</v>
      </c>
      <c r="AJ38" s="148">
        <f t="shared" ref="AJ38:AJ64" si="38">(AA38+AC38)</f>
        <v>0</v>
      </c>
      <c r="AK38" s="147">
        <f t="shared" ref="AK38:AK64" si="39">(AE38+AG38)</f>
        <v>5566.4381304403605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944</v>
      </c>
      <c r="J39" s="38">
        <f t="shared" si="32"/>
        <v>944.00000000000011</v>
      </c>
      <c r="K39" s="40">
        <f t="shared" si="33"/>
        <v>1.8632817049027601E-2</v>
      </c>
      <c r="L39" s="22">
        <f t="shared" si="34"/>
        <v>1.0993362058926284E-2</v>
      </c>
      <c r="M39" s="24">
        <f t="shared" si="35"/>
        <v>1.0993362058926285E-2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0.57386044186109142</v>
      </c>
      <c r="AA39" s="147">
        <f t="shared" ref="AA39:AA64" si="40">$J39*Z39</f>
        <v>541.72425711687038</v>
      </c>
      <c r="AB39" s="122">
        <f>AB8</f>
        <v>0.42613955813890864</v>
      </c>
      <c r="AC39" s="147">
        <f t="shared" ref="AC39:AC64" si="41">$J39*AB39</f>
        <v>402.27574288312979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944.00000000000023</v>
      </c>
      <c r="AJ39" s="148">
        <f t="shared" si="38"/>
        <v>944.00000000000023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1534</v>
      </c>
      <c r="J40" s="38">
        <f t="shared" si="32"/>
        <v>1534.0000000000002</v>
      </c>
      <c r="K40" s="40">
        <f t="shared" si="33"/>
        <v>1.5139163852334925E-2</v>
      </c>
      <c r="L40" s="22">
        <f t="shared" si="34"/>
        <v>1.7864213345755209E-2</v>
      </c>
      <c r="M40" s="24">
        <f t="shared" si="35"/>
        <v>1.7864213345755213E-2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0.57386044186109131</v>
      </c>
      <c r="AA40" s="147">
        <f t="shared" si="40"/>
        <v>880.30191781491419</v>
      </c>
      <c r="AB40" s="122">
        <f>AB9</f>
        <v>0.42613955813890869</v>
      </c>
      <c r="AC40" s="147">
        <f t="shared" si="41"/>
        <v>653.69808218508604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1534.0000000000002</v>
      </c>
      <c r="AJ40" s="148">
        <f t="shared" si="38"/>
        <v>1534.0000000000002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142.47049343903242</v>
      </c>
      <c r="K41" s="40">
        <f t="shared" si="33"/>
        <v>2.79492255735414E-2</v>
      </c>
      <c r="L41" s="22">
        <f t="shared" si="34"/>
        <v>1.1738674740887387E-2</v>
      </c>
      <c r="M41" s="24">
        <f t="shared" si="35"/>
        <v>1.6591416494588613E-3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142.47049343903242</v>
      </c>
      <c r="AH41" s="123">
        <f t="shared" si="37"/>
        <v>1</v>
      </c>
      <c r="AI41" s="112">
        <f t="shared" si="37"/>
        <v>142.47049343903242</v>
      </c>
      <c r="AJ41" s="148">
        <f t="shared" si="38"/>
        <v>0</v>
      </c>
      <c r="AK41" s="147">
        <f t="shared" si="39"/>
        <v>142.47049343903242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4829.9999999999991</v>
      </c>
      <c r="J42" s="38">
        <f t="shared" si="32"/>
        <v>4829.9999999999991</v>
      </c>
      <c r="K42" s="40">
        <f t="shared" si="33"/>
        <v>0.20088505880982882</v>
      </c>
      <c r="L42" s="22">
        <f t="shared" si="34"/>
        <v>5.6247816466752067E-2</v>
      </c>
      <c r="M42" s="24">
        <f t="shared" si="35"/>
        <v>5.624781646675206E-2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1207.4999999999998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2414.9999999999995</v>
      </c>
      <c r="AF42" s="122">
        <f t="shared" si="29"/>
        <v>0.25</v>
      </c>
      <c r="AG42" s="147">
        <f t="shared" si="36"/>
        <v>1207.4999999999998</v>
      </c>
      <c r="AH42" s="123">
        <f t="shared" si="37"/>
        <v>1</v>
      </c>
      <c r="AI42" s="112">
        <f t="shared" si="37"/>
        <v>4829.9999999999991</v>
      </c>
      <c r="AJ42" s="148">
        <f t="shared" si="38"/>
        <v>1207.4999999999998</v>
      </c>
      <c r="AK42" s="147">
        <f t="shared" si="39"/>
        <v>3622.4999999999991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98.937842665994779</v>
      </c>
      <c r="K43" s="40">
        <f t="shared" si="33"/>
        <v>2.9113776639105624E-2</v>
      </c>
      <c r="L43" s="22">
        <f t="shared" si="34"/>
        <v>8.151857458949573E-3</v>
      </c>
      <c r="M43" s="24">
        <f t="shared" si="35"/>
        <v>1.1521817010130986E-3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24.734460666498695</v>
      </c>
      <c r="AB43" s="156">
        <f>Poor!AB43</f>
        <v>0.25</v>
      </c>
      <c r="AC43" s="147">
        <f t="shared" si="41"/>
        <v>24.734460666498695</v>
      </c>
      <c r="AD43" s="156">
        <f>Poor!AD43</f>
        <v>0.25</v>
      </c>
      <c r="AE43" s="147">
        <f t="shared" si="42"/>
        <v>24.734460666498695</v>
      </c>
      <c r="AF43" s="122">
        <f t="shared" si="29"/>
        <v>0.25</v>
      </c>
      <c r="AG43" s="147">
        <f t="shared" si="36"/>
        <v>24.734460666498695</v>
      </c>
      <c r="AH43" s="123">
        <f t="shared" si="37"/>
        <v>1</v>
      </c>
      <c r="AI43" s="112">
        <f t="shared" si="37"/>
        <v>98.937842665994779</v>
      </c>
      <c r="AJ43" s="148">
        <f t="shared" si="38"/>
        <v>49.46892133299739</v>
      </c>
      <c r="AK43" s="147">
        <f t="shared" si="39"/>
        <v>49.46892133299739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9062.4</v>
      </c>
      <c r="J47" s="38">
        <f t="shared" si="32"/>
        <v>9062.4</v>
      </c>
      <c r="K47" s="40">
        <f t="shared" si="33"/>
        <v>0.2235938045883312</v>
      </c>
      <c r="L47" s="22">
        <f t="shared" si="34"/>
        <v>0.10553627576569231</v>
      </c>
      <c r="M47" s="24">
        <f t="shared" si="35"/>
        <v>0.10553627576569233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2265.6</v>
      </c>
      <c r="AB47" s="156">
        <f>Poor!AB47</f>
        <v>0.25</v>
      </c>
      <c r="AC47" s="147">
        <f t="shared" si="41"/>
        <v>2265.6</v>
      </c>
      <c r="AD47" s="156">
        <f>Poor!AD47</f>
        <v>0.25</v>
      </c>
      <c r="AE47" s="147">
        <f t="shared" si="42"/>
        <v>2265.6</v>
      </c>
      <c r="AF47" s="122">
        <f t="shared" si="29"/>
        <v>0.25</v>
      </c>
      <c r="AG47" s="147">
        <f t="shared" si="36"/>
        <v>2265.6</v>
      </c>
      <c r="AH47" s="123">
        <f t="shared" si="37"/>
        <v>1</v>
      </c>
      <c r="AI47" s="112">
        <f t="shared" si="37"/>
        <v>9062.4</v>
      </c>
      <c r="AJ47" s="148">
        <f t="shared" si="38"/>
        <v>4531.2</v>
      </c>
      <c r="AK47" s="147">
        <f t="shared" si="39"/>
        <v>4531.2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8991.6</v>
      </c>
      <c r="J49" s="38">
        <f t="shared" si="32"/>
        <v>8991.6</v>
      </c>
      <c r="K49" s="40">
        <f t="shared" si="33"/>
        <v>8.8738791195993941E-2</v>
      </c>
      <c r="L49" s="22">
        <f t="shared" si="34"/>
        <v>0.10471177361127285</v>
      </c>
      <c r="M49" s="24">
        <f t="shared" si="35"/>
        <v>0.10471177361127286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2247.9</v>
      </c>
      <c r="AB49" s="156">
        <f>Poor!AB49</f>
        <v>0.25</v>
      </c>
      <c r="AC49" s="147">
        <f t="shared" si="41"/>
        <v>2247.9</v>
      </c>
      <c r="AD49" s="156">
        <f>Poor!AD49</f>
        <v>0.25</v>
      </c>
      <c r="AE49" s="147">
        <f t="shared" si="42"/>
        <v>2247.9</v>
      </c>
      <c r="AF49" s="122">
        <f t="shared" si="29"/>
        <v>0.25</v>
      </c>
      <c r="AG49" s="147">
        <f t="shared" si="36"/>
        <v>2247.9</v>
      </c>
      <c r="AH49" s="123">
        <f t="shared" si="37"/>
        <v>1</v>
      </c>
      <c r="AI49" s="112">
        <f t="shared" si="37"/>
        <v>8991.6</v>
      </c>
      <c r="AJ49" s="148">
        <f t="shared" si="38"/>
        <v>4495.8</v>
      </c>
      <c r="AK49" s="147">
        <f t="shared" si="39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13320.000000000002</v>
      </c>
      <c r="J52" s="38">
        <f t="shared" si="32"/>
        <v>13320</v>
      </c>
      <c r="K52" s="40">
        <f t="shared" si="33"/>
        <v>0.13974612786770699</v>
      </c>
      <c r="L52" s="22">
        <f t="shared" si="34"/>
        <v>0.15511820193315476</v>
      </c>
      <c r="M52" s="24">
        <f t="shared" si="35"/>
        <v>0.15511820193315476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3330</v>
      </c>
      <c r="AB52" s="156">
        <f>Poor!AB57</f>
        <v>0.25</v>
      </c>
      <c r="AC52" s="147">
        <f t="shared" si="41"/>
        <v>3330</v>
      </c>
      <c r="AD52" s="156">
        <f>Poor!AD57</f>
        <v>0.25</v>
      </c>
      <c r="AE52" s="147">
        <f t="shared" si="42"/>
        <v>3330</v>
      </c>
      <c r="AF52" s="122">
        <f t="shared" si="29"/>
        <v>0.25</v>
      </c>
      <c r="AG52" s="147">
        <f t="shared" si="36"/>
        <v>3330</v>
      </c>
      <c r="AH52" s="123">
        <f t="shared" si="37"/>
        <v>1</v>
      </c>
      <c r="AI52" s="112">
        <f t="shared" si="37"/>
        <v>13320</v>
      </c>
      <c r="AJ52" s="148">
        <f t="shared" si="38"/>
        <v>6660</v>
      </c>
      <c r="AK52" s="147">
        <f t="shared" si="39"/>
        <v>6660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54022</v>
      </c>
      <c r="J65" s="39">
        <f>SUM(J37:J64)</f>
        <v>53929.846466545387</v>
      </c>
      <c r="K65" s="40">
        <f>SUM(K37:K64)</f>
        <v>1</v>
      </c>
      <c r="L65" s="22">
        <f>SUM(L37:L64)</f>
        <v>0.62152090369162682</v>
      </c>
      <c r="M65" s="24">
        <f>SUM(M37:M64)</f>
        <v>0.62804060168330489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10497.760635598283</v>
      </c>
      <c r="AB65" s="137"/>
      <c r="AC65" s="153">
        <f>SUM(AC37:AC64)</f>
        <v>8924.2082857347141</v>
      </c>
      <c r="AD65" s="137"/>
      <c r="AE65" s="153">
        <f>SUM(AE37:AE64)</f>
        <v>10283.234460666497</v>
      </c>
      <c r="AF65" s="137"/>
      <c r="AG65" s="153">
        <f>SUM(AG37:AG64)</f>
        <v>24224.643084545893</v>
      </c>
      <c r="AH65" s="137"/>
      <c r="AI65" s="153">
        <f>SUM(AI37:AI64)</f>
        <v>53929.846466545387</v>
      </c>
      <c r="AJ65" s="153">
        <f>SUM(AJ37:AJ64)</f>
        <v>19421.968921332998</v>
      </c>
      <c r="AK65" s="153">
        <f>SUM(AK37:AK64)</f>
        <v>34507.877545212395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0.15219353052021545</v>
      </c>
      <c r="L70" s="22">
        <f t="shared" ref="L70:L75" si="45">(L124*G$37*F$9/F$7)/B$130</f>
        <v>0.21307094272830165</v>
      </c>
      <c r="M70" s="24">
        <f>J70/B$76</f>
        <v>0.21307094272830163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16084.973333333333</v>
      </c>
      <c r="J71" s="51">
        <f t="shared" si="44"/>
        <v>16084.973333333333</v>
      </c>
      <c r="K71" s="40">
        <f t="shared" ref="K71:K72" si="47">B71/B$76</f>
        <v>0.15874383758394472</v>
      </c>
      <c r="L71" s="22">
        <f t="shared" si="45"/>
        <v>0.18731772834905477</v>
      </c>
      <c r="M71" s="24">
        <f t="shared" ref="M71:M72" si="48">J71/B$76</f>
        <v>0.18731772834905477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13743.37686238272</v>
      </c>
      <c r="K72" s="40">
        <f t="shared" si="47"/>
        <v>0.28270641667637125</v>
      </c>
      <c r="L72" s="22">
        <f t="shared" si="45"/>
        <v>0.18974481387408712</v>
      </c>
      <c r="M72" s="24">
        <f t="shared" si="48"/>
        <v>0.16004864169538513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0.24921392803074416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35725.598147920733</v>
      </c>
      <c r="J74" s="51">
        <f t="shared" si="44"/>
        <v>5805.0944187500809</v>
      </c>
      <c r="K74" s="40">
        <f>B74/B$76</f>
        <v>6.514985729326056E-2</v>
      </c>
      <c r="L74" s="22">
        <f t="shared" si="45"/>
        <v>3.1387418740183359E-2</v>
      </c>
      <c r="M74" s="24">
        <f>J74/B$76</f>
        <v>6.7603288910563414E-2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-1.7471152913591966E-12</v>
      </c>
      <c r="AB74" s="156"/>
      <c r="AC74" s="147">
        <f>AC30*$I$84/4</f>
        <v>1287.6720941629665</v>
      </c>
      <c r="AD74" s="156"/>
      <c r="AE74" s="147">
        <f>AE30*$I$84/4</f>
        <v>4921.2673732808043</v>
      </c>
      <c r="AF74" s="156"/>
      <c r="AG74" s="147">
        <f>AG30*$I$84/4</f>
        <v>4541.9624514050292</v>
      </c>
      <c r="AH74" s="155"/>
      <c r="AI74" s="147">
        <f>SUM(AA74,AC74,AE74,AG74)</f>
        <v>10750.901918848798</v>
      </c>
      <c r="AJ74" s="148">
        <f>(AA74+AC74)</f>
        <v>1287.6720941629646</v>
      </c>
      <c r="AK74" s="147">
        <f>(AE74+AG74)</f>
        <v>9463.2298246858336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9.1992429895463829E-2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23121.708940486813</v>
      </c>
      <c r="AB75" s="158"/>
      <c r="AC75" s="149">
        <f>AA75+AC65-SUM(AC70,AC74)</f>
        <v>26184.144669038746</v>
      </c>
      <c r="AD75" s="158"/>
      <c r="AE75" s="149">
        <f>AC75+AE65-SUM(AE70,AE74)</f>
        <v>26972.011293404626</v>
      </c>
      <c r="AF75" s="158"/>
      <c r="AG75" s="149">
        <f>IF(SUM(AG6:AG29)+((AG65-AG70-$J$75)*4/I$83)&lt;1,0,AG65-AG70-$J$75-(1-SUM(AG6:AG29))*I$83/4)</f>
        <v>17198.048767908345</v>
      </c>
      <c r="AH75" s="134"/>
      <c r="AI75" s="149">
        <f>AI76-SUM(AI70,AI74)</f>
        <v>24882.542695617336</v>
      </c>
      <c r="AJ75" s="151">
        <f>AJ76-SUM(AJ70,AJ74)</f>
        <v>8986.0959011304039</v>
      </c>
      <c r="AK75" s="149">
        <f>AJ75+AK76-SUM(AK70,AK74)</f>
        <v>24882.542695617325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54022</v>
      </c>
      <c r="J76" s="51">
        <f t="shared" si="44"/>
        <v>53929.846466545387</v>
      </c>
      <c r="K76" s="40">
        <f>SUM(K70:K75)</f>
        <v>0.99999999999999989</v>
      </c>
      <c r="L76" s="22">
        <f>SUM(L70:L75)</f>
        <v>0.62152090369162694</v>
      </c>
      <c r="M76" s="24">
        <f>SUM(M70:M75)</f>
        <v>0.628040601683305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10497.760635598283</v>
      </c>
      <c r="AB76" s="137"/>
      <c r="AC76" s="153">
        <f>AC65</f>
        <v>8924.2082857347141</v>
      </c>
      <c r="AD76" s="137"/>
      <c r="AE76" s="153">
        <f>AE65</f>
        <v>10283.234460666497</v>
      </c>
      <c r="AF76" s="137"/>
      <c r="AG76" s="153">
        <f>AG65</f>
        <v>24224.643084545893</v>
      </c>
      <c r="AH76" s="137"/>
      <c r="AI76" s="153">
        <f>SUM(AA76,AC76,AE76,AG76)</f>
        <v>53929.846466545394</v>
      </c>
      <c r="AJ76" s="154">
        <f>SUM(AA76,AC76)</f>
        <v>19421.968921332998</v>
      </c>
      <c r="AK76" s="154">
        <f>SUM(AE76,AG76)</f>
        <v>34507.877545212388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17198.048767908345</v>
      </c>
      <c r="AB78" s="112"/>
      <c r="AC78" s="112">
        <f>IF(AA75&lt;0,0,AA75)</f>
        <v>23121.708940486813</v>
      </c>
      <c r="AD78" s="112"/>
      <c r="AE78" s="112">
        <f>AC75</f>
        <v>26184.144669038746</v>
      </c>
      <c r="AF78" s="112"/>
      <c r="AG78" s="112">
        <f>AE75</f>
        <v>26972.011293404626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23121.708940486813</v>
      </c>
      <c r="AB79" s="112"/>
      <c r="AC79" s="112">
        <f>AA79-AA74+AC65-AC70</f>
        <v>27471.816763201714</v>
      </c>
      <c r="AD79" s="112"/>
      <c r="AE79" s="112">
        <f>AC79-AC74+AE65-AE70</f>
        <v>31893.27866668543</v>
      </c>
      <c r="AF79" s="112"/>
      <c r="AG79" s="112">
        <f>AE79-AE74+AG65-AG70</f>
        <v>46622.553914930701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7868.3077751385736</v>
      </c>
      <c r="AB83" s="112"/>
      <c r="AC83" s="165">
        <f>$I$84*AB82/4</f>
        <v>7868.3077751385736</v>
      </c>
      <c r="AD83" s="112"/>
      <c r="AE83" s="165">
        <f>$I$84*AD82/4</f>
        <v>7868.3077751385736</v>
      </c>
      <c r="AF83" s="112"/>
      <c r="AG83" s="165">
        <f>$I$84*AF82/4</f>
        <v>7868.3077751385736</v>
      </c>
      <c r="AH83" s="165">
        <f>SUM(AA83,AC83,AE83,AG83)</f>
        <v>31473.231100554294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21054.815586058801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31473.231100554294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1.5534533218832016</v>
      </c>
      <c r="C91" s="75">
        <f t="shared" si="50"/>
        <v>0</v>
      </c>
      <c r="D91" s="24">
        <f t="shared" ref="D91" si="51">(B91+C91)</f>
        <v>1.5534533218832016</v>
      </c>
      <c r="H91" s="24">
        <f>(E37*F37/G37*F$7/F$9)</f>
        <v>0.3575757575757576</v>
      </c>
      <c r="I91" s="22">
        <f t="shared" ref="I91" si="52">(D91*H91)</f>
        <v>0.55547724843096302</v>
      </c>
      <c r="J91" s="24">
        <f>IF(I$32&lt;=1+I$131,I91,L91+J$33*(I91-L91))</f>
        <v>0.55547724843096302</v>
      </c>
      <c r="K91" s="22">
        <f t="shared" ref="K91" si="53">(B91)</f>
        <v>1.5534533218832016</v>
      </c>
      <c r="L91" s="22">
        <f t="shared" ref="L91" si="54">(K91*H91)</f>
        <v>0.55547724843096302</v>
      </c>
      <c r="M91" s="226">
        <f t="shared" si="49"/>
        <v>0.55547724843096302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0.58254499570620055</v>
      </c>
      <c r="C92" s="75">
        <f t="shared" si="50"/>
        <v>0.38836333047080041</v>
      </c>
      <c r="D92" s="24">
        <f t="shared" ref="D92:D118" si="56">(B92+C92)</f>
        <v>0.97090832617700096</v>
      </c>
      <c r="H92" s="24">
        <f t="shared" ref="H92:H118" si="57">(E38*F38/G38*F$7/F$9)</f>
        <v>0.3575757575757576</v>
      </c>
      <c r="I92" s="22">
        <f t="shared" ref="I92:I118" si="58">(D92*H92)</f>
        <v>0.3471732802693519</v>
      </c>
      <c r="J92" s="24">
        <f t="shared" ref="J92:J118" si="59">IF(I$32&lt;=1+I$131,I92,L92+J$33*(I92-L92))</f>
        <v>0.3275455229087082</v>
      </c>
      <c r="K92" s="22">
        <f t="shared" ref="K92:K118" si="60">(B92)</f>
        <v>0.58254499570620055</v>
      </c>
      <c r="L92" s="22">
        <f t="shared" ref="L92:L118" si="61">(K92*H92)</f>
        <v>0.20830396816161112</v>
      </c>
      <c r="M92" s="226">
        <f t="shared" ref="M92:M118" si="62">(J92)</f>
        <v>0.3275455229087082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0.15534533218832017</v>
      </c>
      <c r="C93" s="75">
        <f t="shared" si="50"/>
        <v>0</v>
      </c>
      <c r="D93" s="24">
        <f t="shared" si="56"/>
        <v>0.15534533218832017</v>
      </c>
      <c r="H93" s="24">
        <f t="shared" si="57"/>
        <v>0.3575757575757576</v>
      </c>
      <c r="I93" s="22">
        <f t="shared" si="58"/>
        <v>5.5547724843096308E-2</v>
      </c>
      <c r="J93" s="24">
        <f t="shared" si="59"/>
        <v>5.5547724843096308E-2</v>
      </c>
      <c r="K93" s="22">
        <f t="shared" si="60"/>
        <v>0.15534533218832017</v>
      </c>
      <c r="L93" s="22">
        <f t="shared" si="61"/>
        <v>5.5547724843096308E-2</v>
      </c>
      <c r="M93" s="226">
        <f t="shared" si="62"/>
        <v>5.5547724843096308E-2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0.12621808240301013</v>
      </c>
      <c r="C94" s="75">
        <f t="shared" si="50"/>
        <v>0</v>
      </c>
      <c r="D94" s="24">
        <f t="shared" si="56"/>
        <v>0.12621808240301013</v>
      </c>
      <c r="H94" s="24">
        <f t="shared" si="57"/>
        <v>0.7151515151515152</v>
      </c>
      <c r="I94" s="22">
        <f t="shared" si="58"/>
        <v>9.0265052870031504E-2</v>
      </c>
      <c r="J94" s="24">
        <f t="shared" si="59"/>
        <v>9.0265052870031504E-2</v>
      </c>
      <c r="K94" s="22">
        <f t="shared" si="60"/>
        <v>0.12621808240301013</v>
      </c>
      <c r="L94" s="22">
        <f t="shared" si="61"/>
        <v>9.0265052870031504E-2</v>
      </c>
      <c r="M94" s="226">
        <f t="shared" si="62"/>
        <v>9.0265052870031504E-2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0.23301799828248024</v>
      </c>
      <c r="C95" s="75">
        <f t="shared" si="50"/>
        <v>-0.23301799828248024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8.383381109969841E-3</v>
      </c>
      <c r="K95" s="22">
        <f t="shared" si="60"/>
        <v>0.23301799828248024</v>
      </c>
      <c r="L95" s="22">
        <f t="shared" si="61"/>
        <v>5.9313672290085884E-2</v>
      </c>
      <c r="M95" s="226">
        <f t="shared" si="62"/>
        <v>8.383381109969841E-3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1.6748168626553266</v>
      </c>
      <c r="C96" s="75">
        <f t="shared" si="50"/>
        <v>0</v>
      </c>
      <c r="D96" s="24">
        <f t="shared" si="56"/>
        <v>1.6748168626553266</v>
      </c>
      <c r="H96" s="24">
        <f t="shared" si="57"/>
        <v>0.16969696969696968</v>
      </c>
      <c r="I96" s="22">
        <f t="shared" si="58"/>
        <v>0.28421134638999479</v>
      </c>
      <c r="J96" s="24">
        <f t="shared" si="59"/>
        <v>0.28421134638999479</v>
      </c>
      <c r="K96" s="22">
        <f t="shared" si="60"/>
        <v>1.6748168626553266</v>
      </c>
      <c r="L96" s="22">
        <f t="shared" si="61"/>
        <v>0.28421134638999479</v>
      </c>
      <c r="M96" s="226">
        <f t="shared" si="62"/>
        <v>0.28421134638999479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0.24272708154425024</v>
      </c>
      <c r="C97" s="75">
        <f t="shared" si="50"/>
        <v>-0.24272708154425024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5.8217924374790592E-3</v>
      </c>
      <c r="K97" s="22">
        <f t="shared" si="60"/>
        <v>0.24272708154425024</v>
      </c>
      <c r="L97" s="22">
        <f t="shared" si="61"/>
        <v>4.1190050201448523E-2</v>
      </c>
      <c r="M97" s="226">
        <f t="shared" si="62"/>
        <v>5.8217924374790592E-3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0.33636363636363642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0.33636363636363642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si="50"/>
        <v>1.8641439862598419</v>
      </c>
      <c r="C101" s="75">
        <f t="shared" si="50"/>
        <v>0</v>
      </c>
      <c r="D101" s="24">
        <f t="shared" si="56"/>
        <v>1.8641439862598419</v>
      </c>
      <c r="H101" s="24">
        <f t="shared" si="57"/>
        <v>0.28606060606060607</v>
      </c>
      <c r="I101" s="22">
        <f t="shared" si="58"/>
        <v>0.53325815849372449</v>
      </c>
      <c r="J101" s="24">
        <f t="shared" si="59"/>
        <v>0.53325815849372449</v>
      </c>
      <c r="K101" s="22">
        <f t="shared" si="60"/>
        <v>1.8641439862598419</v>
      </c>
      <c r="L101" s="22">
        <f t="shared" si="61"/>
        <v>0.53325815849372449</v>
      </c>
      <c r="M101" s="226">
        <f t="shared" si="62"/>
        <v>0.53325815849372449</v>
      </c>
      <c r="N101" s="228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0.57212121212121214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si="50"/>
        <v>0.73983214454687474</v>
      </c>
      <c r="C103" s="75">
        <f t="shared" si="50"/>
        <v>0</v>
      </c>
      <c r="D103" s="24">
        <f t="shared" si="56"/>
        <v>0.73983214454687474</v>
      </c>
      <c r="H103" s="24">
        <f t="shared" si="57"/>
        <v>0.7151515151515152</v>
      </c>
      <c r="I103" s="22">
        <f t="shared" si="58"/>
        <v>0.52909207913049228</v>
      </c>
      <c r="J103" s="24">
        <f t="shared" si="59"/>
        <v>0.52909207913049228</v>
      </c>
      <c r="K103" s="22">
        <f t="shared" si="60"/>
        <v>0.73983214454687474</v>
      </c>
      <c r="L103" s="22">
        <f t="shared" si="61"/>
        <v>0.52909207913049228</v>
      </c>
      <c r="M103" s="226">
        <f t="shared" si="62"/>
        <v>0.52909207913049228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1.1650899914124011</v>
      </c>
      <c r="C106" s="75">
        <f t="shared" si="50"/>
        <v>0</v>
      </c>
      <c r="D106" s="24">
        <f t="shared" si="56"/>
        <v>1.1650899914124011</v>
      </c>
      <c r="H106" s="24">
        <f t="shared" si="57"/>
        <v>0.67272727272727284</v>
      </c>
      <c r="I106" s="22">
        <f t="shared" si="58"/>
        <v>0.7837878124047063</v>
      </c>
      <c r="J106" s="24">
        <f t="shared" si="59"/>
        <v>0.7837878124047063</v>
      </c>
      <c r="K106" s="22">
        <f t="shared" si="60"/>
        <v>1.1650899914124011</v>
      </c>
      <c r="L106" s="22">
        <f t="shared" si="61"/>
        <v>0.7837878124047063</v>
      </c>
      <c r="M106" s="226">
        <f t="shared" si="62"/>
        <v>0.7837878124047063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3.1788127028323605</v>
      </c>
      <c r="J119" s="24">
        <f>SUM(J91:J118)</f>
        <v>3.173390119019166</v>
      </c>
      <c r="K119" s="22">
        <f>SUM(K91:K118)</f>
        <v>8.3371897968819066</v>
      </c>
      <c r="L119" s="22">
        <f>SUM(L91:L118)</f>
        <v>3.1404471132161542</v>
      </c>
      <c r="M119" s="57">
        <f t="shared" si="49"/>
        <v>3.173390119019166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2">
        <f>(B124)</f>
        <v>1.2688663498045756</v>
      </c>
      <c r="L124" s="29">
        <f>IF(SUMPRODUCT($B$124:$B124,$H$124:$H124)&lt;L$119,($B124*$H124),L$119)</f>
        <v>1.076613872561458</v>
      </c>
      <c r="M124" s="57">
        <f t="shared" si="6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0.94648694155565838</v>
      </c>
      <c r="J125" s="236">
        <f>IF(SUMPRODUCT($B$124:$B125,$H$124:$H125)&lt;J$119,($B125*$H125),IF(SUMPRODUCT($B$124:$B124,$H$124:$H124)&lt;J$119,J$119-SUMPRODUCT($B$124:$B124,$H$124:$H124),0))</f>
        <v>0.94648694155565838</v>
      </c>
      <c r="K125" s="22">
        <f t="shared" ref="K125:K126" si="64">(B125)</f>
        <v>1.3234775030227426</v>
      </c>
      <c r="L125" s="29">
        <f>IF(SUMPRODUCT($B$124:$B125,$H$124:$H125)&lt;L$119,($B125*$H125),IF(SUMPRODUCT($B$124:$B124,$H$124:$H124)&lt;L$119,L$119-SUMPRODUCT($B$124:$B124,$H$124:$H124),0))</f>
        <v>0.94648694155565838</v>
      </c>
      <c r="M125" s="57">
        <f t="shared" ref="M125:M126" si="65">(J125)</f>
        <v>0.94648694155565838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0.80870054699852911</v>
      </c>
      <c r="K126" s="22">
        <f t="shared" si="64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0.95875062196502769</v>
      </c>
      <c r="M126" s="57">
        <f t="shared" si="65"/>
        <v>0.80870054699852911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2.1021988302709023</v>
      </c>
      <c r="J128" s="227">
        <f>(J30)</f>
        <v>0.34158875790352072</v>
      </c>
      <c r="K128" s="22">
        <f>(B128)</f>
        <v>0.54316672549368428</v>
      </c>
      <c r="L128" s="22">
        <f>IF(L124=L119,0,(L119-L124)/(B119-B124)*K128)</f>
        <v>0.15859567713401013</v>
      </c>
      <c r="M128" s="57">
        <f t="shared" si="63"/>
        <v>0.34158875790352072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0.76695834791483519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3.1788127028323605</v>
      </c>
      <c r="J130" s="227">
        <f>(J119)</f>
        <v>3.173390119019166</v>
      </c>
      <c r="K130" s="22">
        <f>(B130)</f>
        <v>8.3371897968819066</v>
      </c>
      <c r="L130" s="22">
        <f>(L119)</f>
        <v>3.1404471132161542</v>
      </c>
      <c r="M130" s="57">
        <f t="shared" si="63"/>
        <v>3.173390119019166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0.13778639455712893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45" priority="164" operator="equal">
      <formula>16</formula>
    </cfRule>
    <cfRule type="cellIs" dxfId="244" priority="165" operator="equal">
      <formula>15</formula>
    </cfRule>
    <cfRule type="cellIs" dxfId="243" priority="166" operator="equal">
      <formula>14</formula>
    </cfRule>
    <cfRule type="cellIs" dxfId="242" priority="167" operator="equal">
      <formula>13</formula>
    </cfRule>
    <cfRule type="cellIs" dxfId="241" priority="168" operator="equal">
      <formula>12</formula>
    </cfRule>
    <cfRule type="cellIs" dxfId="240" priority="169" operator="equal">
      <formula>11</formula>
    </cfRule>
    <cfRule type="cellIs" dxfId="239" priority="170" operator="equal">
      <formula>10</formula>
    </cfRule>
    <cfRule type="cellIs" dxfId="238" priority="171" operator="equal">
      <formula>9</formula>
    </cfRule>
    <cfRule type="cellIs" dxfId="237" priority="172" operator="equal">
      <formula>8</formula>
    </cfRule>
    <cfRule type="cellIs" dxfId="236" priority="173" operator="equal">
      <formula>7</formula>
    </cfRule>
    <cfRule type="cellIs" dxfId="235" priority="174" operator="equal">
      <formula>6</formula>
    </cfRule>
    <cfRule type="cellIs" dxfId="234" priority="175" operator="equal">
      <formula>5</formula>
    </cfRule>
    <cfRule type="cellIs" dxfId="233" priority="176" operator="equal">
      <formula>4</formula>
    </cfRule>
    <cfRule type="cellIs" dxfId="232" priority="177" operator="equal">
      <formula>3</formula>
    </cfRule>
    <cfRule type="cellIs" dxfId="231" priority="178" operator="equal">
      <formula>2</formula>
    </cfRule>
    <cfRule type="cellIs" dxfId="230" priority="179" operator="equal">
      <formula>1</formula>
    </cfRule>
  </conditionalFormatting>
  <conditionalFormatting sqref="N29">
    <cfRule type="cellIs" dxfId="229" priority="148" operator="equal">
      <formula>16</formula>
    </cfRule>
    <cfRule type="cellIs" dxfId="228" priority="149" operator="equal">
      <formula>15</formula>
    </cfRule>
    <cfRule type="cellIs" dxfId="227" priority="150" operator="equal">
      <formula>14</formula>
    </cfRule>
    <cfRule type="cellIs" dxfId="226" priority="151" operator="equal">
      <formula>13</formula>
    </cfRule>
    <cfRule type="cellIs" dxfId="225" priority="152" operator="equal">
      <formula>12</formula>
    </cfRule>
    <cfRule type="cellIs" dxfId="224" priority="153" operator="equal">
      <formula>11</formula>
    </cfRule>
    <cfRule type="cellIs" dxfId="223" priority="154" operator="equal">
      <formula>10</formula>
    </cfRule>
    <cfRule type="cellIs" dxfId="222" priority="155" operator="equal">
      <formula>9</formula>
    </cfRule>
    <cfRule type="cellIs" dxfId="221" priority="156" operator="equal">
      <formula>8</formula>
    </cfRule>
    <cfRule type="cellIs" dxfId="220" priority="157" operator="equal">
      <formula>7</formula>
    </cfRule>
    <cfRule type="cellIs" dxfId="219" priority="158" operator="equal">
      <formula>6</formula>
    </cfRule>
    <cfRule type="cellIs" dxfId="218" priority="159" operator="equal">
      <formula>5</formula>
    </cfRule>
    <cfRule type="cellIs" dxfId="217" priority="160" operator="equal">
      <formula>4</formula>
    </cfRule>
    <cfRule type="cellIs" dxfId="216" priority="161" operator="equal">
      <formula>3</formula>
    </cfRule>
    <cfRule type="cellIs" dxfId="215" priority="162" operator="equal">
      <formula>2</formula>
    </cfRule>
    <cfRule type="cellIs" dxfId="214" priority="163" operator="equal">
      <formula>1</formula>
    </cfRule>
  </conditionalFormatting>
  <conditionalFormatting sqref="N113:N118">
    <cfRule type="cellIs" dxfId="213" priority="100" operator="equal">
      <formula>16</formula>
    </cfRule>
    <cfRule type="cellIs" dxfId="212" priority="101" operator="equal">
      <formula>15</formula>
    </cfRule>
    <cfRule type="cellIs" dxfId="211" priority="102" operator="equal">
      <formula>14</formula>
    </cfRule>
    <cfRule type="cellIs" dxfId="210" priority="103" operator="equal">
      <formula>13</formula>
    </cfRule>
    <cfRule type="cellIs" dxfId="209" priority="104" operator="equal">
      <formula>12</formula>
    </cfRule>
    <cfRule type="cellIs" dxfId="208" priority="105" operator="equal">
      <formula>11</formula>
    </cfRule>
    <cfRule type="cellIs" dxfId="207" priority="106" operator="equal">
      <formula>10</formula>
    </cfRule>
    <cfRule type="cellIs" dxfId="206" priority="107" operator="equal">
      <formula>9</formula>
    </cfRule>
    <cfRule type="cellIs" dxfId="205" priority="108" operator="equal">
      <formula>8</formula>
    </cfRule>
    <cfRule type="cellIs" dxfId="204" priority="109" operator="equal">
      <formula>7</formula>
    </cfRule>
    <cfRule type="cellIs" dxfId="203" priority="110" operator="equal">
      <formula>6</formula>
    </cfRule>
    <cfRule type="cellIs" dxfId="202" priority="111" operator="equal">
      <formula>5</formula>
    </cfRule>
    <cfRule type="cellIs" dxfId="201" priority="112" operator="equal">
      <formula>4</formula>
    </cfRule>
    <cfRule type="cellIs" dxfId="200" priority="113" operator="equal">
      <formula>3</formula>
    </cfRule>
    <cfRule type="cellIs" dxfId="199" priority="114" operator="equal">
      <formula>2</formula>
    </cfRule>
    <cfRule type="cellIs" dxfId="198" priority="115" operator="equal">
      <formula>1</formula>
    </cfRule>
  </conditionalFormatting>
  <conditionalFormatting sqref="N27:N28">
    <cfRule type="cellIs" dxfId="197" priority="84" operator="equal">
      <formula>16</formula>
    </cfRule>
    <cfRule type="cellIs" dxfId="196" priority="85" operator="equal">
      <formula>15</formula>
    </cfRule>
    <cfRule type="cellIs" dxfId="195" priority="86" operator="equal">
      <formula>14</formula>
    </cfRule>
    <cfRule type="cellIs" dxfId="194" priority="87" operator="equal">
      <formula>13</formula>
    </cfRule>
    <cfRule type="cellIs" dxfId="193" priority="88" operator="equal">
      <formula>12</formula>
    </cfRule>
    <cfRule type="cellIs" dxfId="192" priority="89" operator="equal">
      <formula>11</formula>
    </cfRule>
    <cfRule type="cellIs" dxfId="191" priority="90" operator="equal">
      <formula>10</formula>
    </cfRule>
    <cfRule type="cellIs" dxfId="190" priority="91" operator="equal">
      <formula>9</formula>
    </cfRule>
    <cfRule type="cellIs" dxfId="189" priority="92" operator="equal">
      <formula>8</formula>
    </cfRule>
    <cfRule type="cellIs" dxfId="188" priority="93" operator="equal">
      <formula>7</formula>
    </cfRule>
    <cfRule type="cellIs" dxfId="187" priority="94" operator="equal">
      <formula>6</formula>
    </cfRule>
    <cfRule type="cellIs" dxfId="186" priority="95" operator="equal">
      <formula>5</formula>
    </cfRule>
    <cfRule type="cellIs" dxfId="185" priority="96" operator="equal">
      <formula>4</formula>
    </cfRule>
    <cfRule type="cellIs" dxfId="184" priority="97" operator="equal">
      <formula>3</formula>
    </cfRule>
    <cfRule type="cellIs" dxfId="183" priority="98" operator="equal">
      <formula>2</formula>
    </cfRule>
    <cfRule type="cellIs" dxfId="182" priority="99" operator="equal">
      <formula>1</formula>
    </cfRule>
  </conditionalFormatting>
  <conditionalFormatting sqref="N112">
    <cfRule type="cellIs" dxfId="181" priority="52" operator="equal">
      <formula>16</formula>
    </cfRule>
    <cfRule type="cellIs" dxfId="180" priority="53" operator="equal">
      <formula>15</formula>
    </cfRule>
    <cfRule type="cellIs" dxfId="179" priority="54" operator="equal">
      <formula>14</formula>
    </cfRule>
    <cfRule type="cellIs" dxfId="178" priority="55" operator="equal">
      <formula>13</formula>
    </cfRule>
    <cfRule type="cellIs" dxfId="177" priority="56" operator="equal">
      <formula>12</formula>
    </cfRule>
    <cfRule type="cellIs" dxfId="176" priority="57" operator="equal">
      <formula>11</formula>
    </cfRule>
    <cfRule type="cellIs" dxfId="175" priority="58" operator="equal">
      <formula>10</formula>
    </cfRule>
    <cfRule type="cellIs" dxfId="174" priority="59" operator="equal">
      <formula>9</formula>
    </cfRule>
    <cfRule type="cellIs" dxfId="173" priority="60" operator="equal">
      <formula>8</formula>
    </cfRule>
    <cfRule type="cellIs" dxfId="172" priority="61" operator="equal">
      <formula>7</formula>
    </cfRule>
    <cfRule type="cellIs" dxfId="171" priority="62" operator="equal">
      <formula>6</formula>
    </cfRule>
    <cfRule type="cellIs" dxfId="170" priority="63" operator="equal">
      <formula>5</formula>
    </cfRule>
    <cfRule type="cellIs" dxfId="169" priority="64" operator="equal">
      <formula>4</formula>
    </cfRule>
    <cfRule type="cellIs" dxfId="168" priority="65" operator="equal">
      <formula>3</formula>
    </cfRule>
    <cfRule type="cellIs" dxfId="167" priority="66" operator="equal">
      <formula>2</formula>
    </cfRule>
    <cfRule type="cellIs" dxfId="166" priority="67" operator="equal">
      <formula>1</formula>
    </cfRule>
  </conditionalFormatting>
  <conditionalFormatting sqref="N91:N104">
    <cfRule type="cellIs" dxfId="165" priority="36" operator="equal">
      <formula>16</formula>
    </cfRule>
    <cfRule type="cellIs" dxfId="164" priority="37" operator="equal">
      <formula>15</formula>
    </cfRule>
    <cfRule type="cellIs" dxfId="163" priority="38" operator="equal">
      <formula>14</formula>
    </cfRule>
    <cfRule type="cellIs" dxfId="162" priority="39" operator="equal">
      <formula>13</formula>
    </cfRule>
    <cfRule type="cellIs" dxfId="161" priority="40" operator="equal">
      <formula>12</formula>
    </cfRule>
    <cfRule type="cellIs" dxfId="160" priority="41" operator="equal">
      <formula>11</formula>
    </cfRule>
    <cfRule type="cellIs" dxfId="159" priority="42" operator="equal">
      <formula>10</formula>
    </cfRule>
    <cfRule type="cellIs" dxfId="158" priority="43" operator="equal">
      <formula>9</formula>
    </cfRule>
    <cfRule type="cellIs" dxfId="157" priority="44" operator="equal">
      <formula>8</formula>
    </cfRule>
    <cfRule type="cellIs" dxfId="156" priority="45" operator="equal">
      <formula>7</formula>
    </cfRule>
    <cfRule type="cellIs" dxfId="155" priority="46" operator="equal">
      <formula>6</formula>
    </cfRule>
    <cfRule type="cellIs" dxfId="154" priority="47" operator="equal">
      <formula>5</formula>
    </cfRule>
    <cfRule type="cellIs" dxfId="153" priority="48" operator="equal">
      <formula>4</formula>
    </cfRule>
    <cfRule type="cellIs" dxfId="152" priority="49" operator="equal">
      <formula>3</formula>
    </cfRule>
    <cfRule type="cellIs" dxfId="151" priority="50" operator="equal">
      <formula>2</formula>
    </cfRule>
    <cfRule type="cellIs" dxfId="150" priority="51" operator="equal">
      <formula>1</formula>
    </cfRule>
  </conditionalFormatting>
  <conditionalFormatting sqref="N105:N111">
    <cfRule type="cellIs" dxfId="149" priority="20" operator="equal">
      <formula>16</formula>
    </cfRule>
    <cfRule type="cellIs" dxfId="148" priority="21" operator="equal">
      <formula>15</formula>
    </cfRule>
    <cfRule type="cellIs" dxfId="147" priority="22" operator="equal">
      <formula>14</formula>
    </cfRule>
    <cfRule type="cellIs" dxfId="146" priority="23" operator="equal">
      <formula>13</formula>
    </cfRule>
    <cfRule type="cellIs" dxfId="145" priority="24" operator="equal">
      <formula>12</formula>
    </cfRule>
    <cfRule type="cellIs" dxfId="144" priority="25" operator="equal">
      <formula>11</formula>
    </cfRule>
    <cfRule type="cellIs" dxfId="143" priority="26" operator="equal">
      <formula>10</formula>
    </cfRule>
    <cfRule type="cellIs" dxfId="142" priority="27" operator="equal">
      <formula>9</formula>
    </cfRule>
    <cfRule type="cellIs" dxfId="141" priority="28" operator="equal">
      <formula>8</formula>
    </cfRule>
    <cfRule type="cellIs" dxfId="140" priority="29" operator="equal">
      <formula>7</formula>
    </cfRule>
    <cfRule type="cellIs" dxfId="139" priority="30" operator="equal">
      <formula>6</formula>
    </cfRule>
    <cfRule type="cellIs" dxfId="138" priority="31" operator="equal">
      <formula>5</formula>
    </cfRule>
    <cfRule type="cellIs" dxfId="137" priority="32" operator="equal">
      <formula>4</formula>
    </cfRule>
    <cfRule type="cellIs" dxfId="136" priority="33" operator="equal">
      <formula>3</formula>
    </cfRule>
    <cfRule type="cellIs" dxfId="135" priority="34" operator="equal">
      <formula>2</formula>
    </cfRule>
    <cfRule type="cellIs" dxfId="134" priority="35" operator="equal">
      <formula>1</formula>
    </cfRule>
  </conditionalFormatting>
  <conditionalFormatting sqref="N6:N26">
    <cfRule type="cellIs" dxfId="133" priority="4" operator="equal">
      <formula>16</formula>
    </cfRule>
    <cfRule type="cellIs" dxfId="132" priority="5" operator="equal">
      <formula>15</formula>
    </cfRule>
    <cfRule type="cellIs" dxfId="131" priority="6" operator="equal">
      <formula>14</formula>
    </cfRule>
    <cfRule type="cellIs" dxfId="130" priority="7" operator="equal">
      <formula>13</formula>
    </cfRule>
    <cfRule type="cellIs" dxfId="129" priority="8" operator="equal">
      <formula>12</formula>
    </cfRule>
    <cfRule type="cellIs" dxfId="128" priority="9" operator="equal">
      <formula>11</formula>
    </cfRule>
    <cfRule type="cellIs" dxfId="127" priority="10" operator="equal">
      <formula>10</formula>
    </cfRule>
    <cfRule type="cellIs" dxfId="126" priority="11" operator="equal">
      <formula>9</formula>
    </cfRule>
    <cfRule type="cellIs" dxfId="125" priority="12" operator="equal">
      <formula>8</formula>
    </cfRule>
    <cfRule type="cellIs" dxfId="124" priority="13" operator="equal">
      <formula>7</formula>
    </cfRule>
    <cfRule type="cellIs" dxfId="123" priority="14" operator="equal">
      <formula>6</formula>
    </cfRule>
    <cfRule type="cellIs" dxfId="122" priority="15" operator="equal">
      <formula>5</formula>
    </cfRule>
    <cfRule type="cellIs" dxfId="121" priority="16" operator="equal">
      <formula>4</formula>
    </cfRule>
    <cfRule type="cellIs" dxfId="120" priority="17" operator="equal">
      <formula>3</formula>
    </cfRule>
    <cfRule type="cellIs" dxfId="119" priority="18" operator="equal">
      <formula>2</formula>
    </cfRule>
    <cfRule type="cellIs" dxfId="118" priority="19" operator="equal">
      <formula>1</formula>
    </cfRule>
  </conditionalFormatting>
  <conditionalFormatting sqref="R31:T31">
    <cfRule type="cellIs" dxfId="117" priority="3" operator="greaterThan">
      <formula>0</formula>
    </cfRule>
  </conditionalFormatting>
  <conditionalFormatting sqref="R32:T32">
    <cfRule type="cellIs" dxfId="116" priority="2" operator="greaterThan">
      <formula>0</formula>
    </cfRule>
  </conditionalFormatting>
  <conditionalFormatting sqref="R30:T30">
    <cfRule type="cellIs" dxfId="115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1.689601494396015E-2</v>
      </c>
      <c r="J6" s="24">
        <f t="shared" ref="J6:J13" si="3">IF(I$32&lt;=1+I$131,I6,B6*H6+J$33*(I6-B6*H6))</f>
        <v>1.689601494396015E-2</v>
      </c>
      <c r="K6" s="22">
        <f t="shared" ref="K6:K31" si="4">B6</f>
        <v>8.4480074719800749E-2</v>
      </c>
      <c r="L6" s="22">
        <f t="shared" ref="L6:L29" si="5">IF(K6="","",K6*H6)</f>
        <v>1.689601494396015E-2</v>
      </c>
      <c r="M6" s="177">
        <f t="shared" ref="M6:M31" si="6">J6</f>
        <v>1.689601494396015E-2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6.7584059775840602E-2</v>
      </c>
      <c r="Z6" s="156">
        <f>Poor!Z6</f>
        <v>0.17</v>
      </c>
      <c r="AA6" s="121">
        <f>$M6*Z6*4</f>
        <v>1.1489290161892903E-2</v>
      </c>
      <c r="AB6" s="156">
        <f>Poor!AB6</f>
        <v>0.17</v>
      </c>
      <c r="AC6" s="121">
        <f t="shared" ref="AC6:AC29" si="7">$M6*AB6*4</f>
        <v>1.1489290161892903E-2</v>
      </c>
      <c r="AD6" s="156">
        <f>Poor!AD6</f>
        <v>0.33</v>
      </c>
      <c r="AE6" s="121">
        <f t="shared" ref="AE6:AE29" si="8">$M6*AD6*4</f>
        <v>2.23027397260274E-2</v>
      </c>
      <c r="AF6" s="122">
        <f>1-SUM(Z6,AB6,AD6)</f>
        <v>0.32999999999999996</v>
      </c>
      <c r="AG6" s="121">
        <f>$M6*AF6*4</f>
        <v>2.2302739726027396E-2</v>
      </c>
      <c r="AH6" s="123">
        <f>SUM(Z6,AB6,AD6,AF6)</f>
        <v>1</v>
      </c>
      <c r="AI6" s="183">
        <f>SUM(AA6,AC6,AE6,AG6)/4</f>
        <v>1.689601494396015E-2</v>
      </c>
      <c r="AJ6" s="120">
        <f>(AA6+AC6)/2</f>
        <v>1.1489290161892903E-2</v>
      </c>
      <c r="AK6" s="119">
        <f>(AE6+AG6)/2</f>
        <v>2.23027397260274E-2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1.7632919364881695E-2</v>
      </c>
      <c r="J7" s="24">
        <f t="shared" si="3"/>
        <v>1.7632919364881695E-2</v>
      </c>
      <c r="K7" s="22">
        <f t="shared" si="4"/>
        <v>8.816459682440847E-2</v>
      </c>
      <c r="L7" s="22">
        <f t="shared" si="5"/>
        <v>1.7632919364881695E-2</v>
      </c>
      <c r="M7" s="177">
        <f t="shared" si="6"/>
        <v>1.7632919364881695E-2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2609.8430257697223</v>
      </c>
      <c r="S7" s="221">
        <f>IF($B$81=0,0,(SUMIF($N$6:$N$28,$U7,L$6:L$28)+SUMIF($N$91:$N$118,$U7,L$91:L$118))*$I$83*Poor!$B$81/$B$81)</f>
        <v>691.02760809439474</v>
      </c>
      <c r="T7" s="221">
        <f>IF($B$81=0,0,(SUMIF($N$6:$N$28,$U7,M$6:M$28)+SUMIF($N$91:$N$118,$U7,M$91:M$118))*$I$83*Poor!$B$81/$B$81)</f>
        <v>896.03977909982518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7.0531677459526779E-2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7.0531677459526779E-2</v>
      </c>
      <c r="AH7" s="123">
        <f t="shared" ref="AH7:AH30" si="12">SUM(Z7,AB7,AD7,AF7)</f>
        <v>1</v>
      </c>
      <c r="AI7" s="183">
        <f t="shared" ref="AI7:AI30" si="13">SUM(AA7,AC7,AE7,AG7)/4</f>
        <v>1.7632919364881695E-2</v>
      </c>
      <c r="AJ7" s="120">
        <f t="shared" ref="AJ7:AJ31" si="14">(AA7+AC7)/2</f>
        <v>0</v>
      </c>
      <c r="AK7" s="119">
        <f t="shared" ref="AK7:AK31" si="15">(AE7+AG7)/2</f>
        <v>3.5265838729763389E-2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0.2838994520547945</v>
      </c>
      <c r="J8" s="24">
        <f t="shared" si="3"/>
        <v>2.7850261453263012E-2</v>
      </c>
      <c r="K8" s="22">
        <f t="shared" si="4"/>
        <v>5.9145719178082187E-2</v>
      </c>
      <c r="L8" s="22">
        <f t="shared" si="5"/>
        <v>1.7743715753424656E-2</v>
      </c>
      <c r="M8" s="223">
        <f t="shared" si="6"/>
        <v>2.7850261453263012E-2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14996.068386836114</v>
      </c>
      <c r="S8" s="221">
        <f>IF($B$81=0,0,(SUMIF($N$6:$N$28,$U8,L$6:L$28)+SUMIF($N$91:$N$118,$U8,L$91:L$118))*$I$83*Poor!$B$81/$B$81)</f>
        <v>3312.9599999999991</v>
      </c>
      <c r="T8" s="221">
        <f>IF($B$81=0,0,(SUMIF($N$6:$N$28,$U8,M$6:M$28)+SUMIF($N$91:$N$118,$U8,M$91:M$118))*$I$83*Poor!$B$81/$B$81)</f>
        <v>3250.9527515545969</v>
      </c>
      <c r="U8" s="222">
        <v>2</v>
      </c>
      <c r="V8" s="56"/>
      <c r="W8" s="115"/>
      <c r="X8" s="118">
        <f>Poor!X8</f>
        <v>1</v>
      </c>
      <c r="Y8" s="183">
        <f t="shared" si="9"/>
        <v>0.11140104581305205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0.11140104581305205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2.7850261453263012E-2</v>
      </c>
      <c r="AJ8" s="120">
        <f t="shared" si="14"/>
        <v>5.5700522906526023E-2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1.1047051681195517E-2</v>
      </c>
      <c r="J9" s="24">
        <f t="shared" si="3"/>
        <v>1.1047051681195517E-2</v>
      </c>
      <c r="K9" s="22">
        <f t="shared" si="4"/>
        <v>5.523525840597758E-2</v>
      </c>
      <c r="L9" s="22">
        <f t="shared" si="5"/>
        <v>1.1047051681195517E-2</v>
      </c>
      <c r="M9" s="223">
        <f t="shared" si="6"/>
        <v>1.1047051681195517E-2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3037.7832928629437</v>
      </c>
      <c r="S9" s="221">
        <f>IF($B$81=0,0,(SUMIF($N$6:$N$28,$U9,L$6:L$28)+SUMIF($N$91:$N$118,$U9,L$91:L$118))*$I$83*Poor!$B$81/$B$81)</f>
        <v>670.6267001855233</v>
      </c>
      <c r="T9" s="221">
        <f>IF($B$81=0,0,(SUMIF($N$6:$N$28,$U9,M$6:M$28)+SUMIF($N$91:$N$118,$U9,M$91:M$118))*$I$83*Poor!$B$81/$B$81)</f>
        <v>670.6267001855233</v>
      </c>
      <c r="U9" s="222">
        <v>3</v>
      </c>
      <c r="V9" s="56"/>
      <c r="W9" s="115"/>
      <c r="X9" s="118">
        <f>Poor!X9</f>
        <v>1</v>
      </c>
      <c r="Y9" s="183">
        <f t="shared" si="9"/>
        <v>4.4188206724782068E-2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4.4188206724782068E-2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1.1047051681195517E-2</v>
      </c>
      <c r="AJ9" s="120">
        <f t="shared" si="14"/>
        <v>2.2094103362391034E-2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0.2</v>
      </c>
      <c r="H10" s="24">
        <f t="shared" si="1"/>
        <v>0.2</v>
      </c>
      <c r="I10" s="22">
        <f t="shared" si="2"/>
        <v>1.8613793275217932E-2</v>
      </c>
      <c r="J10" s="24">
        <f t="shared" si="3"/>
        <v>7.2375912200622851E-3</v>
      </c>
      <c r="K10" s="22">
        <f t="shared" si="4"/>
        <v>3.3942799501867994E-2</v>
      </c>
      <c r="L10" s="22">
        <f t="shared" si="5"/>
        <v>6.788559900373599E-3</v>
      </c>
      <c r="M10" s="223">
        <f t="shared" si="6"/>
        <v>7.2375912200622851E-3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2.895036488024914E-2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2.895036488024914E-2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7.2375912200622851E-3</v>
      </c>
      <c r="AJ10" s="120">
        <f t="shared" si="14"/>
        <v>1.447518244012457E-2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48955.466474170928</v>
      </c>
      <c r="S11" s="221">
        <f>IF($B$81=0,0,(SUMIF($N$6:$N$28,$U11,L$6:L$28)+SUMIF($N$91:$N$118,$U11,L$91:L$118))*$I$83*Poor!$B$81/$B$81)</f>
        <v>19322.499999999996</v>
      </c>
      <c r="T11" s="221">
        <f>IF($B$81=0,0,(SUMIF($N$6:$N$28,$U11,M$6:M$28)+SUMIF($N$91:$N$118,$U11,M$91:M$118))*$I$83*Poor!$B$81/$B$81)</f>
        <v>19378.509143798357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113008.64932663579</v>
      </c>
      <c r="S14" s="221">
        <f>IF($B$81=0,0,(SUMIF($N$6:$N$28,$U14,L$6:L$28)+SUMIF($N$91:$N$118,$U14,L$91:L$118))*$I$83*Poor!$B$81/$B$81)</f>
        <v>35683.199999999997</v>
      </c>
      <c r="T14" s="221">
        <f>IF($B$81=0,0,(SUMIF($N$6:$N$28,$U14,M$6:M$28)+SUMIF($N$91:$N$118,$U14,M$91:M$118))*$I$83*Poor!$B$81/$B$81)</f>
        <v>35683.199999999997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93725.427417725718</v>
      </c>
      <c r="S17" s="221">
        <f>IF($B$81=0,0,(SUMIF($N$6:$N$28,$U17,L$6:L$28)+SUMIF($N$91:$N$118,$U17,L$91:L$118))*$I$83*Poor!$B$81/$B$81)</f>
        <v>59188.800000000003</v>
      </c>
      <c r="T17" s="221">
        <f>IF($B$81=0,0,(SUMIF($N$6:$N$28,$U17,M$6:M$28)+SUMIF($N$91:$N$118,$U17,M$91:M$118))*$I$83*Poor!$B$81/$B$81)</f>
        <v>59188.800000000003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11390.554336891068</v>
      </c>
      <c r="S20" s="221">
        <f>IF($B$81=0,0,(SUMIF($N$6:$N$28,$U20,L$6:L$28)+SUMIF($N$91:$N$118,$U20,L$91:L$118))*$I$83*Poor!$B$81/$B$81)</f>
        <v>8991.6</v>
      </c>
      <c r="T20" s="221">
        <f>IF($B$81=0,0,(SUMIF($N$6:$N$28,$U20,M$6:M$28)+SUMIF($N$91:$N$118,$U20,M$91:M$118))*$I$83*Poor!$B$81/$B$81)</f>
        <v>8991.6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38925.201434730108</v>
      </c>
      <c r="S21" s="221">
        <f>IF($B$81=0,0,(SUMIF($N$6:$N$28,$U21,L$6:L$28)+SUMIF($N$91:$N$118,$U21,L$91:L$118))*$I$83*Poor!$B$81/$B$81)</f>
        <v>27030.000000000004</v>
      </c>
      <c r="T21" s="221">
        <f>IF($B$81=0,0,(SUMIF($N$6:$N$28,$U21,M$6:M$28)+SUMIF($N$91:$N$118,$U21,M$91:M$118))*$I$83*Poor!$B$81/$B$81)</f>
        <v>27030.000000000004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326648.99369562237</v>
      </c>
      <c r="S23" s="179">
        <f>SUM(S7:S22)</f>
        <v>154890.71430827992</v>
      </c>
      <c r="T23" s="179">
        <f>SUM(T7:T22)</f>
        <v>155089.7283746383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3.1882709132752679E-2</v>
      </c>
      <c r="K27" s="22">
        <f t="shared" si="4"/>
        <v>3.314115504358655E-2</v>
      </c>
      <c r="L27" s="22">
        <f t="shared" si="5"/>
        <v>3.314115504358655E-2</v>
      </c>
      <c r="M27" s="225">
        <f t="shared" si="6"/>
        <v>3.1882709132752679E-2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0.12753083653101072</v>
      </c>
      <c r="Z27" s="156">
        <f>Poor!Z27</f>
        <v>0.25</v>
      </c>
      <c r="AA27" s="121">
        <f t="shared" si="16"/>
        <v>3.1882709132752679E-2</v>
      </c>
      <c r="AB27" s="156">
        <f>Poor!AB27</f>
        <v>0.25</v>
      </c>
      <c r="AC27" s="121">
        <f t="shared" si="7"/>
        <v>3.1882709132752679E-2</v>
      </c>
      <c r="AD27" s="156">
        <f>Poor!AD27</f>
        <v>0.25</v>
      </c>
      <c r="AE27" s="121">
        <f t="shared" si="8"/>
        <v>3.1882709132752679E-2</v>
      </c>
      <c r="AF27" s="122">
        <f t="shared" si="10"/>
        <v>0.25</v>
      </c>
      <c r="AG27" s="121">
        <f t="shared" si="11"/>
        <v>3.1882709132752679E-2</v>
      </c>
      <c r="AH27" s="123">
        <f t="shared" si="12"/>
        <v>1</v>
      </c>
      <c r="AI27" s="183">
        <f t="shared" si="13"/>
        <v>3.1882709132752679E-2</v>
      </c>
      <c r="AJ27" s="120">
        <f t="shared" si="14"/>
        <v>3.1882709132752679E-2</v>
      </c>
      <c r="AK27" s="119">
        <f t="shared" si="15"/>
        <v>3.1882709132752679E-2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0.45828935233018714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0.45828935233018714</v>
      </c>
      <c r="N29" s="228"/>
      <c r="P29" s="22"/>
      <c r="V29" s="56"/>
      <c r="W29" s="110"/>
      <c r="X29" s="118"/>
      <c r="Y29" s="183">
        <f t="shared" si="9"/>
        <v>1.8331574093207486</v>
      </c>
      <c r="Z29" s="156">
        <f>Poor!Z29</f>
        <v>0.25</v>
      </c>
      <c r="AA29" s="121">
        <f t="shared" si="16"/>
        <v>0.45828935233018714</v>
      </c>
      <c r="AB29" s="156">
        <f>Poor!AB29</f>
        <v>0.25</v>
      </c>
      <c r="AC29" s="121">
        <f t="shared" si="7"/>
        <v>0.45828935233018714</v>
      </c>
      <c r="AD29" s="156">
        <f>Poor!AD29</f>
        <v>0.25</v>
      </c>
      <c r="AE29" s="121">
        <f t="shared" si="8"/>
        <v>0.45828935233018714</v>
      </c>
      <c r="AF29" s="122">
        <f t="shared" si="10"/>
        <v>0.25</v>
      </c>
      <c r="AG29" s="121">
        <f t="shared" si="11"/>
        <v>0.45828935233018714</v>
      </c>
      <c r="AH29" s="123">
        <f t="shared" si="12"/>
        <v>1</v>
      </c>
      <c r="AI29" s="183">
        <f t="shared" si="13"/>
        <v>0.45828935233018714</v>
      </c>
      <c r="AJ29" s="120">
        <f t="shared" si="14"/>
        <v>0.45828935233018714</v>
      </c>
      <c r="AK29" s="119">
        <f t="shared" si="15"/>
        <v>0.45828935233018714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6.8200902630027702</v>
      </c>
      <c r="J30" s="230">
        <f>IF(I$32&lt;=1,I30,1-SUM(J6:J29))</f>
        <v>0.42916409987369752</v>
      </c>
      <c r="K30" s="22">
        <f t="shared" si="4"/>
        <v>0.5065454465753424</v>
      </c>
      <c r="L30" s="22">
        <f>IF(L124=L119,0,IF(K30="",0,(L119-L124)/(B119-B124)*K30))</f>
        <v>0.20376564867893104</v>
      </c>
      <c r="M30" s="175">
        <f t="shared" si="6"/>
        <v>0.42916409987369752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1.7166563994947901</v>
      </c>
      <c r="Z30" s="122">
        <f>IF($Y30=0,0,AA30/($Y$30))</f>
        <v>0.18279664529805426</v>
      </c>
      <c r="AA30" s="187">
        <f>IF(AA79*4/$I$83+SUM(AA6:AA29)&lt;1,AA79*4/$I$83,1-SUM(AA6:AA29))</f>
        <v>0.31379903095708406</v>
      </c>
      <c r="AB30" s="122">
        <f>IF($Y30=0,0,AC30/($Y$30))</f>
        <v>0.29029609450197941</v>
      </c>
      <c r="AC30" s="187">
        <f>IF(AC79*4/$I$83+SUM(AC6:AC29)&lt;1,AC79*4/$I$83,1-SUM(AC6:AC29))</f>
        <v>0.49833864837516728</v>
      </c>
      <c r="AD30" s="122">
        <f>IF($Y30=0,0,AE30/($Y$30))</f>
        <v>0.28399695999415536</v>
      </c>
      <c r="AE30" s="187">
        <f>IF(AE79*4/$I$83+SUM(AE6:AE29)&lt;1,AE79*4/$I$83,1-SUM(AE6:AE29))</f>
        <v>0.48752519881103273</v>
      </c>
      <c r="AF30" s="122">
        <f>IF($Y30=0,0,AG30/($Y$30))</f>
        <v>0.24291030020581098</v>
      </c>
      <c r="AG30" s="187">
        <f>IF(AG79*4/$I$83+SUM(AG6:AG29)&lt;1,AG79*4/$I$83,1-SUM(AG6:AG29))</f>
        <v>0.41699352135150602</v>
      </c>
      <c r="AH30" s="123">
        <f t="shared" si="12"/>
        <v>0.99999999999999989</v>
      </c>
      <c r="AI30" s="183">
        <f t="shared" si="13"/>
        <v>0.42916409987369752</v>
      </c>
      <c r="AJ30" s="120">
        <f t="shared" si="14"/>
        <v>0.40606883966612567</v>
      </c>
      <c r="AK30" s="119">
        <f t="shared" si="15"/>
        <v>0.45225936008126938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0.22547305574199061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7.3928162682648173</v>
      </c>
      <c r="J32" s="17"/>
      <c r="L32" s="22">
        <f>SUM(L6:L30)</f>
        <v>0.77452694425800939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3.7972300880243476E-2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13186.5</v>
      </c>
      <c r="J37" s="38">
        <f>J91*I$83</f>
        <v>13186.5</v>
      </c>
      <c r="K37" s="40">
        <f t="shared" ref="K37:K52" si="28">(B37/B$65)</f>
        <v>0.10407838243101024</v>
      </c>
      <c r="L37" s="22">
        <f t="shared" ref="L37:L52" si="29">(K37*H37)</f>
        <v>6.1406245634296037E-2</v>
      </c>
      <c r="M37" s="24">
        <f t="shared" ref="M37:M52" si="30">J37/B$65</f>
        <v>6.1406245634296037E-2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13186.5</v>
      </c>
      <c r="AH37" s="123">
        <f>SUM(Z37,AB37,AD37,AF37)</f>
        <v>1</v>
      </c>
      <c r="AI37" s="112">
        <f>SUM(AA37,AC37,AE37,AG37)</f>
        <v>13186.5</v>
      </c>
      <c r="AJ37" s="148">
        <f>(AA37+AC37)</f>
        <v>0</v>
      </c>
      <c r="AK37" s="147">
        <f>(AE37+AG37)</f>
        <v>13186.5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6195</v>
      </c>
      <c r="J38" s="38">
        <f t="shared" ref="J38:J64" si="33">J92*I$83</f>
        <v>4776.0091437983592</v>
      </c>
      <c r="K38" s="40">
        <f t="shared" si="28"/>
        <v>3.725400713414237E-2</v>
      </c>
      <c r="L38" s="22">
        <f t="shared" si="29"/>
        <v>2.1979864209143996E-2</v>
      </c>
      <c r="M38" s="24">
        <f t="shared" si="30"/>
        <v>2.2240684839474157E-2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4776.0091437983592</v>
      </c>
      <c r="AH38" s="123">
        <f t="shared" ref="AH38:AI58" si="35">SUM(Z38,AB38,AD38,AF38)</f>
        <v>1</v>
      </c>
      <c r="AI38" s="112">
        <f t="shared" si="35"/>
        <v>4776.0091437983592</v>
      </c>
      <c r="AJ38" s="148">
        <f t="shared" ref="AJ38:AJ64" si="36">(AA38+AC38)</f>
        <v>0</v>
      </c>
      <c r="AK38" s="147">
        <f t="shared" ref="AK38:AK64" si="37">(AE38+AG38)</f>
        <v>4776.0091437983592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1416</v>
      </c>
      <c r="J39" s="38">
        <f t="shared" si="33"/>
        <v>1415.9999999999998</v>
      </c>
      <c r="K39" s="40">
        <f t="shared" si="28"/>
        <v>1.1176202140242709E-2</v>
      </c>
      <c r="L39" s="22">
        <f t="shared" si="29"/>
        <v>6.5939592627431987E-3</v>
      </c>
      <c r="M39" s="24">
        <f t="shared" si="30"/>
        <v>6.5939592627431978E-3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1415.9999999999998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1415.9999999999998</v>
      </c>
      <c r="AJ39" s="148">
        <f t="shared" si="36"/>
        <v>1415.9999999999998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1454.5858810690718</v>
      </c>
      <c r="K41" s="40">
        <f t="shared" si="28"/>
        <v>1.6764303210364064E-2</v>
      </c>
      <c r="L41" s="22">
        <f t="shared" si="29"/>
        <v>7.0410073483529066E-3</v>
      </c>
      <c r="M41" s="24">
        <f t="shared" si="30"/>
        <v>6.7736440988212451E-3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1454.5858810690718</v>
      </c>
      <c r="AH41" s="123">
        <f t="shared" si="35"/>
        <v>1</v>
      </c>
      <c r="AI41" s="112">
        <f t="shared" si="35"/>
        <v>1454.5858810690718</v>
      </c>
      <c r="AJ41" s="148">
        <f t="shared" si="36"/>
        <v>0</v>
      </c>
      <c r="AK41" s="147">
        <f t="shared" si="37"/>
        <v>1454.5858810690718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1679.9999999999998</v>
      </c>
      <c r="J42" s="38">
        <f t="shared" si="33"/>
        <v>1679.9999999999995</v>
      </c>
      <c r="K42" s="40">
        <f t="shared" si="28"/>
        <v>2.7940505350606774E-2</v>
      </c>
      <c r="L42" s="22">
        <f t="shared" si="29"/>
        <v>7.8233414981698952E-3</v>
      </c>
      <c r="M42" s="24">
        <f t="shared" si="30"/>
        <v>7.8233414981698952E-3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419.99999999999989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839.99999999999977</v>
      </c>
      <c r="AF42" s="122">
        <f t="shared" si="31"/>
        <v>0.25</v>
      </c>
      <c r="AG42" s="147">
        <f t="shared" si="34"/>
        <v>419.99999999999989</v>
      </c>
      <c r="AH42" s="123">
        <f t="shared" si="35"/>
        <v>1</v>
      </c>
      <c r="AI42" s="112">
        <f t="shared" si="35"/>
        <v>1679.9999999999995</v>
      </c>
      <c r="AJ42" s="148">
        <f t="shared" si="36"/>
        <v>419.99999999999989</v>
      </c>
      <c r="AK42" s="147">
        <f t="shared" si="37"/>
        <v>1259.9999999999995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116.36687048552572</v>
      </c>
      <c r="K43" s="40">
        <f t="shared" si="28"/>
        <v>2.0117163852436878E-3</v>
      </c>
      <c r="L43" s="22">
        <f t="shared" si="29"/>
        <v>5.6328058786823249E-4</v>
      </c>
      <c r="M43" s="24">
        <f t="shared" si="30"/>
        <v>5.4189152790569948E-4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29.091717621381431</v>
      </c>
      <c r="AB43" s="156">
        <f>Poor!AB43</f>
        <v>0.25</v>
      </c>
      <c r="AC43" s="147">
        <f t="shared" si="39"/>
        <v>29.091717621381431</v>
      </c>
      <c r="AD43" s="156">
        <f>Poor!AD43</f>
        <v>0.25</v>
      </c>
      <c r="AE43" s="147">
        <f t="shared" si="40"/>
        <v>29.091717621381431</v>
      </c>
      <c r="AF43" s="122">
        <f t="shared" si="31"/>
        <v>0.25</v>
      </c>
      <c r="AG43" s="147">
        <f t="shared" si="34"/>
        <v>29.091717621381431</v>
      </c>
      <c r="AH43" s="123">
        <f t="shared" si="35"/>
        <v>1</v>
      </c>
      <c r="AI43" s="112">
        <f t="shared" si="35"/>
        <v>116.36687048552572</v>
      </c>
      <c r="AJ43" s="148">
        <f t="shared" si="36"/>
        <v>58.183435242762862</v>
      </c>
      <c r="AK43" s="147">
        <f t="shared" si="37"/>
        <v>58.183435242762862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0.5</v>
      </c>
      <c r="F45" s="75">
        <f>Middle!F45</f>
        <v>1.1100000000000001</v>
      </c>
      <c r="G45" s="22">
        <f t="shared" si="32"/>
        <v>1.65</v>
      </c>
      <c r="H45" s="24">
        <f t="shared" si="26"/>
        <v>0.55500000000000005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0.5</v>
      </c>
      <c r="F46" s="75">
        <f>Middle!F46</f>
        <v>1.1100000000000001</v>
      </c>
      <c r="G46" s="22">
        <f t="shared" si="32"/>
        <v>1.65</v>
      </c>
      <c r="H46" s="24">
        <f t="shared" si="26"/>
        <v>0.55500000000000005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0.4</v>
      </c>
      <c r="F47" s="75">
        <f>Middle!F47</f>
        <v>1.18</v>
      </c>
      <c r="G47" s="22">
        <f t="shared" si="32"/>
        <v>1.65</v>
      </c>
      <c r="H47" s="24">
        <f t="shared" si="26"/>
        <v>0.47199999999999998</v>
      </c>
      <c r="I47" s="39">
        <f t="shared" si="27"/>
        <v>35683.199999999997</v>
      </c>
      <c r="J47" s="38">
        <f t="shared" si="33"/>
        <v>35683.199999999997</v>
      </c>
      <c r="K47" s="40">
        <f t="shared" si="28"/>
        <v>0.35205036741764534</v>
      </c>
      <c r="L47" s="22">
        <f t="shared" si="29"/>
        <v>0.1661677734211286</v>
      </c>
      <c r="M47" s="24">
        <f t="shared" si="30"/>
        <v>0.1661677734211286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8920.7999999999993</v>
      </c>
      <c r="AB47" s="156">
        <f>Poor!AB47</f>
        <v>0.25</v>
      </c>
      <c r="AC47" s="147">
        <f t="shared" si="39"/>
        <v>8920.7999999999993</v>
      </c>
      <c r="AD47" s="156">
        <f>Poor!AD47</f>
        <v>0.25</v>
      </c>
      <c r="AE47" s="147">
        <f t="shared" si="40"/>
        <v>8920.7999999999993</v>
      </c>
      <c r="AF47" s="122">
        <f t="shared" si="31"/>
        <v>0.25</v>
      </c>
      <c r="AG47" s="147">
        <f t="shared" si="34"/>
        <v>8920.7999999999993</v>
      </c>
      <c r="AH47" s="123">
        <f t="shared" si="35"/>
        <v>1</v>
      </c>
      <c r="AI47" s="112">
        <f t="shared" si="35"/>
        <v>35683.199999999997</v>
      </c>
      <c r="AJ47" s="148">
        <f t="shared" si="36"/>
        <v>17841.599999999999</v>
      </c>
      <c r="AK47" s="147">
        <f t="shared" si="37"/>
        <v>17841.599999999999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0.8</v>
      </c>
      <c r="F48" s="75">
        <f>Middle!F48</f>
        <v>1.18</v>
      </c>
      <c r="G48" s="22">
        <f t="shared" si="32"/>
        <v>1.65</v>
      </c>
      <c r="H48" s="24">
        <f t="shared" si="26"/>
        <v>0.94399999999999995</v>
      </c>
      <c r="I48" s="39">
        <f t="shared" si="27"/>
        <v>59188.799999999996</v>
      </c>
      <c r="J48" s="38">
        <f t="shared" si="33"/>
        <v>59188.800000000003</v>
      </c>
      <c r="K48" s="40">
        <f t="shared" si="28"/>
        <v>0.29197828091384082</v>
      </c>
      <c r="L48" s="22">
        <f t="shared" si="29"/>
        <v>0.27562749718266571</v>
      </c>
      <c r="M48" s="24">
        <f t="shared" si="30"/>
        <v>0.27562749718266571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14797.2</v>
      </c>
      <c r="AB48" s="156">
        <f>Poor!AB48</f>
        <v>0.25</v>
      </c>
      <c r="AC48" s="147">
        <f t="shared" si="39"/>
        <v>14797.2</v>
      </c>
      <c r="AD48" s="156">
        <f>Poor!AD48</f>
        <v>0.25</v>
      </c>
      <c r="AE48" s="147">
        <f t="shared" si="40"/>
        <v>14797.2</v>
      </c>
      <c r="AF48" s="122">
        <f t="shared" si="31"/>
        <v>0.25</v>
      </c>
      <c r="AG48" s="147">
        <f t="shared" si="34"/>
        <v>14797.2</v>
      </c>
      <c r="AH48" s="123">
        <f t="shared" si="35"/>
        <v>1</v>
      </c>
      <c r="AI48" s="112">
        <f t="shared" si="35"/>
        <v>59188.800000000003</v>
      </c>
      <c r="AJ48" s="148">
        <f t="shared" si="36"/>
        <v>29594.400000000001</v>
      </c>
      <c r="AK48" s="147">
        <f t="shared" si="37"/>
        <v>29594.400000000001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8991.6</v>
      </c>
      <c r="J49" s="38">
        <f t="shared" si="33"/>
        <v>8991.6</v>
      </c>
      <c r="K49" s="40">
        <f t="shared" si="28"/>
        <v>3.5484441795270605E-2</v>
      </c>
      <c r="L49" s="22">
        <f t="shared" si="29"/>
        <v>4.1871641318419313E-2</v>
      </c>
      <c r="M49" s="24">
        <f t="shared" si="30"/>
        <v>4.1871641318419313E-2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2247.9</v>
      </c>
      <c r="AB49" s="156">
        <f>Poor!AB49</f>
        <v>0.25</v>
      </c>
      <c r="AC49" s="147">
        <f t="shared" si="39"/>
        <v>2247.9</v>
      </c>
      <c r="AD49" s="156">
        <f>Poor!AD49</f>
        <v>0.25</v>
      </c>
      <c r="AE49" s="147">
        <f t="shared" si="40"/>
        <v>2247.9</v>
      </c>
      <c r="AF49" s="122">
        <f t="shared" si="31"/>
        <v>0.25</v>
      </c>
      <c r="AG49" s="147">
        <f t="shared" si="34"/>
        <v>2247.9</v>
      </c>
      <c r="AH49" s="123">
        <f t="shared" si="35"/>
        <v>1</v>
      </c>
      <c r="AI49" s="112">
        <f t="shared" si="35"/>
        <v>8991.6</v>
      </c>
      <c r="AJ49" s="148">
        <f t="shared" si="36"/>
        <v>4495.8</v>
      </c>
      <c r="AK49" s="147">
        <f t="shared" si="37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9990</v>
      </c>
      <c r="J52" s="38">
        <f t="shared" si="33"/>
        <v>9990.0000000000018</v>
      </c>
      <c r="K52" s="40">
        <f t="shared" si="28"/>
        <v>4.1910758025910162E-2</v>
      </c>
      <c r="L52" s="22">
        <f t="shared" si="29"/>
        <v>4.6520941408760286E-2</v>
      </c>
      <c r="M52" s="24">
        <f t="shared" si="30"/>
        <v>4.6520941408760286E-2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2497.5000000000005</v>
      </c>
      <c r="AB52" s="156">
        <f>Poor!AB57</f>
        <v>0.25</v>
      </c>
      <c r="AC52" s="147">
        <f t="shared" si="39"/>
        <v>2497.5000000000005</v>
      </c>
      <c r="AD52" s="156">
        <f>Poor!AD57</f>
        <v>0.25</v>
      </c>
      <c r="AE52" s="147">
        <f t="shared" si="40"/>
        <v>2497.5000000000005</v>
      </c>
      <c r="AF52" s="122">
        <f t="shared" si="31"/>
        <v>0.25</v>
      </c>
      <c r="AG52" s="147">
        <f t="shared" si="34"/>
        <v>2497.5000000000005</v>
      </c>
      <c r="AH52" s="123">
        <f t="shared" si="35"/>
        <v>1</v>
      </c>
      <c r="AI52" s="112">
        <f t="shared" si="35"/>
        <v>9990.0000000000018</v>
      </c>
      <c r="AJ52" s="148">
        <f t="shared" si="36"/>
        <v>4995.0000000000009</v>
      </c>
      <c r="AK52" s="147">
        <f t="shared" si="37"/>
        <v>4995.0000000000009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153371.1</v>
      </c>
      <c r="J65" s="39">
        <f>SUM(J37:J64)</f>
        <v>153523.06189535296</v>
      </c>
      <c r="K65" s="40">
        <f>SUM(K37:K64)</f>
        <v>1.0000000000000002</v>
      </c>
      <c r="L65" s="22">
        <f>SUM(L37:L64)</f>
        <v>0.71494658706727143</v>
      </c>
      <c r="M65" s="24">
        <f>SUM(M37:M64)</f>
        <v>0.71491865538810739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34588.491717621386</v>
      </c>
      <c r="AB65" s="137"/>
      <c r="AC65" s="153">
        <f>SUM(AC37:AC64)</f>
        <v>32752.491717621382</v>
      </c>
      <c r="AD65" s="137"/>
      <c r="AE65" s="153">
        <f>SUM(AE37:AE64)</f>
        <v>33592.491717621386</v>
      </c>
      <c r="AF65" s="137"/>
      <c r="AG65" s="153">
        <f>SUM(AG37:AG64)</f>
        <v>52589.586742488813</v>
      </c>
      <c r="AH65" s="137"/>
      <c r="AI65" s="153">
        <f>SUM(AI37:AI64)</f>
        <v>153523.06189535296</v>
      </c>
      <c r="AJ65" s="153">
        <f>SUM(AJ37:AJ64)</f>
        <v>67340.983435242772</v>
      </c>
      <c r="AK65" s="153">
        <f>SUM(AK37:AK64)</f>
        <v>86182.078460110191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20910.173545233451</v>
      </c>
      <c r="J70" s="51">
        <f>J124*I$83</f>
        <v>20910.173545233451</v>
      </c>
      <c r="K70" s="40">
        <f>B70/B$76</f>
        <v>6.9552478074132312E-2</v>
      </c>
      <c r="L70" s="22">
        <f>(L124*G$37*F$9/F$7)/B$130</f>
        <v>9.7373469303785265E-2</v>
      </c>
      <c r="M70" s="24">
        <f>J70/B$76</f>
        <v>9.7373469303785237E-2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5227.5433863083626</v>
      </c>
      <c r="AB70" s="156">
        <f>Poor!AB70</f>
        <v>0.25</v>
      </c>
      <c r="AC70" s="147">
        <f>$J70*AB70</f>
        <v>5227.5433863083626</v>
      </c>
      <c r="AD70" s="156">
        <f>Poor!AD70</f>
        <v>0.25</v>
      </c>
      <c r="AE70" s="147">
        <f>$J70*AD70</f>
        <v>5227.5433863083626</v>
      </c>
      <c r="AF70" s="156">
        <f>Poor!AF70</f>
        <v>0.25</v>
      </c>
      <c r="AG70" s="147">
        <f>$J70*AF70</f>
        <v>5227.5433863083626</v>
      </c>
      <c r="AH70" s="155">
        <f>SUM(Z70,AB70,AD70,AF70)</f>
        <v>1</v>
      </c>
      <c r="AI70" s="147">
        <f>SUM(AA70,AC70,AE70,AG70)</f>
        <v>20910.173545233451</v>
      </c>
      <c r="AJ70" s="148">
        <f>(AA70+AC70)</f>
        <v>10455.086772616725</v>
      </c>
      <c r="AK70" s="147">
        <f>(AE70+AG70)</f>
        <v>10455.086772616725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18382.826666666671</v>
      </c>
      <c r="J71" s="51">
        <f t="shared" ref="J71:J72" si="49">J125*I$83</f>
        <v>18382.826666666671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32737.919999999998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13216</v>
      </c>
      <c r="K73" s="40">
        <f>B73/B$76</f>
        <v>5.2155609987799313E-2</v>
      </c>
      <c r="L73" s="22">
        <f>(L127*G$37*F$9/F$7)/B$130</f>
        <v>6.1543619785603201E-2</v>
      </c>
      <c r="M73" s="24">
        <f>J73/B$76</f>
        <v>6.1543619785603187E-2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132460.92645476657</v>
      </c>
      <c r="J74" s="51">
        <f>J128*I$83</f>
        <v>8335.2964664967585</v>
      </c>
      <c r="K74" s="40">
        <f>B74/B$76</f>
        <v>2.7766116637823381E-2</v>
      </c>
      <c r="L74" s="22">
        <f>(L128*G$37*F$9/F$7)/B$130</f>
        <v>1.8429418979710517E-2</v>
      </c>
      <c r="M74" s="24">
        <f>J74/B$76</f>
        <v>3.8815399253507736E-2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1523.6642316403329</v>
      </c>
      <c r="AB74" s="156"/>
      <c r="AC74" s="147">
        <f>AC30*$I$83/4</f>
        <v>2419.7040107401576</v>
      </c>
      <c r="AD74" s="156"/>
      <c r="AE74" s="147">
        <f>AE30*$I$83/4</f>
        <v>2367.1988571351044</v>
      </c>
      <c r="AF74" s="156"/>
      <c r="AG74" s="147">
        <f>AG30*$I$83/4</f>
        <v>2024.7293669811629</v>
      </c>
      <c r="AH74" s="155"/>
      <c r="AI74" s="147">
        <f>SUM(AA74,AC74,AE74,AG74)</f>
        <v>8335.2964664967567</v>
      </c>
      <c r="AJ74" s="148">
        <f>(AA74+AC74)</f>
        <v>3943.3682423804903</v>
      </c>
      <c r="AK74" s="147">
        <f>(AE74+AG74)</f>
        <v>4391.9282241162673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>J129*I$83</f>
        <v>59940.845216956077</v>
      </c>
      <c r="K75" s="40">
        <f>B75/B$76</f>
        <v>0.64878292866648568</v>
      </c>
      <c r="L75" s="22">
        <f>(L129*G$37*F$9/F$7)/B$130</f>
        <v>0.29954349637033706</v>
      </c>
      <c r="M75" s="24">
        <f>J75/B$76</f>
        <v>0.27912958441737562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27837.284099672688</v>
      </c>
      <c r="AB75" s="158"/>
      <c r="AC75" s="149">
        <f>AA75+AC65-SUM(AC70,AC74)</f>
        <v>52942.528420245544</v>
      </c>
      <c r="AD75" s="158"/>
      <c r="AE75" s="149">
        <f>AC75+AE65-SUM(AE70,AE74)</f>
        <v>78940.27789442346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124277.59188362275</v>
      </c>
      <c r="AJ75" s="151">
        <f>AJ76-SUM(AJ70,AJ74)</f>
        <v>52942.528420245551</v>
      </c>
      <c r="AK75" s="149">
        <f>AJ75+AK76-SUM(AK70,AK74)</f>
        <v>124277.59188362275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153371.1</v>
      </c>
      <c r="J76" s="51">
        <f>J130*I$83</f>
        <v>153523.06189535296</v>
      </c>
      <c r="K76" s="40">
        <f>SUM(K70:K75)</f>
        <v>0.79825713336624071</v>
      </c>
      <c r="L76" s="22">
        <f>SUM(L70:L75)</f>
        <v>0.47689000443943602</v>
      </c>
      <c r="M76" s="24">
        <f>SUM(M70:M75)</f>
        <v>0.47686207276027182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34588.491717621386</v>
      </c>
      <c r="AB76" s="137"/>
      <c r="AC76" s="153">
        <f>AC65</f>
        <v>32752.491717621382</v>
      </c>
      <c r="AD76" s="137"/>
      <c r="AE76" s="153">
        <f>AE65</f>
        <v>33592.491717621386</v>
      </c>
      <c r="AF76" s="137"/>
      <c r="AG76" s="153">
        <f>AG65</f>
        <v>52589.586742488813</v>
      </c>
      <c r="AH76" s="137"/>
      <c r="AI76" s="153">
        <f>SUM(AA76,AC76,AE76,AG76)</f>
        <v>153523.06189535296</v>
      </c>
      <c r="AJ76" s="154">
        <f>SUM(AA76,AC76)</f>
        <v>67340.983435242772</v>
      </c>
      <c r="AK76" s="154">
        <f>SUM(AE76,AG76)</f>
        <v>86182.078460110206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27837.284099672688</v>
      </c>
      <c r="AD78" s="112"/>
      <c r="AE78" s="112">
        <f>AC75</f>
        <v>52942.528420245544</v>
      </c>
      <c r="AF78" s="112"/>
      <c r="AG78" s="112">
        <f>AE75</f>
        <v>78940.27789442346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29360.948331313022</v>
      </c>
      <c r="AB79" s="112"/>
      <c r="AC79" s="112">
        <f>AA79-AA74+AC65-AC70</f>
        <v>55362.232430985707</v>
      </c>
      <c r="AD79" s="112"/>
      <c r="AE79" s="112">
        <f>AC79-AC74+AE65-AE70</f>
        <v>81307.47675155857</v>
      </c>
      <c r="AF79" s="112"/>
      <c r="AG79" s="112">
        <f>AE79-AE74+AG65-AG70</f>
        <v>126302.32125060391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24062.646384067208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1.8987325953798975</v>
      </c>
      <c r="C91" s="75">
        <f>(C37/$B$83)</f>
        <v>0</v>
      </c>
      <c r="D91" s="24">
        <f t="shared" ref="D91" si="51">(B91+C91)</f>
        <v>1.8987325953798975</v>
      </c>
      <c r="H91" s="24">
        <f>(E37*F37/G37*F$7/F$9)</f>
        <v>0.3575757575757576</v>
      </c>
      <c r="I91" s="22">
        <f t="shared" ref="I91" si="52">(D91*H91)</f>
        <v>0.67894074622675127</v>
      </c>
      <c r="J91" s="24">
        <f>IF(I$32&lt;=1+I$131,I91,L91+J$33*(I91-L91))</f>
        <v>0.67894074622675127</v>
      </c>
      <c r="K91" s="22">
        <f t="shared" ref="K91" si="53">(B91)</f>
        <v>1.8987325953798975</v>
      </c>
      <c r="L91" s="22">
        <f t="shared" ref="L91" si="54">(K91*H91)</f>
        <v>0.67894074622675127</v>
      </c>
      <c r="M91" s="226">
        <f t="shared" si="50"/>
        <v>0.67894074622675127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0.67963582832390068</v>
      </c>
      <c r="C92" s="75">
        <f t="shared" si="56"/>
        <v>0.21238619635121897</v>
      </c>
      <c r="D92" s="24">
        <f t="shared" ref="D92:D118" si="57">(B92+C92)</f>
        <v>0.8920220246751196</v>
      </c>
      <c r="H92" s="24">
        <f t="shared" ref="H92:H118" si="58">(E38*F38/G38*F$7/F$9)</f>
        <v>0.3575757575757576</v>
      </c>
      <c r="I92" s="22">
        <f t="shared" ref="I92:I118" si="59">(D92*H92)</f>
        <v>0.31896545124746706</v>
      </c>
      <c r="J92" s="24">
        <f t="shared" ref="J92:J118" si="60">IF(I$32&lt;=1+I$131,I92,L92+J$33*(I92-L92))</f>
        <v>0.24590507049453952</v>
      </c>
      <c r="K92" s="22">
        <f t="shared" ref="K92:K118" si="61">(B92)</f>
        <v>0.67963582832390068</v>
      </c>
      <c r="L92" s="22">
        <f t="shared" ref="L92:L118" si="62">(K92*H92)</f>
        <v>0.24302129618854632</v>
      </c>
      <c r="M92" s="226">
        <f t="shared" ref="M92:M118" si="63">(J92)</f>
        <v>0.24590507049453952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0.2038907484971702</v>
      </c>
      <c r="C93" s="75">
        <f t="shared" si="64"/>
        <v>0</v>
      </c>
      <c r="D93" s="24">
        <f t="shared" si="57"/>
        <v>0.2038907484971702</v>
      </c>
      <c r="H93" s="24">
        <f t="shared" si="58"/>
        <v>0.3575757575757576</v>
      </c>
      <c r="I93" s="22">
        <f t="shared" si="59"/>
        <v>7.2906388856563892E-2</v>
      </c>
      <c r="J93" s="24">
        <f t="shared" si="60"/>
        <v>7.2906388856563892E-2</v>
      </c>
      <c r="K93" s="22">
        <f t="shared" si="61"/>
        <v>0.2038907484971702</v>
      </c>
      <c r="L93" s="22">
        <f t="shared" si="62"/>
        <v>7.2906388856563892E-2</v>
      </c>
      <c r="M93" s="226">
        <f t="shared" si="63"/>
        <v>7.2906388856563892E-2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6">
        <f t="shared" si="63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0.30583612274575533</v>
      </c>
      <c r="C95" s="75">
        <f t="shared" si="66"/>
        <v>-0.30583612274575533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7.4893081829441641E-2</v>
      </c>
      <c r="K95" s="22">
        <f t="shared" si="61"/>
        <v>0.30583612274575533</v>
      </c>
      <c r="L95" s="22">
        <f t="shared" si="62"/>
        <v>7.7849194880737729E-2</v>
      </c>
      <c r="M95" s="226">
        <f t="shared" si="63"/>
        <v>7.4893081829441641E-2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0.50972687124292548</v>
      </c>
      <c r="C96" s="75">
        <f t="shared" si="67"/>
        <v>0</v>
      </c>
      <c r="D96" s="24">
        <f t="shared" si="57"/>
        <v>0.50972687124292548</v>
      </c>
      <c r="H96" s="24">
        <f t="shared" si="58"/>
        <v>0.16969696969696968</v>
      </c>
      <c r="I96" s="22">
        <f t="shared" si="59"/>
        <v>8.6499105423041886E-2</v>
      </c>
      <c r="J96" s="24">
        <f t="shared" si="60"/>
        <v>8.6499105423041886E-2</v>
      </c>
      <c r="K96" s="22">
        <f t="shared" si="61"/>
        <v>0.50972687124292548</v>
      </c>
      <c r="L96" s="22">
        <f t="shared" si="62"/>
        <v>8.6499105423041886E-2</v>
      </c>
      <c r="M96" s="226">
        <f t="shared" si="63"/>
        <v>8.6499105423041886E-2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3.6700334729490636E-2</v>
      </c>
      <c r="C97" s="75">
        <f t="shared" si="68"/>
        <v>-3.6700334729490636E-2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5.99144654635533E-3</v>
      </c>
      <c r="K97" s="22">
        <f t="shared" si="61"/>
        <v>3.6700334729490636E-2</v>
      </c>
      <c r="L97" s="22">
        <f t="shared" si="62"/>
        <v>6.2279355904590163E-3</v>
      </c>
      <c r="M97" s="226">
        <f t="shared" si="63"/>
        <v>5.99144654635533E-3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0.33636363636363642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0.33636363636363642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ref="B101:C101" si="72">(B47/$B$83)</f>
        <v>6.4225585776608618</v>
      </c>
      <c r="C101" s="75">
        <f t="shared" si="72"/>
        <v>0</v>
      </c>
      <c r="D101" s="24">
        <f t="shared" si="57"/>
        <v>6.4225585776608618</v>
      </c>
      <c r="H101" s="24">
        <f t="shared" si="58"/>
        <v>0.28606060606060607</v>
      </c>
      <c r="I101" s="22">
        <f t="shared" si="59"/>
        <v>1.8372409991854102</v>
      </c>
      <c r="J101" s="24">
        <f t="shared" si="60"/>
        <v>1.8372409991854102</v>
      </c>
      <c r="K101" s="22">
        <f t="shared" si="61"/>
        <v>6.4225585776608618</v>
      </c>
      <c r="L101" s="22">
        <f t="shared" si="62"/>
        <v>1.8372409991854102</v>
      </c>
      <c r="M101" s="226">
        <f t="shared" si="63"/>
        <v>1.8372409991854102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5.3266458044885718</v>
      </c>
      <c r="C102" s="75">
        <f t="shared" si="73"/>
        <v>0</v>
      </c>
      <c r="D102" s="24">
        <f t="shared" si="57"/>
        <v>5.3266458044885718</v>
      </c>
      <c r="H102" s="24">
        <f t="shared" si="58"/>
        <v>0.57212121212121214</v>
      </c>
      <c r="I102" s="22">
        <f t="shared" si="59"/>
        <v>3.047487054204371</v>
      </c>
      <c r="J102" s="24">
        <f t="shared" si="60"/>
        <v>3.047487054204371</v>
      </c>
      <c r="K102" s="22">
        <f t="shared" si="61"/>
        <v>5.3266458044885718</v>
      </c>
      <c r="L102" s="22">
        <f t="shared" si="62"/>
        <v>3.047487054204371</v>
      </c>
      <c r="M102" s="226">
        <f t="shared" si="63"/>
        <v>3.047487054204371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0.64735312647851539</v>
      </c>
      <c r="C103" s="75">
        <f t="shared" si="74"/>
        <v>0</v>
      </c>
      <c r="D103" s="24">
        <f t="shared" si="57"/>
        <v>0.64735312647851539</v>
      </c>
      <c r="H103" s="24">
        <f t="shared" si="58"/>
        <v>0.7151515151515152</v>
      </c>
      <c r="I103" s="22">
        <f t="shared" si="59"/>
        <v>0.46295556923918074</v>
      </c>
      <c r="J103" s="24">
        <f t="shared" si="60"/>
        <v>0.46295556923918074</v>
      </c>
      <c r="K103" s="22">
        <f t="shared" si="61"/>
        <v>0.64735312647851539</v>
      </c>
      <c r="L103" s="22">
        <f t="shared" si="62"/>
        <v>0.46295556923918074</v>
      </c>
      <c r="M103" s="226">
        <f t="shared" si="63"/>
        <v>0.46295556923918074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ref="B105:C105" si="76">(B51/$B$83)</f>
        <v>1.4476243143299086</v>
      </c>
      <c r="C105" s="75">
        <f t="shared" si="76"/>
        <v>0</v>
      </c>
      <c r="D105" s="24">
        <f t="shared" si="57"/>
        <v>1.4476243143299086</v>
      </c>
      <c r="H105" s="24">
        <f t="shared" si="58"/>
        <v>0.60606060606060608</v>
      </c>
      <c r="I105" s="22">
        <f t="shared" si="59"/>
        <v>0.87734806929085374</v>
      </c>
      <c r="J105" s="24">
        <f t="shared" si="60"/>
        <v>0.87734806929085374</v>
      </c>
      <c r="K105" s="22">
        <f t="shared" si="61"/>
        <v>1.4476243143299086</v>
      </c>
      <c r="L105" s="22">
        <f t="shared" si="62"/>
        <v>0.87734806929085374</v>
      </c>
      <c r="M105" s="226">
        <f t="shared" si="63"/>
        <v>0.87734806929085374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0.76459030686438834</v>
      </c>
      <c r="C106" s="75">
        <f t="shared" si="77"/>
        <v>0</v>
      </c>
      <c r="D106" s="24">
        <f t="shared" si="57"/>
        <v>0.76459030686438834</v>
      </c>
      <c r="H106" s="24">
        <f t="shared" si="58"/>
        <v>0.67272727272727284</v>
      </c>
      <c r="I106" s="22">
        <f t="shared" si="59"/>
        <v>0.51436075189058861</v>
      </c>
      <c r="J106" s="24">
        <f t="shared" si="60"/>
        <v>0.51436075189058861</v>
      </c>
      <c r="K106" s="22">
        <f t="shared" si="61"/>
        <v>0.76459030686438834</v>
      </c>
      <c r="L106" s="22">
        <f t="shared" si="62"/>
        <v>0.51436075189058861</v>
      </c>
      <c r="M106" s="226">
        <f t="shared" si="63"/>
        <v>0.51436075189058861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7.8967041355642289</v>
      </c>
      <c r="J119" s="24">
        <f>SUM(J91:J118)</f>
        <v>7.9045282831870978</v>
      </c>
      <c r="K119" s="22">
        <f>SUM(K91:K118)</f>
        <v>18.243294630741381</v>
      </c>
      <c r="L119" s="22">
        <f>SUM(L91:L118)</f>
        <v>7.904837110976505</v>
      </c>
      <c r="M119" s="57">
        <f t="shared" si="50"/>
        <v>7.9045282831870978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1.0766138725614585</v>
      </c>
      <c r="J124" s="236">
        <f>IF(SUMPRODUCT($B$124:$B124,$H$124:$H124)&lt;J$119,($B124*$H124),J$119)</f>
        <v>1.0766138725614585</v>
      </c>
      <c r="K124" s="22">
        <f>(B124)</f>
        <v>1.268866349804576</v>
      </c>
      <c r="L124" s="29">
        <f>IF(SUMPRODUCT($B$124:$B124,$H$124:$H124)&lt;L$119,($B124*$H124),L$119)</f>
        <v>1.0766138725614585</v>
      </c>
      <c r="M124" s="57">
        <f t="shared" si="90"/>
        <v>1.0766138725614585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2">
        <f t="shared" ref="K125:K126" si="91"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57">
        <f t="shared" ref="M125:M126" si="92">(J125)</f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9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92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0.68045962932792969</v>
      </c>
      <c r="K127" s="22">
        <f>(B127)</f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0.68045962932792969</v>
      </c>
      <c r="M127" s="57">
        <f t="shared" si="90"/>
        <v>0.68045962932792969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6.8200902630027702</v>
      </c>
      <c r="J128" s="227">
        <f>(J30)</f>
        <v>0.42916409987369752</v>
      </c>
      <c r="K128" s="22">
        <f>(B128)</f>
        <v>0.5065454465753424</v>
      </c>
      <c r="L128" s="22">
        <f>IF(L124=L119,0,(L119-L124)/(B119-B124)*K128)</f>
        <v>0.20376564867893104</v>
      </c>
      <c r="M128" s="57">
        <f t="shared" si="90"/>
        <v>0.42916409987369752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3.0862080295045962</v>
      </c>
      <c r="K129" s="29">
        <f>(B129)</f>
        <v>11.835938119057971</v>
      </c>
      <c r="L129" s="60">
        <f>IF(SUM(L124:L128)&gt;L130,0,L130-SUM(L124:L128))</f>
        <v>3.3119153084887705</v>
      </c>
      <c r="M129" s="57">
        <f t="shared" si="90"/>
        <v>3.0862080295045962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7.8967041355642289</v>
      </c>
      <c r="J130" s="227">
        <f>(J119)</f>
        <v>7.9045282831870978</v>
      </c>
      <c r="K130" s="22">
        <f>(B130)</f>
        <v>18.243294630741381</v>
      </c>
      <c r="L130" s="22">
        <f>(L119)</f>
        <v>7.904837110976505</v>
      </c>
      <c r="M130" s="57">
        <f t="shared" si="90"/>
        <v>7.9045282831870978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0.9464869415556576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29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3:N11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6:N28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12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1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I52" workbookViewId="0">
      <selection activeCell="V64" sqref="V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ZAKHC: 59208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1471.2865959745848</v>
      </c>
      <c r="C72" s="109">
        <f>Poor!R7</f>
        <v>4042.401206537601</v>
      </c>
      <c r="D72" s="109">
        <f>Middle!R7</f>
        <v>3726.3812702696764</v>
      </c>
      <c r="E72" s="109">
        <f>Rich!R7</f>
        <v>2609.8430257697223</v>
      </c>
      <c r="F72" s="109">
        <f>V.Poor!T7</f>
        <v>414.0773225620311</v>
      </c>
      <c r="G72" s="109">
        <f>Poor!T7</f>
        <v>1305.9185369471618</v>
      </c>
      <c r="H72" s="109">
        <f>Middle!T7</f>
        <v>5379.2251456426266</v>
      </c>
      <c r="I72" s="109">
        <f>Rich!T7</f>
        <v>896.03977909982518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2481.4068502938544</v>
      </c>
      <c r="D73" s="109">
        <f>Middle!R8</f>
        <v>37840.38673597858</v>
      </c>
      <c r="E73" s="109">
        <f>Rich!R8</f>
        <v>14996.068386836114</v>
      </c>
      <c r="F73" s="109">
        <f>V.Poor!T8</f>
        <v>0</v>
      </c>
      <c r="G73" s="109">
        <f>Poor!T8</f>
        <v>444.24851808903816</v>
      </c>
      <c r="H73" s="109">
        <f>Middle!T8</f>
        <v>5795.8952412628869</v>
      </c>
      <c r="I73" s="109">
        <f>Rich!T8</f>
        <v>3250.9527515545969</v>
      </c>
    </row>
    <row r="74" spans="1:9">
      <c r="A74" t="str">
        <f>V.Poor!Q9</f>
        <v>Animal products consumed</v>
      </c>
      <c r="B74" s="109">
        <f>V.Poor!R9</f>
        <v>178.16053949785783</v>
      </c>
      <c r="C74" s="109">
        <f>Poor!R9</f>
        <v>852.70031370716697</v>
      </c>
      <c r="D74" s="109">
        <f>Middle!R9</f>
        <v>2475.9718923349787</v>
      </c>
      <c r="E74" s="109">
        <f>Rich!R9</f>
        <v>3037.7832928629437</v>
      </c>
      <c r="F74" s="109">
        <f>V.Poor!T9</f>
        <v>39.331052674964965</v>
      </c>
      <c r="G74" s="109">
        <f>Poor!T9</f>
        <v>188.24371013301172</v>
      </c>
      <c r="H74" s="109">
        <f>Middle!T9</f>
        <v>546.60016855377023</v>
      </c>
      <c r="I74" s="109">
        <f>Rich!T9</f>
        <v>670.6267001855233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1921.9158048747584</v>
      </c>
      <c r="C76" s="109">
        <f>Poor!R11</f>
        <v>14574.528186966918</v>
      </c>
      <c r="D76" s="109">
        <f>Middle!R11</f>
        <v>42538.403147894649</v>
      </c>
      <c r="E76" s="109">
        <f>Rich!R11</f>
        <v>48955.466474170928</v>
      </c>
      <c r="F76" s="109">
        <f>V.Poor!T11</f>
        <v>758.57142857142856</v>
      </c>
      <c r="G76" s="109">
        <f>Poor!T11</f>
        <v>5075.8608076190048</v>
      </c>
      <c r="H76" s="109">
        <f>Middle!T11</f>
        <v>19982.215006217557</v>
      </c>
      <c r="I76" s="109">
        <f>Rich!T11</f>
        <v>19378.509143798357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11104.402428165269</v>
      </c>
      <c r="C78" s="109">
        <f>Poor!R13</f>
        <v>7414.3240828057342</v>
      </c>
      <c r="D78" s="109">
        <f>Middle!R13</f>
        <v>32800.696403195871</v>
      </c>
      <c r="E78" s="109">
        <f>Rich!R13</f>
        <v>0</v>
      </c>
      <c r="F78" s="109">
        <f>V.Poor!T13</f>
        <v>4122.8571428571431</v>
      </c>
      <c r="G78" s="109">
        <f>Poor!T13</f>
        <v>2752.8000000000006</v>
      </c>
      <c r="H78" s="109">
        <f>Middle!T13</f>
        <v>10357.028571428571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113008.64932663579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35683.199999999997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22296.785890953695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17600.879999999997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13017.776385018364</v>
      </c>
      <c r="E82" s="109">
        <f>Rich!R17</f>
        <v>93725.427417725718</v>
      </c>
      <c r="F82" s="109">
        <f>V.Poor!T17</f>
        <v>0</v>
      </c>
      <c r="G82" s="109">
        <f>Poor!T17</f>
        <v>0</v>
      </c>
      <c r="H82" s="109">
        <f>Middle!T17</f>
        <v>10276.114285714286</v>
      </c>
      <c r="I82" s="109">
        <f>Rich!T17</f>
        <v>59188.800000000003</v>
      </c>
    </row>
    <row r="83" spans="1:9">
      <c r="A83" t="str">
        <f>V.Poor!Q18</f>
        <v>Food transfer - official</v>
      </c>
      <c r="B83" s="109">
        <f>V.Poor!R18</f>
        <v>2094.7120172507834</v>
      </c>
      <c r="C83" s="109">
        <f>Poor!R18</f>
        <v>2094.7120172507839</v>
      </c>
      <c r="D83" s="109">
        <f>Middle!R18</f>
        <v>2094.7120172507834</v>
      </c>
      <c r="E83" s="109">
        <f>Rich!R18</f>
        <v>0</v>
      </c>
      <c r="F83" s="109">
        <f>V.Poor!T18</f>
        <v>2312.1626405482261</v>
      </c>
      <c r="G83" s="109">
        <f>Poor!T18</f>
        <v>2312.1626405482261</v>
      </c>
      <c r="H83" s="109">
        <f>Middle!T18</f>
        <v>2312.1626405482261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34543.233399615659</v>
      </c>
      <c r="C85" s="109">
        <f>Poor!R20</f>
        <v>32916.011351488363</v>
      </c>
      <c r="D85" s="109">
        <f>Middle!R20</f>
        <v>0</v>
      </c>
      <c r="E85" s="109">
        <f>Rich!R20</f>
        <v>11390.554336891068</v>
      </c>
      <c r="F85" s="109">
        <f>V.Poor!T20</f>
        <v>27268.114285714288</v>
      </c>
      <c r="G85" s="109">
        <f>Poor!T20</f>
        <v>25983.599999999999</v>
      </c>
      <c r="H85" s="109">
        <f>Middle!T20</f>
        <v>0</v>
      </c>
      <c r="I85" s="109">
        <f>Rich!T20</f>
        <v>8991.6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20500.435251997424</v>
      </c>
      <c r="E86" s="109">
        <f>Rich!R21</f>
        <v>38925.201434730108</v>
      </c>
      <c r="F86" s="109">
        <f>V.Poor!T21</f>
        <v>0</v>
      </c>
      <c r="G86" s="109">
        <f>Poor!T21</f>
        <v>0</v>
      </c>
      <c r="H86" s="109">
        <f>Middle!T21</f>
        <v>15222.857142857143</v>
      </c>
      <c r="I86" s="109">
        <f>Rich!T21</f>
        <v>27030.000000000004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51313.710785378913</v>
      </c>
      <c r="C88" s="109">
        <f>Poor!R23</f>
        <v>86672.869900004123</v>
      </c>
      <c r="D88" s="109">
        <f>Middle!R23</f>
        <v>154994.76310394032</v>
      </c>
      <c r="E88" s="109">
        <f>Rich!R23</f>
        <v>326648.99369562237</v>
      </c>
      <c r="F88" s="109">
        <f>V.Poor!T23</f>
        <v>34915.113872928079</v>
      </c>
      <c r="G88" s="109">
        <f>Poor!T23</f>
        <v>55663.71421333644</v>
      </c>
      <c r="H88" s="109">
        <f>Middle!T23</f>
        <v>69872.098202225068</v>
      </c>
      <c r="I88" s="109">
        <f>Rich!T23</f>
        <v>155089.7283746383</v>
      </c>
    </row>
    <row r="89" spans="1:9">
      <c r="A89" t="str">
        <f>V.Poor!Q24</f>
        <v>Food Poverty line</v>
      </c>
      <c r="B89" s="109">
        <f>V.Poor!R24</f>
        <v>35969.406972062061</v>
      </c>
      <c r="C89" s="109">
        <f>Poor!R24</f>
        <v>35969.406972062054</v>
      </c>
      <c r="D89" s="109">
        <f>Middle!R24</f>
        <v>35969.406972062054</v>
      </c>
      <c r="E89" s="109">
        <f>Rich!R24</f>
        <v>35969.406972062061</v>
      </c>
      <c r="F89" s="109">
        <f>V.Poor!T24</f>
        <v>35969.406972062061</v>
      </c>
      <c r="G89" s="109">
        <f>Poor!T24</f>
        <v>35969.406972062054</v>
      </c>
      <c r="H89" s="109">
        <f>Middle!T24</f>
        <v>35969.406972062054</v>
      </c>
      <c r="I89" s="109">
        <f>Rich!T24</f>
        <v>35969.406972062061</v>
      </c>
    </row>
    <row r="90" spans="1:9">
      <c r="A90" s="108" t="str">
        <f>V.Poor!Q25</f>
        <v>Lower Bound Poverty line</v>
      </c>
      <c r="B90" s="109">
        <f>V.Poor!R25</f>
        <v>54352.233638728721</v>
      </c>
      <c r="C90" s="109">
        <f>Poor!R25</f>
        <v>54352.233638728729</v>
      </c>
      <c r="D90" s="109">
        <f>Middle!R25</f>
        <v>54352.233638728721</v>
      </c>
      <c r="E90" s="109">
        <f>Rich!R25</f>
        <v>54352.233638728729</v>
      </c>
      <c r="F90" s="109">
        <f>V.Poor!T25</f>
        <v>54352.233638728721</v>
      </c>
      <c r="G90" s="109">
        <f>Poor!T25</f>
        <v>54352.233638728729</v>
      </c>
      <c r="H90" s="109">
        <f>Middle!T25</f>
        <v>54352.233638728721</v>
      </c>
      <c r="I90" s="109">
        <f>Rich!T25</f>
        <v>54352.233638728729</v>
      </c>
    </row>
    <row r="91" spans="1:9">
      <c r="A91" s="108" t="str">
        <f>V.Poor!Q26</f>
        <v>Upper Bound Poverty line</v>
      </c>
      <c r="B91" s="109">
        <f>V.Poor!R26</f>
        <v>87090.153638728734</v>
      </c>
      <c r="C91" s="109">
        <f>Poor!R26</f>
        <v>87090.15363872872</v>
      </c>
      <c r="D91" s="109">
        <f>Middle!R26</f>
        <v>87090.153638728734</v>
      </c>
      <c r="E91" s="109">
        <f>Rich!R26</f>
        <v>87090.15363872872</v>
      </c>
      <c r="F91" s="109">
        <f>V.Poor!T26</f>
        <v>87090.153638728734</v>
      </c>
      <c r="G91" s="109">
        <f>Poor!T26</f>
        <v>87090.15363872872</v>
      </c>
      <c r="H91" s="109">
        <f>Middle!T26</f>
        <v>87090.153638728734</v>
      </c>
      <c r="I91" s="109">
        <f>Rich!T26</f>
        <v>87090.15363872872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35969.406972062061</v>
      </c>
      <c r="G93" s="109">
        <f>Poor!T24</f>
        <v>35969.406972062054</v>
      </c>
      <c r="H93" s="109">
        <f>Middle!T24</f>
        <v>35969.406972062054</v>
      </c>
      <c r="I93" s="109">
        <f>Rich!T24</f>
        <v>35969.406972062061</v>
      </c>
    </row>
    <row r="94" spans="1:9">
      <c r="A94" t="str">
        <f>V.Poor!Q25</f>
        <v>Lower Bound Poverty line</v>
      </c>
      <c r="F94" s="109">
        <f>V.Poor!T25</f>
        <v>54352.233638728721</v>
      </c>
      <c r="G94" s="109">
        <f>Poor!T25</f>
        <v>54352.233638728729</v>
      </c>
      <c r="H94" s="109">
        <f>Middle!T25</f>
        <v>54352.233638728721</v>
      </c>
      <c r="I94" s="109">
        <f>Rich!T25</f>
        <v>54352.233638728729</v>
      </c>
    </row>
    <row r="95" spans="1:9">
      <c r="A95" t="str">
        <f>V.Poor!Q26</f>
        <v>Upper Bound Poverty line</v>
      </c>
      <c r="F95" s="109">
        <f>V.Poor!T26</f>
        <v>87090.153638728734</v>
      </c>
      <c r="G95" s="109">
        <f>Poor!T26</f>
        <v>87090.15363872872</v>
      </c>
      <c r="H95" s="109">
        <f>Middle!T26</f>
        <v>87090.153638728734</v>
      </c>
      <c r="I95" s="109">
        <f>Rich!T26</f>
        <v>87090.15363872872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1054.2930991339817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3038.5228533498084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19437.119765800642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35776.442853349821</v>
      </c>
      <c r="C100" s="238">
        <f t="shared" si="0"/>
        <v>417.28373872459633</v>
      </c>
      <c r="D100" s="238">
        <f t="shared" si="0"/>
        <v>0</v>
      </c>
      <c r="E100" s="238">
        <f t="shared" si="0"/>
        <v>0</v>
      </c>
      <c r="F100" s="238">
        <f t="shared" si="0"/>
        <v>52175.039765800655</v>
      </c>
      <c r="G100" s="238">
        <f t="shared" si="0"/>
        <v>31426.43942539228</v>
      </c>
      <c r="H100" s="238">
        <f t="shared" si="0"/>
        <v>17218.055436503666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1471.2865959745848</v>
      </c>
      <c r="C3" s="203">
        <f>Income!C72</f>
        <v>4042.401206537601</v>
      </c>
      <c r="D3" s="203">
        <f>Income!D72</f>
        <v>3726.3812702696764</v>
      </c>
      <c r="E3" s="203">
        <f>Income!E72</f>
        <v>2609.8430257697223</v>
      </c>
      <c r="F3" s="204">
        <f>IF(F$2&lt;=($B$2+$C$2+$D$2),IF(F$2&lt;=($B$2+$C$2),IF(F$2&lt;=$B$2,$B3,$C3),$D3),$E3)</f>
        <v>1471.2865959745848</v>
      </c>
      <c r="G3" s="204">
        <f t="shared" ref="G3:AW7" si="0">IF(G$2&lt;=($B$2+$C$2+$D$2),IF(G$2&lt;=($B$2+$C$2),IF(G$2&lt;=$B$2,$B3,$C3),$D3),$E3)</f>
        <v>1471.2865959745848</v>
      </c>
      <c r="H3" s="204">
        <f t="shared" si="0"/>
        <v>1471.2865959745848</v>
      </c>
      <c r="I3" s="204">
        <f t="shared" si="0"/>
        <v>1471.2865959745848</v>
      </c>
      <c r="J3" s="204">
        <f t="shared" si="0"/>
        <v>1471.2865959745848</v>
      </c>
      <c r="K3" s="204">
        <f t="shared" si="0"/>
        <v>1471.2865959745848</v>
      </c>
      <c r="L3" s="204">
        <f t="shared" si="0"/>
        <v>1471.2865959745848</v>
      </c>
      <c r="M3" s="204">
        <f t="shared" si="0"/>
        <v>1471.2865959745848</v>
      </c>
      <c r="N3" s="204">
        <f t="shared" si="0"/>
        <v>1471.2865959745848</v>
      </c>
      <c r="O3" s="204">
        <f t="shared" si="0"/>
        <v>1471.2865959745848</v>
      </c>
      <c r="P3" s="204">
        <f t="shared" si="0"/>
        <v>1471.2865959745848</v>
      </c>
      <c r="Q3" s="204">
        <f t="shared" si="0"/>
        <v>1471.2865959745848</v>
      </c>
      <c r="R3" s="204">
        <f t="shared" si="0"/>
        <v>1471.2865959745848</v>
      </c>
      <c r="S3" s="204">
        <f t="shared" si="0"/>
        <v>1471.2865959745848</v>
      </c>
      <c r="T3" s="204">
        <f t="shared" si="0"/>
        <v>1471.2865959745848</v>
      </c>
      <c r="U3" s="204">
        <f t="shared" si="0"/>
        <v>1471.2865959745848</v>
      </c>
      <c r="V3" s="204">
        <f t="shared" si="0"/>
        <v>1471.2865959745848</v>
      </c>
      <c r="W3" s="204">
        <f t="shared" si="0"/>
        <v>1471.2865959745848</v>
      </c>
      <c r="X3" s="204">
        <f t="shared" si="0"/>
        <v>1471.2865959745848</v>
      </c>
      <c r="Y3" s="204">
        <f t="shared" si="0"/>
        <v>1471.2865959745848</v>
      </c>
      <c r="Z3" s="204">
        <f t="shared" si="0"/>
        <v>1471.2865959745848</v>
      </c>
      <c r="AA3" s="204">
        <f t="shared" si="0"/>
        <v>1471.2865959745848</v>
      </c>
      <c r="AB3" s="204">
        <f t="shared" si="0"/>
        <v>1471.2865959745848</v>
      </c>
      <c r="AC3" s="204">
        <f t="shared" si="0"/>
        <v>1471.2865959745848</v>
      </c>
      <c r="AD3" s="204">
        <f t="shared" si="0"/>
        <v>1471.2865959745848</v>
      </c>
      <c r="AE3" s="204">
        <f t="shared" si="0"/>
        <v>1471.2865959745848</v>
      </c>
      <c r="AF3" s="204">
        <f t="shared" si="0"/>
        <v>1471.2865959745848</v>
      </c>
      <c r="AG3" s="204">
        <f t="shared" si="0"/>
        <v>1471.2865959745848</v>
      </c>
      <c r="AH3" s="204">
        <f t="shared" si="0"/>
        <v>1471.2865959745848</v>
      </c>
      <c r="AI3" s="204">
        <f t="shared" si="0"/>
        <v>1471.2865959745848</v>
      </c>
      <c r="AJ3" s="204">
        <f t="shared" si="0"/>
        <v>1471.2865959745848</v>
      </c>
      <c r="AK3" s="204">
        <f t="shared" si="0"/>
        <v>1471.2865959745848</v>
      </c>
      <c r="AL3" s="204">
        <f t="shared" si="0"/>
        <v>1471.2865959745848</v>
      </c>
      <c r="AM3" s="204">
        <f t="shared" si="0"/>
        <v>1471.2865959745848</v>
      </c>
      <c r="AN3" s="204">
        <f t="shared" si="0"/>
        <v>1471.2865959745848</v>
      </c>
      <c r="AO3" s="204">
        <f t="shared" si="0"/>
        <v>1471.2865959745848</v>
      </c>
      <c r="AP3" s="204">
        <f t="shared" si="0"/>
        <v>1471.2865959745848</v>
      </c>
      <c r="AQ3" s="204">
        <f t="shared" si="0"/>
        <v>1471.2865959745848</v>
      </c>
      <c r="AR3" s="204">
        <f t="shared" si="0"/>
        <v>1471.2865959745848</v>
      </c>
      <c r="AS3" s="204">
        <f t="shared" si="0"/>
        <v>1471.2865959745848</v>
      </c>
      <c r="AT3" s="204">
        <f t="shared" si="0"/>
        <v>1471.2865959745848</v>
      </c>
      <c r="AU3" s="204">
        <f t="shared" si="0"/>
        <v>1471.2865959745848</v>
      </c>
      <c r="AV3" s="204">
        <f t="shared" si="0"/>
        <v>1471.2865959745848</v>
      </c>
      <c r="AW3" s="204">
        <f t="shared" si="0"/>
        <v>1471.2865959745848</v>
      </c>
      <c r="AX3" s="204">
        <f t="shared" ref="AX3:BZ10" si="1">IF(AX$2&lt;=($B$2+$C$2+$D$2),IF(AX$2&lt;=($B$2+$C$2),IF(AX$2&lt;=$B$2,$B3,$C3),$D3),$E3)</f>
        <v>1471.2865959745848</v>
      </c>
      <c r="AY3" s="204">
        <f t="shared" si="1"/>
        <v>1471.2865959745848</v>
      </c>
      <c r="AZ3" s="204">
        <f t="shared" si="1"/>
        <v>1471.2865959745848</v>
      </c>
      <c r="BA3" s="204">
        <f t="shared" si="1"/>
        <v>1471.2865959745848</v>
      </c>
      <c r="BB3" s="204">
        <f t="shared" si="1"/>
        <v>1471.2865959745848</v>
      </c>
      <c r="BC3" s="204">
        <f t="shared" si="1"/>
        <v>1471.2865959745848</v>
      </c>
      <c r="BD3" s="204">
        <f t="shared" si="1"/>
        <v>4042.401206537601</v>
      </c>
      <c r="BE3" s="204">
        <f t="shared" si="1"/>
        <v>4042.401206537601</v>
      </c>
      <c r="BF3" s="204">
        <f t="shared" si="1"/>
        <v>4042.401206537601</v>
      </c>
      <c r="BG3" s="204">
        <f t="shared" si="1"/>
        <v>4042.401206537601</v>
      </c>
      <c r="BH3" s="204">
        <f t="shared" si="1"/>
        <v>4042.401206537601</v>
      </c>
      <c r="BI3" s="204">
        <f t="shared" si="1"/>
        <v>4042.401206537601</v>
      </c>
      <c r="BJ3" s="204">
        <f t="shared" si="1"/>
        <v>4042.401206537601</v>
      </c>
      <c r="BK3" s="204">
        <f t="shared" si="1"/>
        <v>4042.401206537601</v>
      </c>
      <c r="BL3" s="204">
        <f t="shared" si="1"/>
        <v>4042.401206537601</v>
      </c>
      <c r="BM3" s="204">
        <f t="shared" si="1"/>
        <v>4042.401206537601</v>
      </c>
      <c r="BN3" s="204">
        <f t="shared" si="1"/>
        <v>4042.401206537601</v>
      </c>
      <c r="BO3" s="204">
        <f t="shared" si="1"/>
        <v>4042.401206537601</v>
      </c>
      <c r="BP3" s="204">
        <f t="shared" si="1"/>
        <v>4042.401206537601</v>
      </c>
      <c r="BQ3" s="204">
        <f t="shared" si="1"/>
        <v>4042.401206537601</v>
      </c>
      <c r="BR3" s="204">
        <f t="shared" si="1"/>
        <v>4042.401206537601</v>
      </c>
      <c r="BS3" s="204">
        <f t="shared" si="1"/>
        <v>4042.401206537601</v>
      </c>
      <c r="BT3" s="204">
        <f t="shared" si="1"/>
        <v>4042.401206537601</v>
      </c>
      <c r="BU3" s="204">
        <f t="shared" si="1"/>
        <v>4042.401206537601</v>
      </c>
      <c r="BV3" s="204">
        <f t="shared" si="1"/>
        <v>4042.401206537601</v>
      </c>
      <c r="BW3" s="204">
        <f t="shared" si="1"/>
        <v>4042.401206537601</v>
      </c>
      <c r="BX3" s="204">
        <f t="shared" si="1"/>
        <v>4042.401206537601</v>
      </c>
      <c r="BY3" s="204">
        <f t="shared" si="1"/>
        <v>4042.401206537601</v>
      </c>
      <c r="BZ3" s="204">
        <f t="shared" si="1"/>
        <v>4042.401206537601</v>
      </c>
      <c r="CA3" s="204">
        <f t="shared" ref="CA3:CR15" si="2">IF(CA$2&lt;=($B$2+$C$2+$D$2),IF(CA$2&lt;=($B$2+$C$2),IF(CA$2&lt;=$B$2,$B3,$C3),$D3),$E3)</f>
        <v>4042.401206537601</v>
      </c>
      <c r="CB3" s="204">
        <f t="shared" si="2"/>
        <v>4042.401206537601</v>
      </c>
      <c r="CC3" s="204">
        <f t="shared" si="2"/>
        <v>3726.3812702696764</v>
      </c>
      <c r="CD3" s="204">
        <f t="shared" si="2"/>
        <v>3726.3812702696764</v>
      </c>
      <c r="CE3" s="204">
        <f t="shared" si="2"/>
        <v>3726.3812702696764</v>
      </c>
      <c r="CF3" s="204">
        <f t="shared" si="2"/>
        <v>3726.3812702696764</v>
      </c>
      <c r="CG3" s="204">
        <f t="shared" si="2"/>
        <v>3726.3812702696764</v>
      </c>
      <c r="CH3" s="204">
        <f t="shared" si="2"/>
        <v>3726.3812702696764</v>
      </c>
      <c r="CI3" s="204">
        <f t="shared" si="2"/>
        <v>3726.3812702696764</v>
      </c>
      <c r="CJ3" s="204">
        <f t="shared" si="2"/>
        <v>3726.3812702696764</v>
      </c>
      <c r="CK3" s="204">
        <f t="shared" si="2"/>
        <v>3726.3812702696764</v>
      </c>
      <c r="CL3" s="204">
        <f t="shared" si="2"/>
        <v>3726.3812702696764</v>
      </c>
      <c r="CM3" s="204">
        <f t="shared" si="2"/>
        <v>3726.3812702696764</v>
      </c>
      <c r="CN3" s="204">
        <f t="shared" si="2"/>
        <v>3726.3812702696764</v>
      </c>
      <c r="CO3" s="204">
        <f t="shared" si="2"/>
        <v>3726.3812702696764</v>
      </c>
      <c r="CP3" s="204">
        <f t="shared" si="2"/>
        <v>3726.3812702696764</v>
      </c>
      <c r="CQ3" s="204">
        <f t="shared" si="2"/>
        <v>3726.3812702696764</v>
      </c>
      <c r="CR3" s="204">
        <f t="shared" si="2"/>
        <v>2609.8430257697223</v>
      </c>
      <c r="CS3" s="204">
        <f t="shared" ref="CS3:DA15" si="3">IF(CS$2&lt;=($B$2+$C$2+$D$2),IF(CS$2&lt;=($B$2+$C$2),IF(CS$2&lt;=$B$2,$B3,$C3),$D3),$E3)</f>
        <v>2609.8430257697223</v>
      </c>
      <c r="CT3" s="204">
        <f t="shared" si="3"/>
        <v>2609.8430257697223</v>
      </c>
      <c r="CU3" s="204">
        <f t="shared" si="3"/>
        <v>2609.8430257697223</v>
      </c>
      <c r="CV3" s="204">
        <f t="shared" si="3"/>
        <v>2609.8430257697223</v>
      </c>
      <c r="CW3" s="204">
        <f t="shared" si="3"/>
        <v>2609.8430257697223</v>
      </c>
      <c r="CX3" s="204">
        <f t="shared" si="3"/>
        <v>2609.8430257697223</v>
      </c>
      <c r="CY3" s="204">
        <f t="shared" si="3"/>
        <v>2609.8430257697223</v>
      </c>
      <c r="CZ3" s="204">
        <f t="shared" si="3"/>
        <v>2609.8430257697223</v>
      </c>
      <c r="DA3" s="204">
        <f t="shared" si="3"/>
        <v>2609.8430257697223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2481.4068502938544</v>
      </c>
      <c r="D4" s="203">
        <f>Income!D73</f>
        <v>37840.38673597858</v>
      </c>
      <c r="E4" s="203">
        <f>Income!E73</f>
        <v>14996.068386836114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2481.4068502938544</v>
      </c>
      <c r="BE4" s="204">
        <f t="shared" si="1"/>
        <v>2481.4068502938544</v>
      </c>
      <c r="BF4" s="204">
        <f t="shared" si="1"/>
        <v>2481.4068502938544</v>
      </c>
      <c r="BG4" s="204">
        <f t="shared" si="1"/>
        <v>2481.4068502938544</v>
      </c>
      <c r="BH4" s="204">
        <f t="shared" si="1"/>
        <v>2481.4068502938544</v>
      </c>
      <c r="BI4" s="204">
        <f t="shared" si="1"/>
        <v>2481.4068502938544</v>
      </c>
      <c r="BJ4" s="204">
        <f t="shared" si="1"/>
        <v>2481.4068502938544</v>
      </c>
      <c r="BK4" s="204">
        <f t="shared" si="1"/>
        <v>2481.4068502938544</v>
      </c>
      <c r="BL4" s="204">
        <f t="shared" si="1"/>
        <v>2481.4068502938544</v>
      </c>
      <c r="BM4" s="204">
        <f t="shared" si="1"/>
        <v>2481.4068502938544</v>
      </c>
      <c r="BN4" s="204">
        <f t="shared" si="1"/>
        <v>2481.4068502938544</v>
      </c>
      <c r="BO4" s="204">
        <f t="shared" si="1"/>
        <v>2481.4068502938544</v>
      </c>
      <c r="BP4" s="204">
        <f t="shared" si="1"/>
        <v>2481.4068502938544</v>
      </c>
      <c r="BQ4" s="204">
        <f t="shared" si="1"/>
        <v>2481.4068502938544</v>
      </c>
      <c r="BR4" s="204">
        <f t="shared" si="1"/>
        <v>2481.4068502938544</v>
      </c>
      <c r="BS4" s="204">
        <f t="shared" si="1"/>
        <v>2481.4068502938544</v>
      </c>
      <c r="BT4" s="204">
        <f t="shared" si="1"/>
        <v>2481.4068502938544</v>
      </c>
      <c r="BU4" s="204">
        <f t="shared" si="1"/>
        <v>2481.4068502938544</v>
      </c>
      <c r="BV4" s="204">
        <f t="shared" si="1"/>
        <v>2481.4068502938544</v>
      </c>
      <c r="BW4" s="204">
        <f t="shared" si="1"/>
        <v>2481.4068502938544</v>
      </c>
      <c r="BX4" s="204">
        <f t="shared" si="1"/>
        <v>2481.4068502938544</v>
      </c>
      <c r="BY4" s="204">
        <f t="shared" si="1"/>
        <v>2481.4068502938544</v>
      </c>
      <c r="BZ4" s="204">
        <f t="shared" si="1"/>
        <v>2481.4068502938544</v>
      </c>
      <c r="CA4" s="204">
        <f t="shared" si="2"/>
        <v>2481.4068502938544</v>
      </c>
      <c r="CB4" s="204">
        <f t="shared" si="2"/>
        <v>2481.4068502938544</v>
      </c>
      <c r="CC4" s="204">
        <f t="shared" si="2"/>
        <v>37840.38673597858</v>
      </c>
      <c r="CD4" s="204">
        <f t="shared" si="2"/>
        <v>37840.38673597858</v>
      </c>
      <c r="CE4" s="204">
        <f t="shared" si="2"/>
        <v>37840.38673597858</v>
      </c>
      <c r="CF4" s="204">
        <f t="shared" si="2"/>
        <v>37840.38673597858</v>
      </c>
      <c r="CG4" s="204">
        <f t="shared" si="2"/>
        <v>37840.38673597858</v>
      </c>
      <c r="CH4" s="204">
        <f t="shared" si="2"/>
        <v>37840.38673597858</v>
      </c>
      <c r="CI4" s="204">
        <f t="shared" si="2"/>
        <v>37840.38673597858</v>
      </c>
      <c r="CJ4" s="204">
        <f t="shared" si="2"/>
        <v>37840.38673597858</v>
      </c>
      <c r="CK4" s="204">
        <f t="shared" si="2"/>
        <v>37840.38673597858</v>
      </c>
      <c r="CL4" s="204">
        <f t="shared" si="2"/>
        <v>37840.38673597858</v>
      </c>
      <c r="CM4" s="204">
        <f t="shared" si="2"/>
        <v>37840.38673597858</v>
      </c>
      <c r="CN4" s="204">
        <f t="shared" si="2"/>
        <v>37840.38673597858</v>
      </c>
      <c r="CO4" s="204">
        <f t="shared" si="2"/>
        <v>37840.38673597858</v>
      </c>
      <c r="CP4" s="204">
        <f t="shared" si="2"/>
        <v>37840.38673597858</v>
      </c>
      <c r="CQ4" s="204">
        <f t="shared" si="2"/>
        <v>37840.38673597858</v>
      </c>
      <c r="CR4" s="204">
        <f t="shared" si="2"/>
        <v>14996.068386836114</v>
      </c>
      <c r="CS4" s="204">
        <f t="shared" si="3"/>
        <v>14996.068386836114</v>
      </c>
      <c r="CT4" s="204">
        <f t="shared" si="3"/>
        <v>14996.068386836114</v>
      </c>
      <c r="CU4" s="204">
        <f t="shared" si="3"/>
        <v>14996.068386836114</v>
      </c>
      <c r="CV4" s="204">
        <f t="shared" si="3"/>
        <v>14996.068386836114</v>
      </c>
      <c r="CW4" s="204">
        <f t="shared" si="3"/>
        <v>14996.068386836114</v>
      </c>
      <c r="CX4" s="204">
        <f t="shared" si="3"/>
        <v>14996.068386836114</v>
      </c>
      <c r="CY4" s="204">
        <f t="shared" si="3"/>
        <v>14996.068386836114</v>
      </c>
      <c r="CZ4" s="204">
        <f t="shared" si="3"/>
        <v>14996.068386836114</v>
      </c>
      <c r="DA4" s="204">
        <f t="shared" si="3"/>
        <v>14996.068386836114</v>
      </c>
      <c r="DB4" s="204"/>
    </row>
    <row r="5" spans="1:106">
      <c r="A5" s="201" t="str">
        <f>Income!A74</f>
        <v>Animal products consumed</v>
      </c>
      <c r="B5" s="203">
        <f>Income!B74</f>
        <v>178.16053949785783</v>
      </c>
      <c r="C5" s="203">
        <f>Income!C74</f>
        <v>852.70031370716697</v>
      </c>
      <c r="D5" s="203">
        <f>Income!D74</f>
        <v>2475.9718923349787</v>
      </c>
      <c r="E5" s="203">
        <f>Income!E74</f>
        <v>3037.7832928629437</v>
      </c>
      <c r="F5" s="204">
        <f t="shared" si="4"/>
        <v>178.16053949785783</v>
      </c>
      <c r="G5" s="204">
        <f t="shared" si="0"/>
        <v>178.16053949785783</v>
      </c>
      <c r="H5" s="204">
        <f t="shared" si="0"/>
        <v>178.16053949785783</v>
      </c>
      <c r="I5" s="204">
        <f t="shared" si="0"/>
        <v>178.16053949785783</v>
      </c>
      <c r="J5" s="204">
        <f t="shared" si="0"/>
        <v>178.16053949785783</v>
      </c>
      <c r="K5" s="204">
        <f t="shared" si="0"/>
        <v>178.16053949785783</v>
      </c>
      <c r="L5" s="204">
        <f t="shared" si="0"/>
        <v>178.16053949785783</v>
      </c>
      <c r="M5" s="204">
        <f t="shared" si="0"/>
        <v>178.16053949785783</v>
      </c>
      <c r="N5" s="204">
        <f t="shared" si="0"/>
        <v>178.16053949785783</v>
      </c>
      <c r="O5" s="204">
        <f t="shared" si="0"/>
        <v>178.16053949785783</v>
      </c>
      <c r="P5" s="204">
        <f t="shared" si="0"/>
        <v>178.16053949785783</v>
      </c>
      <c r="Q5" s="204">
        <f t="shared" si="0"/>
        <v>178.16053949785783</v>
      </c>
      <c r="R5" s="204">
        <f t="shared" si="0"/>
        <v>178.16053949785783</v>
      </c>
      <c r="S5" s="204">
        <f t="shared" si="0"/>
        <v>178.16053949785783</v>
      </c>
      <c r="T5" s="204">
        <f t="shared" si="0"/>
        <v>178.16053949785783</v>
      </c>
      <c r="U5" s="204">
        <f t="shared" si="0"/>
        <v>178.16053949785783</v>
      </c>
      <c r="V5" s="204">
        <f t="shared" si="0"/>
        <v>178.16053949785783</v>
      </c>
      <c r="W5" s="204">
        <f t="shared" si="0"/>
        <v>178.16053949785783</v>
      </c>
      <c r="X5" s="204">
        <f t="shared" si="0"/>
        <v>178.16053949785783</v>
      </c>
      <c r="Y5" s="204">
        <f t="shared" si="0"/>
        <v>178.16053949785783</v>
      </c>
      <c r="Z5" s="204">
        <f t="shared" si="0"/>
        <v>178.16053949785783</v>
      </c>
      <c r="AA5" s="204">
        <f t="shared" si="0"/>
        <v>178.16053949785783</v>
      </c>
      <c r="AB5" s="204">
        <f t="shared" si="0"/>
        <v>178.16053949785783</v>
      </c>
      <c r="AC5" s="204">
        <f t="shared" si="0"/>
        <v>178.16053949785783</v>
      </c>
      <c r="AD5" s="204">
        <f t="shared" si="0"/>
        <v>178.16053949785783</v>
      </c>
      <c r="AE5" s="204">
        <f t="shared" si="0"/>
        <v>178.16053949785783</v>
      </c>
      <c r="AF5" s="204">
        <f t="shared" si="0"/>
        <v>178.16053949785783</v>
      </c>
      <c r="AG5" s="204">
        <f t="shared" si="0"/>
        <v>178.16053949785783</v>
      </c>
      <c r="AH5" s="204">
        <f t="shared" si="0"/>
        <v>178.16053949785783</v>
      </c>
      <c r="AI5" s="204">
        <f t="shared" si="0"/>
        <v>178.16053949785783</v>
      </c>
      <c r="AJ5" s="204">
        <f t="shared" si="0"/>
        <v>178.16053949785783</v>
      </c>
      <c r="AK5" s="204">
        <f t="shared" si="0"/>
        <v>178.16053949785783</v>
      </c>
      <c r="AL5" s="204">
        <f t="shared" si="0"/>
        <v>178.16053949785783</v>
      </c>
      <c r="AM5" s="204">
        <f t="shared" si="0"/>
        <v>178.16053949785783</v>
      </c>
      <c r="AN5" s="204">
        <f t="shared" si="0"/>
        <v>178.16053949785783</v>
      </c>
      <c r="AO5" s="204">
        <f t="shared" si="0"/>
        <v>178.16053949785783</v>
      </c>
      <c r="AP5" s="204">
        <f t="shared" si="0"/>
        <v>178.16053949785783</v>
      </c>
      <c r="AQ5" s="204">
        <f t="shared" si="0"/>
        <v>178.16053949785783</v>
      </c>
      <c r="AR5" s="204">
        <f t="shared" si="0"/>
        <v>178.16053949785783</v>
      </c>
      <c r="AS5" s="204">
        <f t="shared" si="0"/>
        <v>178.16053949785783</v>
      </c>
      <c r="AT5" s="204">
        <f t="shared" si="0"/>
        <v>178.16053949785783</v>
      </c>
      <c r="AU5" s="204">
        <f t="shared" si="0"/>
        <v>178.16053949785783</v>
      </c>
      <c r="AV5" s="204">
        <f t="shared" si="0"/>
        <v>178.16053949785783</v>
      </c>
      <c r="AW5" s="204">
        <f t="shared" si="0"/>
        <v>178.16053949785783</v>
      </c>
      <c r="AX5" s="204">
        <f t="shared" si="1"/>
        <v>178.16053949785783</v>
      </c>
      <c r="AY5" s="204">
        <f t="shared" si="1"/>
        <v>178.16053949785783</v>
      </c>
      <c r="AZ5" s="204">
        <f t="shared" si="1"/>
        <v>178.16053949785783</v>
      </c>
      <c r="BA5" s="204">
        <f t="shared" si="1"/>
        <v>178.16053949785783</v>
      </c>
      <c r="BB5" s="204">
        <f t="shared" si="1"/>
        <v>178.16053949785783</v>
      </c>
      <c r="BC5" s="204">
        <f t="shared" si="1"/>
        <v>178.16053949785783</v>
      </c>
      <c r="BD5" s="204">
        <f t="shared" si="1"/>
        <v>852.70031370716697</v>
      </c>
      <c r="BE5" s="204">
        <f t="shared" si="1"/>
        <v>852.70031370716697</v>
      </c>
      <c r="BF5" s="204">
        <f t="shared" si="1"/>
        <v>852.70031370716697</v>
      </c>
      <c r="BG5" s="204">
        <f t="shared" si="1"/>
        <v>852.70031370716697</v>
      </c>
      <c r="BH5" s="204">
        <f t="shared" si="1"/>
        <v>852.70031370716697</v>
      </c>
      <c r="BI5" s="204">
        <f t="shared" si="1"/>
        <v>852.70031370716697</v>
      </c>
      <c r="BJ5" s="204">
        <f t="shared" si="1"/>
        <v>852.70031370716697</v>
      </c>
      <c r="BK5" s="204">
        <f t="shared" si="1"/>
        <v>852.70031370716697</v>
      </c>
      <c r="BL5" s="204">
        <f t="shared" si="1"/>
        <v>852.70031370716697</v>
      </c>
      <c r="BM5" s="204">
        <f t="shared" si="1"/>
        <v>852.70031370716697</v>
      </c>
      <c r="BN5" s="204">
        <f t="shared" si="1"/>
        <v>852.70031370716697</v>
      </c>
      <c r="BO5" s="204">
        <f t="shared" si="1"/>
        <v>852.70031370716697</v>
      </c>
      <c r="BP5" s="204">
        <f t="shared" si="1"/>
        <v>852.70031370716697</v>
      </c>
      <c r="BQ5" s="204">
        <f t="shared" si="1"/>
        <v>852.70031370716697</v>
      </c>
      <c r="BR5" s="204">
        <f t="shared" si="1"/>
        <v>852.70031370716697</v>
      </c>
      <c r="BS5" s="204">
        <f t="shared" si="1"/>
        <v>852.70031370716697</v>
      </c>
      <c r="BT5" s="204">
        <f t="shared" si="1"/>
        <v>852.70031370716697</v>
      </c>
      <c r="BU5" s="204">
        <f t="shared" si="1"/>
        <v>852.70031370716697</v>
      </c>
      <c r="BV5" s="204">
        <f t="shared" si="1"/>
        <v>852.70031370716697</v>
      </c>
      <c r="BW5" s="204">
        <f t="shared" si="1"/>
        <v>852.70031370716697</v>
      </c>
      <c r="BX5" s="204">
        <f t="shared" si="1"/>
        <v>852.70031370716697</v>
      </c>
      <c r="BY5" s="204">
        <f t="shared" si="1"/>
        <v>852.70031370716697</v>
      </c>
      <c r="BZ5" s="204">
        <f t="shared" si="1"/>
        <v>852.70031370716697</v>
      </c>
      <c r="CA5" s="204">
        <f t="shared" si="2"/>
        <v>852.70031370716697</v>
      </c>
      <c r="CB5" s="204">
        <f t="shared" si="2"/>
        <v>852.70031370716697</v>
      </c>
      <c r="CC5" s="204">
        <f t="shared" si="2"/>
        <v>2475.9718923349787</v>
      </c>
      <c r="CD5" s="204">
        <f t="shared" si="2"/>
        <v>2475.9718923349787</v>
      </c>
      <c r="CE5" s="204">
        <f t="shared" si="2"/>
        <v>2475.9718923349787</v>
      </c>
      <c r="CF5" s="204">
        <f t="shared" si="2"/>
        <v>2475.9718923349787</v>
      </c>
      <c r="CG5" s="204">
        <f t="shared" si="2"/>
        <v>2475.9718923349787</v>
      </c>
      <c r="CH5" s="204">
        <f t="shared" si="2"/>
        <v>2475.9718923349787</v>
      </c>
      <c r="CI5" s="204">
        <f t="shared" si="2"/>
        <v>2475.9718923349787</v>
      </c>
      <c r="CJ5" s="204">
        <f t="shared" si="2"/>
        <v>2475.9718923349787</v>
      </c>
      <c r="CK5" s="204">
        <f t="shared" si="2"/>
        <v>2475.9718923349787</v>
      </c>
      <c r="CL5" s="204">
        <f t="shared" si="2"/>
        <v>2475.9718923349787</v>
      </c>
      <c r="CM5" s="204">
        <f t="shared" si="2"/>
        <v>2475.9718923349787</v>
      </c>
      <c r="CN5" s="204">
        <f t="shared" si="2"/>
        <v>2475.9718923349787</v>
      </c>
      <c r="CO5" s="204">
        <f t="shared" si="2"/>
        <v>2475.9718923349787</v>
      </c>
      <c r="CP5" s="204">
        <f t="shared" si="2"/>
        <v>2475.9718923349787</v>
      </c>
      <c r="CQ5" s="204">
        <f t="shared" si="2"/>
        <v>2475.9718923349787</v>
      </c>
      <c r="CR5" s="204">
        <f t="shared" si="2"/>
        <v>3037.7832928629437</v>
      </c>
      <c r="CS5" s="204">
        <f t="shared" si="3"/>
        <v>3037.7832928629437</v>
      </c>
      <c r="CT5" s="204">
        <f t="shared" si="3"/>
        <v>3037.7832928629437</v>
      </c>
      <c r="CU5" s="204">
        <f t="shared" si="3"/>
        <v>3037.7832928629437</v>
      </c>
      <c r="CV5" s="204">
        <f t="shared" si="3"/>
        <v>3037.7832928629437</v>
      </c>
      <c r="CW5" s="204">
        <f t="shared" si="3"/>
        <v>3037.7832928629437</v>
      </c>
      <c r="CX5" s="204">
        <f t="shared" si="3"/>
        <v>3037.7832928629437</v>
      </c>
      <c r="CY5" s="204">
        <f t="shared" si="3"/>
        <v>3037.7832928629437</v>
      </c>
      <c r="CZ5" s="204">
        <f t="shared" si="3"/>
        <v>3037.7832928629437</v>
      </c>
      <c r="DA5" s="204">
        <f t="shared" si="3"/>
        <v>3037.7832928629437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1921.9158048747584</v>
      </c>
      <c r="C7" s="203">
        <f>Income!C76</f>
        <v>14574.528186966918</v>
      </c>
      <c r="D7" s="203">
        <f>Income!D76</f>
        <v>42538.403147894649</v>
      </c>
      <c r="E7" s="203">
        <f>Income!E76</f>
        <v>48955.466474170928</v>
      </c>
      <c r="F7" s="204">
        <f t="shared" si="4"/>
        <v>1921.9158048747584</v>
      </c>
      <c r="G7" s="204">
        <f t="shared" si="0"/>
        <v>1921.9158048747584</v>
      </c>
      <c r="H7" s="204">
        <f t="shared" si="0"/>
        <v>1921.9158048747584</v>
      </c>
      <c r="I7" s="204">
        <f t="shared" si="0"/>
        <v>1921.9158048747584</v>
      </c>
      <c r="J7" s="204">
        <f t="shared" si="0"/>
        <v>1921.9158048747584</v>
      </c>
      <c r="K7" s="204">
        <f t="shared" si="0"/>
        <v>1921.9158048747584</v>
      </c>
      <c r="L7" s="204">
        <f t="shared" si="0"/>
        <v>1921.9158048747584</v>
      </c>
      <c r="M7" s="204">
        <f t="shared" si="0"/>
        <v>1921.9158048747584</v>
      </c>
      <c r="N7" s="204">
        <f t="shared" si="0"/>
        <v>1921.9158048747584</v>
      </c>
      <c r="O7" s="204">
        <f t="shared" si="0"/>
        <v>1921.9158048747584</v>
      </c>
      <c r="P7" s="204">
        <f t="shared" si="0"/>
        <v>1921.9158048747584</v>
      </c>
      <c r="Q7" s="204">
        <f t="shared" si="0"/>
        <v>1921.9158048747584</v>
      </c>
      <c r="R7" s="204">
        <f t="shared" si="0"/>
        <v>1921.9158048747584</v>
      </c>
      <c r="S7" s="204">
        <f t="shared" si="0"/>
        <v>1921.9158048747584</v>
      </c>
      <c r="T7" s="204">
        <f t="shared" si="0"/>
        <v>1921.9158048747584</v>
      </c>
      <c r="U7" s="204">
        <f t="shared" si="0"/>
        <v>1921.9158048747584</v>
      </c>
      <c r="V7" s="204">
        <f t="shared" si="0"/>
        <v>1921.9158048747584</v>
      </c>
      <c r="W7" s="204">
        <f t="shared" si="0"/>
        <v>1921.9158048747584</v>
      </c>
      <c r="X7" s="204">
        <f t="shared" si="0"/>
        <v>1921.9158048747584</v>
      </c>
      <c r="Y7" s="204">
        <f t="shared" si="0"/>
        <v>1921.9158048747584</v>
      </c>
      <c r="Z7" s="204">
        <f t="shared" si="0"/>
        <v>1921.9158048747584</v>
      </c>
      <c r="AA7" s="204">
        <f t="shared" si="0"/>
        <v>1921.9158048747584</v>
      </c>
      <c r="AB7" s="204">
        <f t="shared" si="0"/>
        <v>1921.9158048747584</v>
      </c>
      <c r="AC7" s="204">
        <f t="shared" si="0"/>
        <v>1921.9158048747584</v>
      </c>
      <c r="AD7" s="204">
        <f t="shared" si="0"/>
        <v>1921.9158048747584</v>
      </c>
      <c r="AE7" s="204">
        <f t="shared" si="0"/>
        <v>1921.9158048747584</v>
      </c>
      <c r="AF7" s="204">
        <f t="shared" si="0"/>
        <v>1921.9158048747584</v>
      </c>
      <c r="AG7" s="204">
        <f t="shared" si="0"/>
        <v>1921.9158048747584</v>
      </c>
      <c r="AH7" s="204">
        <f t="shared" si="0"/>
        <v>1921.9158048747584</v>
      </c>
      <c r="AI7" s="204">
        <f t="shared" si="0"/>
        <v>1921.9158048747584</v>
      </c>
      <c r="AJ7" s="204">
        <f t="shared" si="0"/>
        <v>1921.9158048747584</v>
      </c>
      <c r="AK7" s="204">
        <f t="shared" si="0"/>
        <v>1921.9158048747584</v>
      </c>
      <c r="AL7" s="204">
        <f t="shared" si="0"/>
        <v>1921.9158048747584</v>
      </c>
      <c r="AM7" s="204">
        <f t="shared" si="0"/>
        <v>1921.9158048747584</v>
      </c>
      <c r="AN7" s="204">
        <f t="shared" si="0"/>
        <v>1921.9158048747584</v>
      </c>
      <c r="AO7" s="204">
        <f t="shared" si="0"/>
        <v>1921.9158048747584</v>
      </c>
      <c r="AP7" s="204">
        <f t="shared" si="0"/>
        <v>1921.9158048747584</v>
      </c>
      <c r="AQ7" s="204">
        <f t="shared" si="0"/>
        <v>1921.9158048747584</v>
      </c>
      <c r="AR7" s="204">
        <f t="shared" si="0"/>
        <v>1921.9158048747584</v>
      </c>
      <c r="AS7" s="204">
        <f t="shared" si="0"/>
        <v>1921.9158048747584</v>
      </c>
      <c r="AT7" s="204">
        <f t="shared" si="0"/>
        <v>1921.9158048747584</v>
      </c>
      <c r="AU7" s="204">
        <f t="shared" ref="AU7:BJ8" si="5">IF(AU$2&lt;=($B$2+$C$2+$D$2),IF(AU$2&lt;=($B$2+$C$2),IF(AU$2&lt;=$B$2,$B7,$C7),$D7),$E7)</f>
        <v>1921.9158048747584</v>
      </c>
      <c r="AV7" s="204">
        <f t="shared" si="5"/>
        <v>1921.9158048747584</v>
      </c>
      <c r="AW7" s="204">
        <f t="shared" si="5"/>
        <v>1921.9158048747584</v>
      </c>
      <c r="AX7" s="204">
        <f t="shared" si="5"/>
        <v>1921.9158048747584</v>
      </c>
      <c r="AY7" s="204">
        <f t="shared" si="5"/>
        <v>1921.9158048747584</v>
      </c>
      <c r="AZ7" s="204">
        <f t="shared" si="5"/>
        <v>1921.9158048747584</v>
      </c>
      <c r="BA7" s="204">
        <f t="shared" si="5"/>
        <v>1921.9158048747584</v>
      </c>
      <c r="BB7" s="204">
        <f t="shared" si="5"/>
        <v>1921.9158048747584</v>
      </c>
      <c r="BC7" s="204">
        <f t="shared" si="5"/>
        <v>1921.9158048747584</v>
      </c>
      <c r="BD7" s="204">
        <f t="shared" si="5"/>
        <v>14574.528186966918</v>
      </c>
      <c r="BE7" s="204">
        <f t="shared" si="5"/>
        <v>14574.528186966918</v>
      </c>
      <c r="BF7" s="204">
        <f t="shared" si="5"/>
        <v>14574.528186966918</v>
      </c>
      <c r="BG7" s="204">
        <f t="shared" si="5"/>
        <v>14574.528186966918</v>
      </c>
      <c r="BH7" s="204">
        <f t="shared" si="5"/>
        <v>14574.528186966918</v>
      </c>
      <c r="BI7" s="204">
        <f t="shared" si="5"/>
        <v>14574.528186966918</v>
      </c>
      <c r="BJ7" s="204">
        <f t="shared" si="5"/>
        <v>14574.528186966918</v>
      </c>
      <c r="BK7" s="204">
        <f t="shared" si="1"/>
        <v>14574.528186966918</v>
      </c>
      <c r="BL7" s="204">
        <f t="shared" si="1"/>
        <v>14574.528186966918</v>
      </c>
      <c r="BM7" s="204">
        <f t="shared" si="1"/>
        <v>14574.528186966918</v>
      </c>
      <c r="BN7" s="204">
        <f t="shared" si="1"/>
        <v>14574.528186966918</v>
      </c>
      <c r="BO7" s="204">
        <f t="shared" si="1"/>
        <v>14574.528186966918</v>
      </c>
      <c r="BP7" s="204">
        <f t="shared" si="1"/>
        <v>14574.528186966918</v>
      </c>
      <c r="BQ7" s="204">
        <f t="shared" si="1"/>
        <v>14574.528186966918</v>
      </c>
      <c r="BR7" s="204">
        <f t="shared" si="1"/>
        <v>14574.528186966918</v>
      </c>
      <c r="BS7" s="204">
        <f t="shared" si="1"/>
        <v>14574.528186966918</v>
      </c>
      <c r="BT7" s="204">
        <f t="shared" si="1"/>
        <v>14574.528186966918</v>
      </c>
      <c r="BU7" s="204">
        <f t="shared" si="1"/>
        <v>14574.528186966918</v>
      </c>
      <c r="BV7" s="204">
        <f t="shared" si="1"/>
        <v>14574.528186966918</v>
      </c>
      <c r="BW7" s="204">
        <f t="shared" si="1"/>
        <v>14574.528186966918</v>
      </c>
      <c r="BX7" s="204">
        <f t="shared" si="1"/>
        <v>14574.528186966918</v>
      </c>
      <c r="BY7" s="204">
        <f t="shared" si="1"/>
        <v>14574.528186966918</v>
      </c>
      <c r="BZ7" s="204">
        <f t="shared" si="1"/>
        <v>14574.528186966918</v>
      </c>
      <c r="CA7" s="204">
        <f t="shared" si="2"/>
        <v>14574.528186966918</v>
      </c>
      <c r="CB7" s="204">
        <f t="shared" si="2"/>
        <v>14574.528186966918</v>
      </c>
      <c r="CC7" s="204">
        <f t="shared" si="2"/>
        <v>42538.403147894649</v>
      </c>
      <c r="CD7" s="204">
        <f t="shared" si="2"/>
        <v>42538.403147894649</v>
      </c>
      <c r="CE7" s="204">
        <f t="shared" si="2"/>
        <v>42538.403147894649</v>
      </c>
      <c r="CF7" s="204">
        <f t="shared" si="2"/>
        <v>42538.403147894649</v>
      </c>
      <c r="CG7" s="204">
        <f t="shared" si="2"/>
        <v>42538.403147894649</v>
      </c>
      <c r="CH7" s="204">
        <f t="shared" si="2"/>
        <v>42538.403147894649</v>
      </c>
      <c r="CI7" s="204">
        <f t="shared" si="2"/>
        <v>42538.403147894649</v>
      </c>
      <c r="CJ7" s="204">
        <f t="shared" si="2"/>
        <v>42538.403147894649</v>
      </c>
      <c r="CK7" s="204">
        <f t="shared" si="2"/>
        <v>42538.403147894649</v>
      </c>
      <c r="CL7" s="204">
        <f t="shared" si="2"/>
        <v>42538.403147894649</v>
      </c>
      <c r="CM7" s="204">
        <f t="shared" si="2"/>
        <v>42538.403147894649</v>
      </c>
      <c r="CN7" s="204">
        <f t="shared" si="2"/>
        <v>42538.403147894649</v>
      </c>
      <c r="CO7" s="204">
        <f t="shared" si="2"/>
        <v>42538.403147894649</v>
      </c>
      <c r="CP7" s="204">
        <f t="shared" si="2"/>
        <v>42538.403147894649</v>
      </c>
      <c r="CQ7" s="204">
        <f t="shared" si="2"/>
        <v>42538.403147894649</v>
      </c>
      <c r="CR7" s="204">
        <f t="shared" si="2"/>
        <v>48955.466474170928</v>
      </c>
      <c r="CS7" s="204">
        <f t="shared" si="3"/>
        <v>48955.466474170928</v>
      </c>
      <c r="CT7" s="204">
        <f t="shared" si="3"/>
        <v>48955.466474170928</v>
      </c>
      <c r="CU7" s="204">
        <f t="shared" si="3"/>
        <v>48955.466474170928</v>
      </c>
      <c r="CV7" s="204">
        <f t="shared" si="3"/>
        <v>48955.466474170928</v>
      </c>
      <c r="CW7" s="204">
        <f t="shared" si="3"/>
        <v>48955.466474170928</v>
      </c>
      <c r="CX7" s="204">
        <f t="shared" si="3"/>
        <v>48955.466474170928</v>
      </c>
      <c r="CY7" s="204">
        <f t="shared" si="3"/>
        <v>48955.466474170928</v>
      </c>
      <c r="CZ7" s="204">
        <f t="shared" si="3"/>
        <v>48955.466474170928</v>
      </c>
      <c r="DA7" s="204">
        <f t="shared" si="3"/>
        <v>48955.466474170928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11104.402428165269</v>
      </c>
      <c r="C9" s="203">
        <f>Income!C78</f>
        <v>7414.3240828057342</v>
      </c>
      <c r="D9" s="203">
        <f>Income!D78</f>
        <v>32800.696403195871</v>
      </c>
      <c r="E9" s="203">
        <f>Income!E78</f>
        <v>0</v>
      </c>
      <c r="F9" s="204">
        <f t="shared" si="4"/>
        <v>11104.402428165269</v>
      </c>
      <c r="G9" s="204">
        <f t="shared" si="4"/>
        <v>11104.402428165269</v>
      </c>
      <c r="H9" s="204">
        <f t="shared" si="4"/>
        <v>11104.402428165269</v>
      </c>
      <c r="I9" s="204">
        <f t="shared" si="4"/>
        <v>11104.402428165269</v>
      </c>
      <c r="J9" s="204">
        <f t="shared" si="4"/>
        <v>11104.402428165269</v>
      </c>
      <c r="K9" s="204">
        <f t="shared" si="4"/>
        <v>11104.402428165269</v>
      </c>
      <c r="L9" s="204">
        <f t="shared" si="4"/>
        <v>11104.402428165269</v>
      </c>
      <c r="M9" s="204">
        <f t="shared" si="4"/>
        <v>11104.402428165269</v>
      </c>
      <c r="N9" s="204">
        <f t="shared" si="4"/>
        <v>11104.402428165269</v>
      </c>
      <c r="O9" s="204">
        <f t="shared" si="4"/>
        <v>11104.402428165269</v>
      </c>
      <c r="P9" s="204">
        <f t="shared" si="4"/>
        <v>11104.402428165269</v>
      </c>
      <c r="Q9" s="204">
        <f t="shared" si="4"/>
        <v>11104.402428165269</v>
      </c>
      <c r="R9" s="204">
        <f t="shared" si="4"/>
        <v>11104.402428165269</v>
      </c>
      <c r="S9" s="204">
        <f t="shared" si="4"/>
        <v>11104.402428165269</v>
      </c>
      <c r="T9" s="204">
        <f t="shared" si="4"/>
        <v>11104.402428165269</v>
      </c>
      <c r="U9" s="204">
        <f t="shared" si="4"/>
        <v>11104.402428165269</v>
      </c>
      <c r="V9" s="204">
        <f t="shared" si="6"/>
        <v>11104.402428165269</v>
      </c>
      <c r="W9" s="204">
        <f t="shared" si="6"/>
        <v>11104.402428165269</v>
      </c>
      <c r="X9" s="204">
        <f t="shared" si="6"/>
        <v>11104.402428165269</v>
      </c>
      <c r="Y9" s="204">
        <f t="shared" si="6"/>
        <v>11104.402428165269</v>
      </c>
      <c r="Z9" s="204">
        <f t="shared" si="6"/>
        <v>11104.402428165269</v>
      </c>
      <c r="AA9" s="204">
        <f t="shared" si="6"/>
        <v>11104.402428165269</v>
      </c>
      <c r="AB9" s="204">
        <f t="shared" si="6"/>
        <v>11104.402428165269</v>
      </c>
      <c r="AC9" s="204">
        <f t="shared" si="6"/>
        <v>11104.402428165269</v>
      </c>
      <c r="AD9" s="204">
        <f t="shared" si="6"/>
        <v>11104.402428165269</v>
      </c>
      <c r="AE9" s="204">
        <f t="shared" si="6"/>
        <v>11104.402428165269</v>
      </c>
      <c r="AF9" s="204">
        <f t="shared" si="6"/>
        <v>11104.402428165269</v>
      </c>
      <c r="AG9" s="204">
        <f t="shared" si="6"/>
        <v>11104.402428165269</v>
      </c>
      <c r="AH9" s="204">
        <f t="shared" si="6"/>
        <v>11104.402428165269</v>
      </c>
      <c r="AI9" s="204">
        <f t="shared" si="6"/>
        <v>11104.402428165269</v>
      </c>
      <c r="AJ9" s="204">
        <f t="shared" si="6"/>
        <v>11104.402428165269</v>
      </c>
      <c r="AK9" s="204">
        <f t="shared" si="6"/>
        <v>11104.402428165269</v>
      </c>
      <c r="AL9" s="204">
        <f t="shared" si="7"/>
        <v>11104.402428165269</v>
      </c>
      <c r="AM9" s="204">
        <f t="shared" si="7"/>
        <v>11104.402428165269</v>
      </c>
      <c r="AN9" s="204">
        <f t="shared" si="7"/>
        <v>11104.402428165269</v>
      </c>
      <c r="AO9" s="204">
        <f t="shared" si="7"/>
        <v>11104.402428165269</v>
      </c>
      <c r="AP9" s="204">
        <f t="shared" si="7"/>
        <v>11104.402428165269</v>
      </c>
      <c r="AQ9" s="204">
        <f t="shared" si="7"/>
        <v>11104.402428165269</v>
      </c>
      <c r="AR9" s="204">
        <f t="shared" si="7"/>
        <v>11104.402428165269</v>
      </c>
      <c r="AS9" s="204">
        <f t="shared" si="7"/>
        <v>11104.402428165269</v>
      </c>
      <c r="AT9" s="204">
        <f t="shared" si="7"/>
        <v>11104.402428165269</v>
      </c>
      <c r="AU9" s="204">
        <f t="shared" si="7"/>
        <v>11104.402428165269</v>
      </c>
      <c r="AV9" s="204">
        <f t="shared" si="7"/>
        <v>11104.402428165269</v>
      </c>
      <c r="AW9" s="204">
        <f t="shared" si="7"/>
        <v>11104.402428165269</v>
      </c>
      <c r="AX9" s="204">
        <f t="shared" si="1"/>
        <v>11104.402428165269</v>
      </c>
      <c r="AY9" s="204">
        <f t="shared" si="1"/>
        <v>11104.402428165269</v>
      </c>
      <c r="AZ9" s="204">
        <f t="shared" si="1"/>
        <v>11104.402428165269</v>
      </c>
      <c r="BA9" s="204">
        <f t="shared" si="1"/>
        <v>11104.402428165269</v>
      </c>
      <c r="BB9" s="204">
        <f t="shared" si="1"/>
        <v>11104.402428165269</v>
      </c>
      <c r="BC9" s="204">
        <f t="shared" si="1"/>
        <v>11104.402428165269</v>
      </c>
      <c r="BD9" s="204">
        <f t="shared" si="1"/>
        <v>7414.3240828057342</v>
      </c>
      <c r="BE9" s="204">
        <f t="shared" si="1"/>
        <v>7414.3240828057342</v>
      </c>
      <c r="BF9" s="204">
        <f t="shared" si="1"/>
        <v>7414.3240828057342</v>
      </c>
      <c r="BG9" s="204">
        <f t="shared" si="1"/>
        <v>7414.3240828057342</v>
      </c>
      <c r="BH9" s="204">
        <f t="shared" si="1"/>
        <v>7414.3240828057342</v>
      </c>
      <c r="BI9" s="204">
        <f t="shared" si="1"/>
        <v>7414.3240828057342</v>
      </c>
      <c r="BJ9" s="204">
        <f t="shared" si="1"/>
        <v>7414.3240828057342</v>
      </c>
      <c r="BK9" s="204">
        <f t="shared" si="1"/>
        <v>7414.3240828057342</v>
      </c>
      <c r="BL9" s="204">
        <f t="shared" si="1"/>
        <v>7414.3240828057342</v>
      </c>
      <c r="BM9" s="204">
        <f t="shared" si="1"/>
        <v>7414.3240828057342</v>
      </c>
      <c r="BN9" s="204">
        <f t="shared" si="1"/>
        <v>7414.3240828057342</v>
      </c>
      <c r="BO9" s="204">
        <f t="shared" si="1"/>
        <v>7414.3240828057342</v>
      </c>
      <c r="BP9" s="204">
        <f t="shared" si="1"/>
        <v>7414.3240828057342</v>
      </c>
      <c r="BQ9" s="204">
        <f t="shared" si="1"/>
        <v>7414.3240828057342</v>
      </c>
      <c r="BR9" s="204">
        <f t="shared" si="1"/>
        <v>7414.3240828057342</v>
      </c>
      <c r="BS9" s="204">
        <f t="shared" si="1"/>
        <v>7414.3240828057342</v>
      </c>
      <c r="BT9" s="204">
        <f t="shared" si="1"/>
        <v>7414.3240828057342</v>
      </c>
      <c r="BU9" s="204">
        <f t="shared" si="1"/>
        <v>7414.3240828057342</v>
      </c>
      <c r="BV9" s="204">
        <f t="shared" si="1"/>
        <v>7414.3240828057342</v>
      </c>
      <c r="BW9" s="204">
        <f t="shared" si="1"/>
        <v>7414.3240828057342</v>
      </c>
      <c r="BX9" s="204">
        <f t="shared" si="1"/>
        <v>7414.3240828057342</v>
      </c>
      <c r="BY9" s="204">
        <f t="shared" si="1"/>
        <v>7414.3240828057342</v>
      </c>
      <c r="BZ9" s="204">
        <f t="shared" si="1"/>
        <v>7414.3240828057342</v>
      </c>
      <c r="CA9" s="204">
        <f t="shared" si="2"/>
        <v>7414.3240828057342</v>
      </c>
      <c r="CB9" s="204">
        <f t="shared" si="2"/>
        <v>7414.3240828057342</v>
      </c>
      <c r="CC9" s="204">
        <f t="shared" si="2"/>
        <v>32800.696403195871</v>
      </c>
      <c r="CD9" s="204">
        <f t="shared" si="2"/>
        <v>32800.696403195871</v>
      </c>
      <c r="CE9" s="204">
        <f t="shared" si="2"/>
        <v>32800.696403195871</v>
      </c>
      <c r="CF9" s="204">
        <f t="shared" si="2"/>
        <v>32800.696403195871</v>
      </c>
      <c r="CG9" s="204">
        <f t="shared" si="2"/>
        <v>32800.696403195871</v>
      </c>
      <c r="CH9" s="204">
        <f t="shared" si="2"/>
        <v>32800.696403195871</v>
      </c>
      <c r="CI9" s="204">
        <f t="shared" si="2"/>
        <v>32800.696403195871</v>
      </c>
      <c r="CJ9" s="204">
        <f t="shared" si="2"/>
        <v>32800.696403195871</v>
      </c>
      <c r="CK9" s="204">
        <f t="shared" si="2"/>
        <v>32800.696403195871</v>
      </c>
      <c r="CL9" s="204">
        <f t="shared" si="2"/>
        <v>32800.696403195871</v>
      </c>
      <c r="CM9" s="204">
        <f t="shared" si="2"/>
        <v>32800.696403195871</v>
      </c>
      <c r="CN9" s="204">
        <f t="shared" si="2"/>
        <v>32800.696403195871</v>
      </c>
      <c r="CO9" s="204">
        <f t="shared" si="2"/>
        <v>32800.696403195871</v>
      </c>
      <c r="CP9" s="204">
        <f t="shared" si="2"/>
        <v>32800.696403195871</v>
      </c>
      <c r="CQ9" s="204">
        <f t="shared" si="2"/>
        <v>32800.696403195871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113008.64932663579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113008.64932663579</v>
      </c>
      <c r="CS10" s="204">
        <f t="shared" si="3"/>
        <v>113008.64932663579</v>
      </c>
      <c r="CT10" s="204">
        <f t="shared" si="3"/>
        <v>113008.64932663579</v>
      </c>
      <c r="CU10" s="204">
        <f t="shared" si="3"/>
        <v>113008.64932663579</v>
      </c>
      <c r="CV10" s="204">
        <f t="shared" si="3"/>
        <v>113008.64932663579</v>
      </c>
      <c r="CW10" s="204">
        <f t="shared" si="3"/>
        <v>113008.64932663579</v>
      </c>
      <c r="CX10" s="204">
        <f t="shared" si="3"/>
        <v>113008.64932663579</v>
      </c>
      <c r="CY10" s="204">
        <f t="shared" si="3"/>
        <v>113008.64932663579</v>
      </c>
      <c r="CZ10" s="204">
        <f t="shared" si="3"/>
        <v>113008.64932663579</v>
      </c>
      <c r="DA10" s="204">
        <f t="shared" si="3"/>
        <v>113008.64932663579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13017.776385018364</v>
      </c>
      <c r="E12" s="203">
        <f>Income!E82</f>
        <v>93725.427417725718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13017.776385018364</v>
      </c>
      <c r="CD12" s="204">
        <f t="shared" si="2"/>
        <v>13017.776385018364</v>
      </c>
      <c r="CE12" s="204">
        <f t="shared" si="2"/>
        <v>13017.776385018364</v>
      </c>
      <c r="CF12" s="204">
        <f t="shared" si="2"/>
        <v>13017.776385018364</v>
      </c>
      <c r="CG12" s="204">
        <f t="shared" si="2"/>
        <v>13017.776385018364</v>
      </c>
      <c r="CH12" s="204">
        <f t="shared" si="2"/>
        <v>13017.776385018364</v>
      </c>
      <c r="CI12" s="204">
        <f t="shared" si="2"/>
        <v>13017.776385018364</v>
      </c>
      <c r="CJ12" s="204">
        <f t="shared" si="2"/>
        <v>13017.776385018364</v>
      </c>
      <c r="CK12" s="204">
        <f t="shared" si="2"/>
        <v>13017.776385018364</v>
      </c>
      <c r="CL12" s="204">
        <f t="shared" si="2"/>
        <v>13017.776385018364</v>
      </c>
      <c r="CM12" s="204">
        <f t="shared" si="2"/>
        <v>13017.776385018364</v>
      </c>
      <c r="CN12" s="204">
        <f t="shared" si="2"/>
        <v>13017.776385018364</v>
      </c>
      <c r="CO12" s="204">
        <f t="shared" si="2"/>
        <v>13017.776385018364</v>
      </c>
      <c r="CP12" s="204">
        <f t="shared" si="2"/>
        <v>13017.776385018364</v>
      </c>
      <c r="CQ12" s="204">
        <f t="shared" si="2"/>
        <v>13017.776385018364</v>
      </c>
      <c r="CR12" s="204">
        <f t="shared" si="2"/>
        <v>93725.427417725718</v>
      </c>
      <c r="CS12" s="204">
        <f t="shared" si="3"/>
        <v>93725.427417725718</v>
      </c>
      <c r="CT12" s="204">
        <f t="shared" si="3"/>
        <v>93725.427417725718</v>
      </c>
      <c r="CU12" s="204">
        <f t="shared" si="3"/>
        <v>93725.427417725718</v>
      </c>
      <c r="CV12" s="204">
        <f t="shared" si="3"/>
        <v>93725.427417725718</v>
      </c>
      <c r="CW12" s="204">
        <f t="shared" si="3"/>
        <v>93725.427417725718</v>
      </c>
      <c r="CX12" s="204">
        <f t="shared" si="3"/>
        <v>93725.427417725718</v>
      </c>
      <c r="CY12" s="204">
        <f t="shared" si="3"/>
        <v>93725.427417725718</v>
      </c>
      <c r="CZ12" s="204">
        <f t="shared" si="3"/>
        <v>93725.427417725718</v>
      </c>
      <c r="DA12" s="204">
        <f t="shared" si="3"/>
        <v>93725.427417725718</v>
      </c>
      <c r="DB12" s="204"/>
    </row>
    <row r="13" spans="1:106">
      <c r="A13" s="201" t="str">
        <f>Income!A83</f>
        <v>Food transfer - official</v>
      </c>
      <c r="B13" s="203">
        <f>Income!B83</f>
        <v>2094.7120172507834</v>
      </c>
      <c r="C13" s="203">
        <f>Income!C83</f>
        <v>2094.7120172507839</v>
      </c>
      <c r="D13" s="203">
        <f>Income!D83</f>
        <v>2094.7120172507834</v>
      </c>
      <c r="E13" s="203">
        <f>Income!E83</f>
        <v>0</v>
      </c>
      <c r="F13" s="204">
        <f t="shared" si="4"/>
        <v>2094.7120172507834</v>
      </c>
      <c r="G13" s="204">
        <f t="shared" si="4"/>
        <v>2094.7120172507834</v>
      </c>
      <c r="H13" s="204">
        <f t="shared" si="4"/>
        <v>2094.7120172507834</v>
      </c>
      <c r="I13" s="204">
        <f t="shared" si="4"/>
        <v>2094.7120172507834</v>
      </c>
      <c r="J13" s="204">
        <f t="shared" si="4"/>
        <v>2094.7120172507834</v>
      </c>
      <c r="K13" s="204">
        <f t="shared" si="4"/>
        <v>2094.7120172507834</v>
      </c>
      <c r="L13" s="204">
        <f t="shared" si="4"/>
        <v>2094.7120172507834</v>
      </c>
      <c r="M13" s="204">
        <f t="shared" si="4"/>
        <v>2094.7120172507834</v>
      </c>
      <c r="N13" s="204">
        <f t="shared" si="4"/>
        <v>2094.7120172507834</v>
      </c>
      <c r="O13" s="204">
        <f t="shared" si="4"/>
        <v>2094.7120172507834</v>
      </c>
      <c r="P13" s="204">
        <f t="shared" si="4"/>
        <v>2094.7120172507834</v>
      </c>
      <c r="Q13" s="204">
        <f t="shared" si="4"/>
        <v>2094.7120172507834</v>
      </c>
      <c r="R13" s="204">
        <f t="shared" si="4"/>
        <v>2094.7120172507834</v>
      </c>
      <c r="S13" s="204">
        <f t="shared" si="4"/>
        <v>2094.7120172507834</v>
      </c>
      <c r="T13" s="204">
        <f t="shared" si="4"/>
        <v>2094.7120172507834</v>
      </c>
      <c r="U13" s="204">
        <f t="shared" si="4"/>
        <v>2094.7120172507834</v>
      </c>
      <c r="V13" s="204">
        <f t="shared" si="6"/>
        <v>2094.7120172507834</v>
      </c>
      <c r="W13" s="204">
        <f t="shared" si="6"/>
        <v>2094.7120172507834</v>
      </c>
      <c r="X13" s="204">
        <f t="shared" si="6"/>
        <v>2094.7120172507834</v>
      </c>
      <c r="Y13" s="204">
        <f t="shared" si="6"/>
        <v>2094.7120172507834</v>
      </c>
      <c r="Z13" s="204">
        <f t="shared" si="6"/>
        <v>2094.7120172507834</v>
      </c>
      <c r="AA13" s="204">
        <f t="shared" si="6"/>
        <v>2094.7120172507834</v>
      </c>
      <c r="AB13" s="204">
        <f t="shared" si="6"/>
        <v>2094.7120172507834</v>
      </c>
      <c r="AC13" s="204">
        <f t="shared" si="6"/>
        <v>2094.7120172507834</v>
      </c>
      <c r="AD13" s="204">
        <f t="shared" si="6"/>
        <v>2094.7120172507834</v>
      </c>
      <c r="AE13" s="204">
        <f t="shared" si="6"/>
        <v>2094.7120172507834</v>
      </c>
      <c r="AF13" s="204">
        <f t="shared" si="6"/>
        <v>2094.7120172507834</v>
      </c>
      <c r="AG13" s="204">
        <f t="shared" si="6"/>
        <v>2094.7120172507834</v>
      </c>
      <c r="AH13" s="204">
        <f t="shared" si="6"/>
        <v>2094.7120172507834</v>
      </c>
      <c r="AI13" s="204">
        <f t="shared" si="6"/>
        <v>2094.7120172507834</v>
      </c>
      <c r="AJ13" s="204">
        <f t="shared" si="6"/>
        <v>2094.7120172507834</v>
      </c>
      <c r="AK13" s="204">
        <f t="shared" si="6"/>
        <v>2094.7120172507834</v>
      </c>
      <c r="AL13" s="204">
        <f t="shared" si="7"/>
        <v>2094.7120172507834</v>
      </c>
      <c r="AM13" s="204">
        <f t="shared" si="7"/>
        <v>2094.7120172507834</v>
      </c>
      <c r="AN13" s="204">
        <f t="shared" si="7"/>
        <v>2094.7120172507834</v>
      </c>
      <c r="AO13" s="204">
        <f t="shared" si="7"/>
        <v>2094.7120172507834</v>
      </c>
      <c r="AP13" s="204">
        <f t="shared" si="7"/>
        <v>2094.7120172507834</v>
      </c>
      <c r="AQ13" s="204">
        <f t="shared" si="7"/>
        <v>2094.7120172507834</v>
      </c>
      <c r="AR13" s="204">
        <f t="shared" si="7"/>
        <v>2094.7120172507834</v>
      </c>
      <c r="AS13" s="204">
        <f t="shared" si="7"/>
        <v>2094.7120172507834</v>
      </c>
      <c r="AT13" s="204">
        <f t="shared" si="7"/>
        <v>2094.7120172507834</v>
      </c>
      <c r="AU13" s="204">
        <f t="shared" si="7"/>
        <v>2094.7120172507834</v>
      </c>
      <c r="AV13" s="204">
        <f t="shared" si="7"/>
        <v>2094.7120172507834</v>
      </c>
      <c r="AW13" s="204">
        <f t="shared" si="7"/>
        <v>2094.7120172507834</v>
      </c>
      <c r="AX13" s="204">
        <f t="shared" si="8"/>
        <v>2094.7120172507834</v>
      </c>
      <c r="AY13" s="204">
        <f t="shared" si="8"/>
        <v>2094.7120172507834</v>
      </c>
      <c r="AZ13" s="204">
        <f t="shared" si="8"/>
        <v>2094.7120172507834</v>
      </c>
      <c r="BA13" s="204">
        <f t="shared" si="8"/>
        <v>2094.7120172507834</v>
      </c>
      <c r="BB13" s="204">
        <f t="shared" si="8"/>
        <v>2094.7120172507834</v>
      </c>
      <c r="BC13" s="204">
        <f t="shared" si="8"/>
        <v>2094.7120172507834</v>
      </c>
      <c r="BD13" s="204">
        <f t="shared" si="8"/>
        <v>2094.7120172507839</v>
      </c>
      <c r="BE13" s="204">
        <f t="shared" si="8"/>
        <v>2094.7120172507839</v>
      </c>
      <c r="BF13" s="204">
        <f t="shared" si="8"/>
        <v>2094.7120172507839</v>
      </c>
      <c r="BG13" s="204">
        <f t="shared" si="8"/>
        <v>2094.7120172507839</v>
      </c>
      <c r="BH13" s="204">
        <f t="shared" si="8"/>
        <v>2094.7120172507839</v>
      </c>
      <c r="BI13" s="204">
        <f t="shared" si="8"/>
        <v>2094.7120172507839</v>
      </c>
      <c r="BJ13" s="204">
        <f t="shared" si="8"/>
        <v>2094.7120172507839</v>
      </c>
      <c r="BK13" s="204">
        <f t="shared" si="8"/>
        <v>2094.7120172507839</v>
      </c>
      <c r="BL13" s="204">
        <f t="shared" si="8"/>
        <v>2094.7120172507839</v>
      </c>
      <c r="BM13" s="204">
        <f t="shared" si="8"/>
        <v>2094.7120172507839</v>
      </c>
      <c r="BN13" s="204">
        <f t="shared" si="8"/>
        <v>2094.7120172507839</v>
      </c>
      <c r="BO13" s="204">
        <f t="shared" si="8"/>
        <v>2094.7120172507839</v>
      </c>
      <c r="BP13" s="204">
        <f t="shared" si="8"/>
        <v>2094.7120172507839</v>
      </c>
      <c r="BQ13" s="204">
        <f t="shared" si="8"/>
        <v>2094.7120172507839</v>
      </c>
      <c r="BR13" s="204">
        <f t="shared" si="8"/>
        <v>2094.7120172507839</v>
      </c>
      <c r="BS13" s="204">
        <f t="shared" si="8"/>
        <v>2094.7120172507839</v>
      </c>
      <c r="BT13" s="204">
        <f t="shared" si="8"/>
        <v>2094.7120172507839</v>
      </c>
      <c r="BU13" s="204">
        <f t="shared" si="8"/>
        <v>2094.7120172507839</v>
      </c>
      <c r="BV13" s="204">
        <f t="shared" si="8"/>
        <v>2094.7120172507839</v>
      </c>
      <c r="BW13" s="204">
        <f t="shared" si="8"/>
        <v>2094.7120172507839</v>
      </c>
      <c r="BX13" s="204">
        <f t="shared" si="8"/>
        <v>2094.7120172507839</v>
      </c>
      <c r="BY13" s="204">
        <f t="shared" si="8"/>
        <v>2094.7120172507839</v>
      </c>
      <c r="BZ13" s="204">
        <f t="shared" si="8"/>
        <v>2094.7120172507839</v>
      </c>
      <c r="CA13" s="204">
        <f t="shared" si="2"/>
        <v>2094.7120172507839</v>
      </c>
      <c r="CB13" s="204">
        <f t="shared" si="2"/>
        <v>2094.7120172507839</v>
      </c>
      <c r="CC13" s="204">
        <f t="shared" si="2"/>
        <v>2094.7120172507834</v>
      </c>
      <c r="CD13" s="204">
        <f t="shared" si="2"/>
        <v>2094.7120172507834</v>
      </c>
      <c r="CE13" s="204">
        <f t="shared" si="2"/>
        <v>2094.7120172507834</v>
      </c>
      <c r="CF13" s="204">
        <f t="shared" si="2"/>
        <v>2094.7120172507834</v>
      </c>
      <c r="CG13" s="204">
        <f t="shared" si="2"/>
        <v>2094.7120172507834</v>
      </c>
      <c r="CH13" s="204">
        <f t="shared" si="2"/>
        <v>2094.7120172507834</v>
      </c>
      <c r="CI13" s="204">
        <f t="shared" si="2"/>
        <v>2094.7120172507834</v>
      </c>
      <c r="CJ13" s="204">
        <f t="shared" si="2"/>
        <v>2094.7120172507834</v>
      </c>
      <c r="CK13" s="204">
        <f t="shared" si="2"/>
        <v>2094.7120172507834</v>
      </c>
      <c r="CL13" s="204">
        <f t="shared" si="2"/>
        <v>2094.7120172507834</v>
      </c>
      <c r="CM13" s="204">
        <f t="shared" si="2"/>
        <v>2094.7120172507834</v>
      </c>
      <c r="CN13" s="204">
        <f t="shared" si="2"/>
        <v>2094.7120172507834</v>
      </c>
      <c r="CO13" s="204">
        <f t="shared" si="2"/>
        <v>2094.7120172507834</v>
      </c>
      <c r="CP13" s="204">
        <f t="shared" si="2"/>
        <v>2094.7120172507834</v>
      </c>
      <c r="CQ13" s="204">
        <f t="shared" si="2"/>
        <v>2094.7120172507834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34543.233399615659</v>
      </c>
      <c r="C14" s="203">
        <f>Income!C85</f>
        <v>32916.011351488363</v>
      </c>
      <c r="D14" s="203">
        <f>Income!D85</f>
        <v>0</v>
      </c>
      <c r="E14" s="203">
        <f>Income!E85</f>
        <v>11390.554336891068</v>
      </c>
      <c r="F14" s="204">
        <f t="shared" si="4"/>
        <v>34543.233399615659</v>
      </c>
      <c r="G14" s="204">
        <f t="shared" si="4"/>
        <v>34543.233399615659</v>
      </c>
      <c r="H14" s="204">
        <f t="shared" si="4"/>
        <v>34543.233399615659</v>
      </c>
      <c r="I14" s="204">
        <f t="shared" si="4"/>
        <v>34543.233399615659</v>
      </c>
      <c r="J14" s="204">
        <f t="shared" si="4"/>
        <v>34543.233399615659</v>
      </c>
      <c r="K14" s="204">
        <f t="shared" si="4"/>
        <v>34543.233399615659</v>
      </c>
      <c r="L14" s="204">
        <f t="shared" si="4"/>
        <v>34543.233399615659</v>
      </c>
      <c r="M14" s="204">
        <f t="shared" si="4"/>
        <v>34543.233399615659</v>
      </c>
      <c r="N14" s="204">
        <f t="shared" si="4"/>
        <v>34543.233399615659</v>
      </c>
      <c r="O14" s="204">
        <f t="shared" si="4"/>
        <v>34543.233399615659</v>
      </c>
      <c r="P14" s="204">
        <f t="shared" si="4"/>
        <v>34543.233399615659</v>
      </c>
      <c r="Q14" s="204">
        <f t="shared" si="4"/>
        <v>34543.233399615659</v>
      </c>
      <c r="R14" s="204">
        <f t="shared" si="4"/>
        <v>34543.233399615659</v>
      </c>
      <c r="S14" s="204">
        <f t="shared" si="4"/>
        <v>34543.233399615659</v>
      </c>
      <c r="T14" s="204">
        <f t="shared" si="4"/>
        <v>34543.233399615659</v>
      </c>
      <c r="U14" s="204">
        <f t="shared" si="4"/>
        <v>34543.233399615659</v>
      </c>
      <c r="V14" s="204">
        <f t="shared" si="6"/>
        <v>34543.233399615659</v>
      </c>
      <c r="W14" s="204">
        <f t="shared" si="6"/>
        <v>34543.233399615659</v>
      </c>
      <c r="X14" s="204">
        <f t="shared" si="6"/>
        <v>34543.233399615659</v>
      </c>
      <c r="Y14" s="204">
        <f t="shared" si="6"/>
        <v>34543.233399615659</v>
      </c>
      <c r="Z14" s="204">
        <f t="shared" si="6"/>
        <v>34543.233399615659</v>
      </c>
      <c r="AA14" s="204">
        <f t="shared" si="6"/>
        <v>34543.233399615659</v>
      </c>
      <c r="AB14" s="204">
        <f t="shared" si="6"/>
        <v>34543.233399615659</v>
      </c>
      <c r="AC14" s="204">
        <f t="shared" si="6"/>
        <v>34543.233399615659</v>
      </c>
      <c r="AD14" s="204">
        <f t="shared" si="6"/>
        <v>34543.233399615659</v>
      </c>
      <c r="AE14" s="204">
        <f t="shared" si="6"/>
        <v>34543.233399615659</v>
      </c>
      <c r="AF14" s="204">
        <f t="shared" si="6"/>
        <v>34543.233399615659</v>
      </c>
      <c r="AG14" s="204">
        <f t="shared" si="6"/>
        <v>34543.233399615659</v>
      </c>
      <c r="AH14" s="204">
        <f t="shared" si="6"/>
        <v>34543.233399615659</v>
      </c>
      <c r="AI14" s="204">
        <f t="shared" si="6"/>
        <v>34543.233399615659</v>
      </c>
      <c r="AJ14" s="204">
        <f t="shared" si="6"/>
        <v>34543.233399615659</v>
      </c>
      <c r="AK14" s="204">
        <f t="shared" si="6"/>
        <v>34543.233399615659</v>
      </c>
      <c r="AL14" s="204">
        <f t="shared" si="7"/>
        <v>34543.233399615659</v>
      </c>
      <c r="AM14" s="204">
        <f t="shared" si="7"/>
        <v>34543.233399615659</v>
      </c>
      <c r="AN14" s="204">
        <f t="shared" si="7"/>
        <v>34543.233399615659</v>
      </c>
      <c r="AO14" s="204">
        <f t="shared" si="7"/>
        <v>34543.233399615659</v>
      </c>
      <c r="AP14" s="204">
        <f t="shared" si="7"/>
        <v>34543.233399615659</v>
      </c>
      <c r="AQ14" s="204">
        <f t="shared" si="7"/>
        <v>34543.233399615659</v>
      </c>
      <c r="AR14" s="204">
        <f t="shared" si="7"/>
        <v>34543.233399615659</v>
      </c>
      <c r="AS14" s="204">
        <f t="shared" si="7"/>
        <v>34543.233399615659</v>
      </c>
      <c r="AT14" s="204">
        <f t="shared" si="7"/>
        <v>34543.233399615659</v>
      </c>
      <c r="AU14" s="204">
        <f t="shared" si="7"/>
        <v>34543.233399615659</v>
      </c>
      <c r="AV14" s="204">
        <f t="shared" si="7"/>
        <v>34543.233399615659</v>
      </c>
      <c r="AW14" s="204">
        <f t="shared" si="7"/>
        <v>34543.233399615659</v>
      </c>
      <c r="AX14" s="204">
        <f t="shared" si="7"/>
        <v>34543.233399615659</v>
      </c>
      <c r="AY14" s="204">
        <f t="shared" si="7"/>
        <v>34543.233399615659</v>
      </c>
      <c r="AZ14" s="204">
        <f t="shared" si="7"/>
        <v>34543.233399615659</v>
      </c>
      <c r="BA14" s="204">
        <f t="shared" si="7"/>
        <v>34543.233399615659</v>
      </c>
      <c r="BB14" s="204">
        <f t="shared" si="8"/>
        <v>34543.233399615659</v>
      </c>
      <c r="BC14" s="204">
        <f t="shared" si="8"/>
        <v>34543.233399615659</v>
      </c>
      <c r="BD14" s="204">
        <f t="shared" si="8"/>
        <v>32916.011351488363</v>
      </c>
      <c r="BE14" s="204">
        <f t="shared" si="8"/>
        <v>32916.011351488363</v>
      </c>
      <c r="BF14" s="204">
        <f t="shared" si="8"/>
        <v>32916.011351488363</v>
      </c>
      <c r="BG14" s="204">
        <f t="shared" si="8"/>
        <v>32916.011351488363</v>
      </c>
      <c r="BH14" s="204">
        <f t="shared" si="8"/>
        <v>32916.011351488363</v>
      </c>
      <c r="BI14" s="204">
        <f t="shared" si="8"/>
        <v>32916.011351488363</v>
      </c>
      <c r="BJ14" s="204">
        <f t="shared" si="8"/>
        <v>32916.011351488363</v>
      </c>
      <c r="BK14" s="204">
        <f t="shared" si="8"/>
        <v>32916.011351488363</v>
      </c>
      <c r="BL14" s="204">
        <f t="shared" si="8"/>
        <v>32916.011351488363</v>
      </c>
      <c r="BM14" s="204">
        <f t="shared" si="8"/>
        <v>32916.011351488363</v>
      </c>
      <c r="BN14" s="204">
        <f t="shared" si="8"/>
        <v>32916.011351488363</v>
      </c>
      <c r="BO14" s="204">
        <f t="shared" si="8"/>
        <v>32916.011351488363</v>
      </c>
      <c r="BP14" s="204">
        <f t="shared" si="8"/>
        <v>32916.011351488363</v>
      </c>
      <c r="BQ14" s="204">
        <f t="shared" si="8"/>
        <v>32916.011351488363</v>
      </c>
      <c r="BR14" s="204">
        <f t="shared" si="8"/>
        <v>32916.011351488363</v>
      </c>
      <c r="BS14" s="204">
        <f t="shared" si="8"/>
        <v>32916.011351488363</v>
      </c>
      <c r="BT14" s="204">
        <f t="shared" si="8"/>
        <v>32916.011351488363</v>
      </c>
      <c r="BU14" s="204">
        <f t="shared" si="8"/>
        <v>32916.011351488363</v>
      </c>
      <c r="BV14" s="204">
        <f t="shared" si="8"/>
        <v>32916.011351488363</v>
      </c>
      <c r="BW14" s="204">
        <f t="shared" si="8"/>
        <v>32916.011351488363</v>
      </c>
      <c r="BX14" s="204">
        <f t="shared" si="8"/>
        <v>32916.011351488363</v>
      </c>
      <c r="BY14" s="204">
        <f t="shared" si="8"/>
        <v>32916.011351488363</v>
      </c>
      <c r="BZ14" s="204">
        <f t="shared" si="8"/>
        <v>32916.011351488363</v>
      </c>
      <c r="CA14" s="204">
        <f t="shared" si="2"/>
        <v>32916.011351488363</v>
      </c>
      <c r="CB14" s="204">
        <f t="shared" si="2"/>
        <v>32916.011351488363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11390.554336891068</v>
      </c>
      <c r="CS14" s="204">
        <f t="shared" si="3"/>
        <v>11390.554336891068</v>
      </c>
      <c r="CT14" s="204">
        <f t="shared" si="3"/>
        <v>11390.554336891068</v>
      </c>
      <c r="CU14" s="204">
        <f t="shared" si="3"/>
        <v>11390.554336891068</v>
      </c>
      <c r="CV14" s="204">
        <f t="shared" si="3"/>
        <v>11390.554336891068</v>
      </c>
      <c r="CW14" s="204">
        <f t="shared" si="3"/>
        <v>11390.554336891068</v>
      </c>
      <c r="CX14" s="204">
        <f t="shared" si="3"/>
        <v>11390.554336891068</v>
      </c>
      <c r="CY14" s="204">
        <f t="shared" si="3"/>
        <v>11390.554336891068</v>
      </c>
      <c r="CZ14" s="204">
        <f t="shared" si="3"/>
        <v>11390.554336891068</v>
      </c>
      <c r="DA14" s="204">
        <f t="shared" si="3"/>
        <v>11390.554336891068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20500.435251997424</v>
      </c>
      <c r="E15" s="203">
        <f>Income!E86</f>
        <v>38925.201434730108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20500.435251997424</v>
      </c>
      <c r="CD15" s="204">
        <f t="shared" ref="CC15:CR18" si="9">IF(CD$2&lt;=($B$2+$C$2+$D$2),IF(CD$2&lt;=($B$2+$C$2),IF(CD$2&lt;=$B$2,$B15,$C15),$D15),$E15)</f>
        <v>20500.435251997424</v>
      </c>
      <c r="CE15" s="204">
        <f t="shared" si="9"/>
        <v>20500.435251997424</v>
      </c>
      <c r="CF15" s="204">
        <f t="shared" si="9"/>
        <v>20500.435251997424</v>
      </c>
      <c r="CG15" s="204">
        <f t="shared" si="9"/>
        <v>20500.435251997424</v>
      </c>
      <c r="CH15" s="204">
        <f t="shared" si="9"/>
        <v>20500.435251997424</v>
      </c>
      <c r="CI15" s="204">
        <f t="shared" si="9"/>
        <v>20500.435251997424</v>
      </c>
      <c r="CJ15" s="204">
        <f t="shared" si="9"/>
        <v>20500.435251997424</v>
      </c>
      <c r="CK15" s="204">
        <f t="shared" si="9"/>
        <v>20500.435251997424</v>
      </c>
      <c r="CL15" s="204">
        <f t="shared" si="9"/>
        <v>20500.435251997424</v>
      </c>
      <c r="CM15" s="204">
        <f t="shared" si="9"/>
        <v>20500.435251997424</v>
      </c>
      <c r="CN15" s="204">
        <f t="shared" si="9"/>
        <v>20500.435251997424</v>
      </c>
      <c r="CO15" s="204">
        <f t="shared" si="9"/>
        <v>20500.435251997424</v>
      </c>
      <c r="CP15" s="204">
        <f t="shared" si="9"/>
        <v>20500.435251997424</v>
      </c>
      <c r="CQ15" s="204">
        <f t="shared" si="9"/>
        <v>20500.435251997424</v>
      </c>
      <c r="CR15" s="204">
        <f t="shared" si="9"/>
        <v>38925.201434730108</v>
      </c>
      <c r="CS15" s="204">
        <f t="shared" si="3"/>
        <v>38925.201434730108</v>
      </c>
      <c r="CT15" s="204">
        <f t="shared" si="3"/>
        <v>38925.201434730108</v>
      </c>
      <c r="CU15" s="204">
        <f t="shared" si="3"/>
        <v>38925.201434730108</v>
      </c>
      <c r="CV15" s="204">
        <f t="shared" si="3"/>
        <v>38925.201434730108</v>
      </c>
      <c r="CW15" s="204">
        <f t="shared" si="3"/>
        <v>38925.201434730108</v>
      </c>
      <c r="CX15" s="204">
        <f t="shared" si="3"/>
        <v>38925.201434730108</v>
      </c>
      <c r="CY15" s="204">
        <f t="shared" si="3"/>
        <v>38925.201434730108</v>
      </c>
      <c r="CZ15" s="204">
        <f t="shared" si="3"/>
        <v>38925.201434730108</v>
      </c>
      <c r="DA15" s="204">
        <f t="shared" si="3"/>
        <v>38925.201434730108</v>
      </c>
      <c r="DB15" s="204"/>
    </row>
    <row r="16" spans="1:106">
      <c r="A16" s="201" t="s">
        <v>115</v>
      </c>
      <c r="B16" s="203">
        <f>Income!B88</f>
        <v>51313.710785378913</v>
      </c>
      <c r="C16" s="203">
        <f>Income!C88</f>
        <v>86672.869900004123</v>
      </c>
      <c r="D16" s="203">
        <f>Income!D88</f>
        <v>154994.76310394032</v>
      </c>
      <c r="E16" s="203">
        <f>Income!E88</f>
        <v>326648.99369562237</v>
      </c>
      <c r="F16" s="204">
        <f t="shared" si="4"/>
        <v>51313.710785378913</v>
      </c>
      <c r="G16" s="204">
        <f t="shared" si="4"/>
        <v>51313.710785378913</v>
      </c>
      <c r="H16" s="204">
        <f t="shared" si="4"/>
        <v>51313.710785378913</v>
      </c>
      <c r="I16" s="204">
        <f t="shared" si="4"/>
        <v>51313.710785378913</v>
      </c>
      <c r="J16" s="204">
        <f t="shared" si="4"/>
        <v>51313.710785378913</v>
      </c>
      <c r="K16" s="204">
        <f t="shared" si="4"/>
        <v>51313.710785378913</v>
      </c>
      <c r="L16" s="204">
        <f t="shared" si="4"/>
        <v>51313.710785378913</v>
      </c>
      <c r="M16" s="204">
        <f t="shared" si="4"/>
        <v>51313.710785378913</v>
      </c>
      <c r="N16" s="204">
        <f t="shared" si="4"/>
        <v>51313.710785378913</v>
      </c>
      <c r="O16" s="204">
        <f t="shared" si="4"/>
        <v>51313.710785378913</v>
      </c>
      <c r="P16" s="204">
        <f t="shared" si="4"/>
        <v>51313.710785378913</v>
      </c>
      <c r="Q16" s="204">
        <f t="shared" si="4"/>
        <v>51313.710785378913</v>
      </c>
      <c r="R16" s="204">
        <f t="shared" si="4"/>
        <v>51313.710785378913</v>
      </c>
      <c r="S16" s="204">
        <f t="shared" si="4"/>
        <v>51313.710785378913</v>
      </c>
      <c r="T16" s="204">
        <f t="shared" si="4"/>
        <v>51313.710785378913</v>
      </c>
      <c r="U16" s="204">
        <f t="shared" si="4"/>
        <v>51313.710785378913</v>
      </c>
      <c r="V16" s="204">
        <f t="shared" si="6"/>
        <v>51313.710785378913</v>
      </c>
      <c r="W16" s="204">
        <f t="shared" si="6"/>
        <v>51313.710785378913</v>
      </c>
      <c r="X16" s="204">
        <f t="shared" si="6"/>
        <v>51313.710785378913</v>
      </c>
      <c r="Y16" s="204">
        <f t="shared" si="6"/>
        <v>51313.710785378913</v>
      </c>
      <c r="Z16" s="204">
        <f t="shared" si="6"/>
        <v>51313.710785378913</v>
      </c>
      <c r="AA16" s="204">
        <f t="shared" si="6"/>
        <v>51313.710785378913</v>
      </c>
      <c r="AB16" s="204">
        <f t="shared" si="6"/>
        <v>51313.710785378913</v>
      </c>
      <c r="AC16" s="204">
        <f t="shared" si="6"/>
        <v>51313.710785378913</v>
      </c>
      <c r="AD16" s="204">
        <f t="shared" si="6"/>
        <v>51313.710785378913</v>
      </c>
      <c r="AE16" s="204">
        <f>IF(AE$2&lt;=($B$2+$C$2+$D$2),IF(AE$2&lt;=($B$2+$C$2),IF(AE$2&lt;=$B$2,$B16,$C16),$D16),$E16)</f>
        <v>51313.710785378913</v>
      </c>
      <c r="AF16" s="204">
        <f t="shared" si="6"/>
        <v>51313.710785378913</v>
      </c>
      <c r="AG16" s="204">
        <f t="shared" si="6"/>
        <v>51313.710785378913</v>
      </c>
      <c r="AH16" s="204">
        <f t="shared" si="6"/>
        <v>51313.710785378913</v>
      </c>
      <c r="AI16" s="204">
        <f t="shared" si="6"/>
        <v>51313.710785378913</v>
      </c>
      <c r="AJ16" s="204">
        <f t="shared" si="6"/>
        <v>51313.710785378913</v>
      </c>
      <c r="AK16" s="204">
        <f t="shared" si="6"/>
        <v>51313.710785378913</v>
      </c>
      <c r="AL16" s="204">
        <f t="shared" si="7"/>
        <v>51313.710785378913</v>
      </c>
      <c r="AM16" s="204">
        <f t="shared" si="7"/>
        <v>51313.710785378913</v>
      </c>
      <c r="AN16" s="204">
        <f t="shared" si="7"/>
        <v>51313.710785378913</v>
      </c>
      <c r="AO16" s="204">
        <f t="shared" si="7"/>
        <v>51313.710785378913</v>
      </c>
      <c r="AP16" s="204">
        <f t="shared" si="7"/>
        <v>51313.710785378913</v>
      </c>
      <c r="AQ16" s="204">
        <f t="shared" si="7"/>
        <v>51313.710785378913</v>
      </c>
      <c r="AR16" s="204">
        <f t="shared" si="7"/>
        <v>51313.710785378913</v>
      </c>
      <c r="AS16" s="204">
        <f t="shared" si="7"/>
        <v>51313.710785378913</v>
      </c>
      <c r="AT16" s="204">
        <f t="shared" si="7"/>
        <v>51313.710785378913</v>
      </c>
      <c r="AU16" s="204">
        <f t="shared" si="7"/>
        <v>51313.710785378913</v>
      </c>
      <c r="AV16" s="204">
        <f t="shared" si="7"/>
        <v>51313.710785378913</v>
      </c>
      <c r="AW16" s="204">
        <f t="shared" si="7"/>
        <v>51313.710785378913</v>
      </c>
      <c r="AX16" s="204">
        <f t="shared" si="8"/>
        <v>51313.710785378913</v>
      </c>
      <c r="AY16" s="204">
        <f t="shared" si="8"/>
        <v>51313.710785378913</v>
      </c>
      <c r="AZ16" s="204">
        <f t="shared" si="8"/>
        <v>51313.710785378913</v>
      </c>
      <c r="BA16" s="204">
        <f t="shared" si="8"/>
        <v>51313.710785378913</v>
      </c>
      <c r="BB16" s="204">
        <f t="shared" si="8"/>
        <v>51313.710785378913</v>
      </c>
      <c r="BC16" s="204">
        <f t="shared" si="8"/>
        <v>51313.710785378913</v>
      </c>
      <c r="BD16" s="204">
        <f t="shared" si="8"/>
        <v>86672.869900004123</v>
      </c>
      <c r="BE16" s="204">
        <f t="shared" si="8"/>
        <v>86672.869900004123</v>
      </c>
      <c r="BF16" s="204">
        <f t="shared" si="8"/>
        <v>86672.869900004123</v>
      </c>
      <c r="BG16" s="204">
        <f t="shared" si="8"/>
        <v>86672.869900004123</v>
      </c>
      <c r="BH16" s="204">
        <f t="shared" si="8"/>
        <v>86672.869900004123</v>
      </c>
      <c r="BI16" s="204">
        <f t="shared" si="8"/>
        <v>86672.869900004123</v>
      </c>
      <c r="BJ16" s="204">
        <f t="shared" si="8"/>
        <v>86672.869900004123</v>
      </c>
      <c r="BK16" s="204">
        <f t="shared" si="8"/>
        <v>86672.869900004123</v>
      </c>
      <c r="BL16" s="204">
        <f t="shared" si="8"/>
        <v>86672.869900004123</v>
      </c>
      <c r="BM16" s="204">
        <f t="shared" si="8"/>
        <v>86672.869900004123</v>
      </c>
      <c r="BN16" s="204">
        <f t="shared" si="8"/>
        <v>86672.869900004123</v>
      </c>
      <c r="BO16" s="204">
        <f t="shared" si="8"/>
        <v>86672.869900004123</v>
      </c>
      <c r="BP16" s="204">
        <f t="shared" si="8"/>
        <v>86672.869900004123</v>
      </c>
      <c r="BQ16" s="204">
        <f t="shared" si="8"/>
        <v>86672.869900004123</v>
      </c>
      <c r="BR16" s="204">
        <f t="shared" si="8"/>
        <v>86672.869900004123</v>
      </c>
      <c r="BS16" s="204">
        <f t="shared" si="8"/>
        <v>86672.869900004123</v>
      </c>
      <c r="BT16" s="204">
        <f t="shared" si="8"/>
        <v>86672.869900004123</v>
      </c>
      <c r="BU16" s="204">
        <f t="shared" si="8"/>
        <v>86672.869900004123</v>
      </c>
      <c r="BV16" s="204">
        <f t="shared" si="8"/>
        <v>86672.869900004123</v>
      </c>
      <c r="BW16" s="204">
        <f t="shared" si="8"/>
        <v>86672.869900004123</v>
      </c>
      <c r="BX16" s="204">
        <f t="shared" si="8"/>
        <v>86672.869900004123</v>
      </c>
      <c r="BY16" s="204">
        <f t="shared" si="8"/>
        <v>86672.869900004123</v>
      </c>
      <c r="BZ16" s="204">
        <f t="shared" si="8"/>
        <v>86672.869900004123</v>
      </c>
      <c r="CA16" s="204">
        <f t="shared" ref="CA16:CB18" si="10">IF(CA$2&lt;=($B$2+$C$2+$D$2),IF(CA$2&lt;=($B$2+$C$2),IF(CA$2&lt;=$B$2,$B16,$C16),$D16),$E16)</f>
        <v>86672.869900004123</v>
      </c>
      <c r="CB16" s="204">
        <f t="shared" si="10"/>
        <v>86672.869900004123</v>
      </c>
      <c r="CC16" s="204">
        <f t="shared" si="9"/>
        <v>154994.76310394032</v>
      </c>
      <c r="CD16" s="204">
        <f t="shared" si="9"/>
        <v>154994.76310394032</v>
      </c>
      <c r="CE16" s="204">
        <f t="shared" si="9"/>
        <v>154994.76310394032</v>
      </c>
      <c r="CF16" s="204">
        <f t="shared" si="9"/>
        <v>154994.76310394032</v>
      </c>
      <c r="CG16" s="204">
        <f t="shared" si="9"/>
        <v>154994.76310394032</v>
      </c>
      <c r="CH16" s="204">
        <f t="shared" si="9"/>
        <v>154994.76310394032</v>
      </c>
      <c r="CI16" s="204">
        <f t="shared" si="9"/>
        <v>154994.76310394032</v>
      </c>
      <c r="CJ16" s="204">
        <f t="shared" si="9"/>
        <v>154994.76310394032</v>
      </c>
      <c r="CK16" s="204">
        <f t="shared" si="9"/>
        <v>154994.76310394032</v>
      </c>
      <c r="CL16" s="204">
        <f t="shared" si="9"/>
        <v>154994.76310394032</v>
      </c>
      <c r="CM16" s="204">
        <f t="shared" si="9"/>
        <v>154994.76310394032</v>
      </c>
      <c r="CN16" s="204">
        <f t="shared" si="9"/>
        <v>154994.76310394032</v>
      </c>
      <c r="CO16" s="204">
        <f t="shared" si="9"/>
        <v>154994.76310394032</v>
      </c>
      <c r="CP16" s="204">
        <f t="shared" si="9"/>
        <v>154994.76310394032</v>
      </c>
      <c r="CQ16" s="204">
        <f t="shared" si="9"/>
        <v>154994.76310394032</v>
      </c>
      <c r="CR16" s="204">
        <f t="shared" si="9"/>
        <v>326648.99369562237</v>
      </c>
      <c r="CS16" s="204">
        <f t="shared" ref="CS16:DA18" si="11">IF(CS$2&lt;=($B$2+$C$2+$D$2),IF(CS$2&lt;=($B$2+$C$2),IF(CS$2&lt;=$B$2,$B16,$C16),$D16),$E16)</f>
        <v>326648.99369562237</v>
      </c>
      <c r="CT16" s="204">
        <f t="shared" si="11"/>
        <v>326648.99369562237</v>
      </c>
      <c r="CU16" s="204">
        <f t="shared" si="11"/>
        <v>326648.99369562237</v>
      </c>
      <c r="CV16" s="204">
        <f t="shared" si="11"/>
        <v>326648.99369562237</v>
      </c>
      <c r="CW16" s="204">
        <f t="shared" si="11"/>
        <v>326648.99369562237</v>
      </c>
      <c r="CX16" s="204">
        <f t="shared" si="11"/>
        <v>326648.99369562237</v>
      </c>
      <c r="CY16" s="204">
        <f t="shared" si="11"/>
        <v>326648.99369562237</v>
      </c>
      <c r="CZ16" s="204">
        <f t="shared" si="11"/>
        <v>326648.99369562237</v>
      </c>
      <c r="DA16" s="204">
        <f t="shared" si="11"/>
        <v>326648.99369562237</v>
      </c>
      <c r="DB16" s="204"/>
    </row>
    <row r="17" spans="1:105">
      <c r="A17" s="201" t="s">
        <v>101</v>
      </c>
      <c r="B17" s="203">
        <f>Income!B89</f>
        <v>35969.406972062061</v>
      </c>
      <c r="C17" s="203">
        <f>Income!C89</f>
        <v>35969.406972062054</v>
      </c>
      <c r="D17" s="203">
        <f>Income!D89</f>
        <v>35969.406972062054</v>
      </c>
      <c r="E17" s="203">
        <f>Income!E89</f>
        <v>35969.406972062061</v>
      </c>
      <c r="F17" s="204">
        <f t="shared" si="4"/>
        <v>35969.406972062061</v>
      </c>
      <c r="G17" s="204">
        <f t="shared" si="4"/>
        <v>35969.406972062061</v>
      </c>
      <c r="H17" s="204">
        <f t="shared" si="4"/>
        <v>35969.406972062061</v>
      </c>
      <c r="I17" s="204">
        <f t="shared" si="4"/>
        <v>35969.406972062061</v>
      </c>
      <c r="J17" s="204">
        <f t="shared" si="4"/>
        <v>35969.406972062061</v>
      </c>
      <c r="K17" s="204">
        <f t="shared" si="4"/>
        <v>35969.406972062061</v>
      </c>
      <c r="L17" s="204">
        <f t="shared" si="4"/>
        <v>35969.406972062061</v>
      </c>
      <c r="M17" s="204">
        <f t="shared" si="4"/>
        <v>35969.406972062061</v>
      </c>
      <c r="N17" s="204">
        <f t="shared" si="4"/>
        <v>35969.406972062061</v>
      </c>
      <c r="O17" s="204">
        <f t="shared" si="4"/>
        <v>35969.406972062061</v>
      </c>
      <c r="P17" s="204">
        <f t="shared" si="4"/>
        <v>35969.406972062061</v>
      </c>
      <c r="Q17" s="204">
        <f t="shared" si="4"/>
        <v>35969.406972062061</v>
      </c>
      <c r="R17" s="204">
        <f t="shared" si="4"/>
        <v>35969.406972062061</v>
      </c>
      <c r="S17" s="204">
        <f t="shared" si="4"/>
        <v>35969.406972062061</v>
      </c>
      <c r="T17" s="204">
        <f t="shared" si="4"/>
        <v>35969.406972062061</v>
      </c>
      <c r="U17" s="204">
        <f t="shared" si="4"/>
        <v>35969.406972062061</v>
      </c>
      <c r="V17" s="204">
        <f t="shared" si="6"/>
        <v>35969.406972062061</v>
      </c>
      <c r="W17" s="204">
        <f t="shared" si="6"/>
        <v>35969.406972062061</v>
      </c>
      <c r="X17" s="204">
        <f t="shared" si="6"/>
        <v>35969.406972062061</v>
      </c>
      <c r="Y17" s="204">
        <f t="shared" si="6"/>
        <v>35969.406972062061</v>
      </c>
      <c r="Z17" s="204">
        <f t="shared" si="6"/>
        <v>35969.406972062061</v>
      </c>
      <c r="AA17" s="204">
        <f t="shared" si="6"/>
        <v>35969.406972062061</v>
      </c>
      <c r="AB17" s="204">
        <f t="shared" si="6"/>
        <v>35969.406972062061</v>
      </c>
      <c r="AC17" s="204">
        <f t="shared" si="6"/>
        <v>35969.406972062061</v>
      </c>
      <c r="AD17" s="204">
        <f t="shared" si="6"/>
        <v>35969.406972062061</v>
      </c>
      <c r="AE17" s="204">
        <f t="shared" si="6"/>
        <v>35969.406972062061</v>
      </c>
      <c r="AF17" s="204">
        <f t="shared" si="6"/>
        <v>35969.406972062061</v>
      </c>
      <c r="AG17" s="204">
        <f t="shared" si="6"/>
        <v>35969.406972062061</v>
      </c>
      <c r="AH17" s="204">
        <f t="shared" si="6"/>
        <v>35969.406972062061</v>
      </c>
      <c r="AI17" s="204">
        <f t="shared" si="6"/>
        <v>35969.406972062061</v>
      </c>
      <c r="AJ17" s="204">
        <f t="shared" si="6"/>
        <v>35969.406972062061</v>
      </c>
      <c r="AK17" s="204">
        <f t="shared" si="6"/>
        <v>35969.406972062061</v>
      </c>
      <c r="AL17" s="204">
        <f t="shared" si="7"/>
        <v>35969.406972062061</v>
      </c>
      <c r="AM17" s="204">
        <f t="shared" si="7"/>
        <v>35969.406972062061</v>
      </c>
      <c r="AN17" s="204">
        <f t="shared" si="7"/>
        <v>35969.406972062061</v>
      </c>
      <c r="AO17" s="204">
        <f t="shared" si="7"/>
        <v>35969.406972062061</v>
      </c>
      <c r="AP17" s="204">
        <f t="shared" si="7"/>
        <v>35969.406972062061</v>
      </c>
      <c r="AQ17" s="204">
        <f t="shared" si="7"/>
        <v>35969.406972062061</v>
      </c>
      <c r="AR17" s="204">
        <f t="shared" si="7"/>
        <v>35969.406972062061</v>
      </c>
      <c r="AS17" s="204">
        <f t="shared" si="7"/>
        <v>35969.406972062061</v>
      </c>
      <c r="AT17" s="204">
        <f t="shared" si="7"/>
        <v>35969.406972062061</v>
      </c>
      <c r="AU17" s="204">
        <f t="shared" si="7"/>
        <v>35969.406972062061</v>
      </c>
      <c r="AV17" s="204">
        <f t="shared" si="7"/>
        <v>35969.406972062061</v>
      </c>
      <c r="AW17" s="204">
        <f t="shared" si="7"/>
        <v>35969.406972062061</v>
      </c>
      <c r="AX17" s="204">
        <f t="shared" si="8"/>
        <v>35969.406972062061</v>
      </c>
      <c r="AY17" s="204">
        <f t="shared" si="8"/>
        <v>35969.406972062061</v>
      </c>
      <c r="AZ17" s="204">
        <f t="shared" si="8"/>
        <v>35969.406972062061</v>
      </c>
      <c r="BA17" s="204">
        <f t="shared" si="8"/>
        <v>35969.406972062061</v>
      </c>
      <c r="BB17" s="204">
        <f t="shared" si="8"/>
        <v>35969.406972062061</v>
      </c>
      <c r="BC17" s="204">
        <f t="shared" si="8"/>
        <v>35969.406972062061</v>
      </c>
      <c r="BD17" s="204">
        <f t="shared" si="8"/>
        <v>35969.406972062054</v>
      </c>
      <c r="BE17" s="204">
        <f t="shared" si="8"/>
        <v>35969.406972062054</v>
      </c>
      <c r="BF17" s="204">
        <f t="shared" si="8"/>
        <v>35969.406972062054</v>
      </c>
      <c r="BG17" s="204">
        <f t="shared" si="8"/>
        <v>35969.406972062054</v>
      </c>
      <c r="BH17" s="204">
        <f t="shared" si="8"/>
        <v>35969.406972062054</v>
      </c>
      <c r="BI17" s="204">
        <f t="shared" si="8"/>
        <v>35969.406972062054</v>
      </c>
      <c r="BJ17" s="204">
        <f t="shared" si="8"/>
        <v>35969.406972062054</v>
      </c>
      <c r="BK17" s="204">
        <f t="shared" si="8"/>
        <v>35969.406972062054</v>
      </c>
      <c r="BL17" s="204">
        <f t="shared" si="8"/>
        <v>35969.406972062054</v>
      </c>
      <c r="BM17" s="204">
        <f t="shared" si="8"/>
        <v>35969.406972062054</v>
      </c>
      <c r="BN17" s="204">
        <f t="shared" si="8"/>
        <v>35969.406972062054</v>
      </c>
      <c r="BO17" s="204">
        <f t="shared" si="8"/>
        <v>35969.406972062054</v>
      </c>
      <c r="BP17" s="204">
        <f t="shared" si="8"/>
        <v>35969.406972062054</v>
      </c>
      <c r="BQ17" s="204">
        <f t="shared" si="8"/>
        <v>35969.406972062054</v>
      </c>
      <c r="BR17" s="204">
        <f t="shared" si="8"/>
        <v>35969.406972062054</v>
      </c>
      <c r="BS17" s="204">
        <f t="shared" si="8"/>
        <v>35969.406972062054</v>
      </c>
      <c r="BT17" s="204">
        <f t="shared" si="8"/>
        <v>35969.406972062054</v>
      </c>
      <c r="BU17" s="204">
        <f t="shared" si="8"/>
        <v>35969.406972062054</v>
      </c>
      <c r="BV17" s="204">
        <f t="shared" si="8"/>
        <v>35969.406972062054</v>
      </c>
      <c r="BW17" s="204">
        <f t="shared" si="8"/>
        <v>35969.406972062054</v>
      </c>
      <c r="BX17" s="204">
        <f t="shared" si="8"/>
        <v>35969.406972062054</v>
      </c>
      <c r="BY17" s="204">
        <f t="shared" si="8"/>
        <v>35969.406972062054</v>
      </c>
      <c r="BZ17" s="204">
        <f t="shared" si="8"/>
        <v>35969.406972062054</v>
      </c>
      <c r="CA17" s="204">
        <f t="shared" si="10"/>
        <v>35969.406972062054</v>
      </c>
      <c r="CB17" s="204">
        <f t="shared" si="10"/>
        <v>35969.406972062054</v>
      </c>
      <c r="CC17" s="204">
        <f t="shared" si="9"/>
        <v>35969.406972062054</v>
      </c>
      <c r="CD17" s="204">
        <f t="shared" si="9"/>
        <v>35969.406972062054</v>
      </c>
      <c r="CE17" s="204">
        <f t="shared" si="9"/>
        <v>35969.406972062054</v>
      </c>
      <c r="CF17" s="204">
        <f t="shared" si="9"/>
        <v>35969.406972062054</v>
      </c>
      <c r="CG17" s="204">
        <f t="shared" si="9"/>
        <v>35969.406972062054</v>
      </c>
      <c r="CH17" s="204">
        <f t="shared" si="9"/>
        <v>35969.406972062054</v>
      </c>
      <c r="CI17" s="204">
        <f t="shared" si="9"/>
        <v>35969.406972062054</v>
      </c>
      <c r="CJ17" s="204">
        <f t="shared" si="9"/>
        <v>35969.406972062054</v>
      </c>
      <c r="CK17" s="204">
        <f t="shared" si="9"/>
        <v>35969.406972062054</v>
      </c>
      <c r="CL17" s="204">
        <f t="shared" si="9"/>
        <v>35969.406972062054</v>
      </c>
      <c r="CM17" s="204">
        <f t="shared" si="9"/>
        <v>35969.406972062054</v>
      </c>
      <c r="CN17" s="204">
        <f t="shared" si="9"/>
        <v>35969.406972062054</v>
      </c>
      <c r="CO17" s="204">
        <f t="shared" si="9"/>
        <v>35969.406972062054</v>
      </c>
      <c r="CP17" s="204">
        <f t="shared" si="9"/>
        <v>35969.406972062054</v>
      </c>
      <c r="CQ17" s="204">
        <f t="shared" si="9"/>
        <v>35969.406972062054</v>
      </c>
      <c r="CR17" s="204">
        <f t="shared" si="9"/>
        <v>35969.406972062061</v>
      </c>
      <c r="CS17" s="204">
        <f t="shared" si="11"/>
        <v>35969.406972062061</v>
      </c>
      <c r="CT17" s="204">
        <f t="shared" si="11"/>
        <v>35969.406972062061</v>
      </c>
      <c r="CU17" s="204">
        <f t="shared" si="11"/>
        <v>35969.406972062061</v>
      </c>
      <c r="CV17" s="204">
        <f t="shared" si="11"/>
        <v>35969.406972062061</v>
      </c>
      <c r="CW17" s="204">
        <f t="shared" si="11"/>
        <v>35969.406972062061</v>
      </c>
      <c r="CX17" s="204">
        <f t="shared" si="11"/>
        <v>35969.406972062061</v>
      </c>
      <c r="CY17" s="204">
        <f t="shared" si="11"/>
        <v>35969.406972062061</v>
      </c>
      <c r="CZ17" s="204">
        <f t="shared" si="11"/>
        <v>35969.406972062061</v>
      </c>
      <c r="DA17" s="204">
        <f t="shared" si="11"/>
        <v>35969.406972062061</v>
      </c>
    </row>
    <row r="18" spans="1:105">
      <c r="A18" s="201" t="s">
        <v>85</v>
      </c>
      <c r="B18" s="203">
        <f>Income!B90</f>
        <v>54352.233638728721</v>
      </c>
      <c r="C18" s="203">
        <f>Income!C90</f>
        <v>54352.233638728729</v>
      </c>
      <c r="D18" s="203">
        <f>Income!D90</f>
        <v>54352.233638728721</v>
      </c>
      <c r="E18" s="203">
        <f>Income!E90</f>
        <v>54352.233638728729</v>
      </c>
      <c r="F18" s="204">
        <f t="shared" ref="F18:U18" si="12">IF(F$2&lt;=($B$2+$C$2+$D$2),IF(F$2&lt;=($B$2+$C$2),IF(F$2&lt;=$B$2,$B18,$C18),$D18),$E18)</f>
        <v>54352.233638728721</v>
      </c>
      <c r="G18" s="204">
        <f t="shared" si="12"/>
        <v>54352.233638728721</v>
      </c>
      <c r="H18" s="204">
        <f t="shared" si="12"/>
        <v>54352.233638728721</v>
      </c>
      <c r="I18" s="204">
        <f t="shared" si="12"/>
        <v>54352.233638728721</v>
      </c>
      <c r="J18" s="204">
        <f t="shared" si="12"/>
        <v>54352.233638728721</v>
      </c>
      <c r="K18" s="204">
        <f t="shared" si="12"/>
        <v>54352.233638728721</v>
      </c>
      <c r="L18" s="204">
        <f t="shared" si="12"/>
        <v>54352.233638728721</v>
      </c>
      <c r="M18" s="204">
        <f t="shared" si="12"/>
        <v>54352.233638728721</v>
      </c>
      <c r="N18" s="204">
        <f t="shared" si="12"/>
        <v>54352.233638728721</v>
      </c>
      <c r="O18" s="204">
        <f t="shared" si="12"/>
        <v>54352.233638728721</v>
      </c>
      <c r="P18" s="204">
        <f t="shared" si="12"/>
        <v>54352.233638728721</v>
      </c>
      <c r="Q18" s="204">
        <f t="shared" si="12"/>
        <v>54352.233638728721</v>
      </c>
      <c r="R18" s="204">
        <f t="shared" si="12"/>
        <v>54352.233638728721</v>
      </c>
      <c r="S18" s="204">
        <f t="shared" si="12"/>
        <v>54352.233638728721</v>
      </c>
      <c r="T18" s="204">
        <f t="shared" si="12"/>
        <v>54352.233638728721</v>
      </c>
      <c r="U18" s="204">
        <f t="shared" si="12"/>
        <v>54352.233638728721</v>
      </c>
      <c r="V18" s="204">
        <f t="shared" si="6"/>
        <v>54352.233638728721</v>
      </c>
      <c r="W18" s="204">
        <f t="shared" si="6"/>
        <v>54352.233638728721</v>
      </c>
      <c r="X18" s="204">
        <f t="shared" si="6"/>
        <v>54352.233638728721</v>
      </c>
      <c r="Y18" s="204">
        <f t="shared" si="6"/>
        <v>54352.233638728721</v>
      </c>
      <c r="Z18" s="204">
        <f t="shared" si="6"/>
        <v>54352.233638728721</v>
      </c>
      <c r="AA18" s="204">
        <f t="shared" si="6"/>
        <v>54352.233638728721</v>
      </c>
      <c r="AB18" s="204">
        <f t="shared" si="6"/>
        <v>54352.233638728721</v>
      </c>
      <c r="AC18" s="204">
        <f t="shared" si="6"/>
        <v>54352.233638728721</v>
      </c>
      <c r="AD18" s="204">
        <f t="shared" si="6"/>
        <v>54352.233638728721</v>
      </c>
      <c r="AE18" s="204">
        <f t="shared" si="6"/>
        <v>54352.233638728721</v>
      </c>
      <c r="AF18" s="204">
        <f t="shared" si="6"/>
        <v>54352.233638728721</v>
      </c>
      <c r="AG18" s="204">
        <f t="shared" si="6"/>
        <v>54352.233638728721</v>
      </c>
      <c r="AH18" s="204">
        <f t="shared" si="6"/>
        <v>54352.233638728721</v>
      </c>
      <c r="AI18" s="204">
        <f t="shared" si="6"/>
        <v>54352.233638728721</v>
      </c>
      <c r="AJ18" s="204">
        <f t="shared" si="6"/>
        <v>54352.233638728721</v>
      </c>
      <c r="AK18" s="204">
        <f t="shared" si="6"/>
        <v>54352.233638728721</v>
      </c>
      <c r="AL18" s="204">
        <f t="shared" si="7"/>
        <v>54352.233638728721</v>
      </c>
      <c r="AM18" s="204">
        <f t="shared" si="7"/>
        <v>54352.233638728721</v>
      </c>
      <c r="AN18" s="204">
        <f t="shared" si="7"/>
        <v>54352.233638728721</v>
      </c>
      <c r="AO18" s="204">
        <f t="shared" si="7"/>
        <v>54352.233638728721</v>
      </c>
      <c r="AP18" s="204">
        <f t="shared" si="7"/>
        <v>54352.233638728721</v>
      </c>
      <c r="AQ18" s="204">
        <f t="shared" si="7"/>
        <v>54352.233638728721</v>
      </c>
      <c r="AR18" s="204">
        <f t="shared" si="7"/>
        <v>54352.233638728721</v>
      </c>
      <c r="AS18" s="204">
        <f t="shared" si="7"/>
        <v>54352.233638728721</v>
      </c>
      <c r="AT18" s="204">
        <f t="shared" si="7"/>
        <v>54352.233638728721</v>
      </c>
      <c r="AU18" s="204">
        <f t="shared" si="7"/>
        <v>54352.233638728721</v>
      </c>
      <c r="AV18" s="204">
        <f t="shared" si="7"/>
        <v>54352.233638728721</v>
      </c>
      <c r="AW18" s="204">
        <f t="shared" si="7"/>
        <v>54352.233638728721</v>
      </c>
      <c r="AX18" s="204">
        <f t="shared" si="8"/>
        <v>54352.233638728721</v>
      </c>
      <c r="AY18" s="204">
        <f t="shared" si="8"/>
        <v>54352.233638728721</v>
      </c>
      <c r="AZ18" s="204">
        <f t="shared" si="8"/>
        <v>54352.233638728721</v>
      </c>
      <c r="BA18" s="204">
        <f t="shared" si="8"/>
        <v>54352.233638728721</v>
      </c>
      <c r="BB18" s="204">
        <f t="shared" si="8"/>
        <v>54352.233638728721</v>
      </c>
      <c r="BC18" s="204">
        <f t="shared" si="8"/>
        <v>54352.233638728721</v>
      </c>
      <c r="BD18" s="204">
        <f t="shared" si="8"/>
        <v>54352.233638728729</v>
      </c>
      <c r="BE18" s="204">
        <f t="shared" si="8"/>
        <v>54352.233638728729</v>
      </c>
      <c r="BF18" s="204">
        <f t="shared" si="8"/>
        <v>54352.233638728729</v>
      </c>
      <c r="BG18" s="204">
        <f t="shared" si="8"/>
        <v>54352.233638728729</v>
      </c>
      <c r="BH18" s="204">
        <f t="shared" si="8"/>
        <v>54352.233638728729</v>
      </c>
      <c r="BI18" s="204">
        <f t="shared" si="8"/>
        <v>54352.233638728729</v>
      </c>
      <c r="BJ18" s="204">
        <f t="shared" si="8"/>
        <v>54352.233638728729</v>
      </c>
      <c r="BK18" s="204">
        <f t="shared" si="8"/>
        <v>54352.233638728729</v>
      </c>
      <c r="BL18" s="204">
        <f t="shared" ref="BL18:BZ18" si="13">IF(BL$2&lt;=($B$2+$C$2+$D$2),IF(BL$2&lt;=($B$2+$C$2),IF(BL$2&lt;=$B$2,$B18,$C18),$D18),$E18)</f>
        <v>54352.233638728729</v>
      </c>
      <c r="BM18" s="204">
        <f t="shared" si="13"/>
        <v>54352.233638728729</v>
      </c>
      <c r="BN18" s="204">
        <f t="shared" si="13"/>
        <v>54352.233638728729</v>
      </c>
      <c r="BO18" s="204">
        <f t="shared" si="13"/>
        <v>54352.233638728729</v>
      </c>
      <c r="BP18" s="204">
        <f t="shared" si="13"/>
        <v>54352.233638728729</v>
      </c>
      <c r="BQ18" s="204">
        <f t="shared" si="13"/>
        <v>54352.233638728729</v>
      </c>
      <c r="BR18" s="204">
        <f t="shared" si="13"/>
        <v>54352.233638728729</v>
      </c>
      <c r="BS18" s="204">
        <f t="shared" si="13"/>
        <v>54352.233638728729</v>
      </c>
      <c r="BT18" s="204">
        <f t="shared" si="13"/>
        <v>54352.233638728729</v>
      </c>
      <c r="BU18" s="204">
        <f t="shared" si="13"/>
        <v>54352.233638728729</v>
      </c>
      <c r="BV18" s="204">
        <f t="shared" si="13"/>
        <v>54352.233638728729</v>
      </c>
      <c r="BW18" s="204">
        <f t="shared" si="13"/>
        <v>54352.233638728729</v>
      </c>
      <c r="BX18" s="204">
        <f t="shared" si="13"/>
        <v>54352.233638728729</v>
      </c>
      <c r="BY18" s="204">
        <f t="shared" si="13"/>
        <v>54352.233638728729</v>
      </c>
      <c r="BZ18" s="204">
        <f t="shared" si="13"/>
        <v>54352.233638728729</v>
      </c>
      <c r="CA18" s="204">
        <f t="shared" si="10"/>
        <v>54352.233638728729</v>
      </c>
      <c r="CB18" s="204">
        <f t="shared" si="10"/>
        <v>54352.233638728729</v>
      </c>
      <c r="CC18" s="204">
        <f t="shared" si="9"/>
        <v>54352.233638728721</v>
      </c>
      <c r="CD18" s="204">
        <f t="shared" si="9"/>
        <v>54352.233638728721</v>
      </c>
      <c r="CE18" s="204">
        <f t="shared" si="9"/>
        <v>54352.233638728721</v>
      </c>
      <c r="CF18" s="204">
        <f t="shared" si="9"/>
        <v>54352.233638728721</v>
      </c>
      <c r="CG18" s="204">
        <f t="shared" si="9"/>
        <v>54352.233638728721</v>
      </c>
      <c r="CH18" s="204">
        <f t="shared" si="9"/>
        <v>54352.233638728721</v>
      </c>
      <c r="CI18" s="204">
        <f t="shared" si="9"/>
        <v>54352.233638728721</v>
      </c>
      <c r="CJ18" s="204">
        <f t="shared" si="9"/>
        <v>54352.233638728721</v>
      </c>
      <c r="CK18" s="204">
        <f t="shared" si="9"/>
        <v>54352.233638728721</v>
      </c>
      <c r="CL18" s="204">
        <f t="shared" si="9"/>
        <v>54352.233638728721</v>
      </c>
      <c r="CM18" s="204">
        <f t="shared" si="9"/>
        <v>54352.233638728721</v>
      </c>
      <c r="CN18" s="204">
        <f t="shared" si="9"/>
        <v>54352.233638728721</v>
      </c>
      <c r="CO18" s="204">
        <f t="shared" si="9"/>
        <v>54352.233638728721</v>
      </c>
      <c r="CP18" s="204">
        <f t="shared" si="9"/>
        <v>54352.233638728721</v>
      </c>
      <c r="CQ18" s="204">
        <f t="shared" si="9"/>
        <v>54352.233638728721</v>
      </c>
      <c r="CR18" s="204">
        <f t="shared" si="9"/>
        <v>54352.233638728729</v>
      </c>
      <c r="CS18" s="204">
        <f t="shared" si="11"/>
        <v>54352.233638728729</v>
      </c>
      <c r="CT18" s="204">
        <f t="shared" si="11"/>
        <v>54352.233638728729</v>
      </c>
      <c r="CU18" s="204">
        <f t="shared" si="11"/>
        <v>54352.233638728729</v>
      </c>
      <c r="CV18" s="204">
        <f t="shared" si="11"/>
        <v>54352.233638728729</v>
      </c>
      <c r="CW18" s="204">
        <f t="shared" si="11"/>
        <v>54352.233638728729</v>
      </c>
      <c r="CX18" s="204">
        <f t="shared" si="11"/>
        <v>54352.233638728729</v>
      </c>
      <c r="CY18" s="204">
        <f t="shared" si="11"/>
        <v>54352.233638728729</v>
      </c>
      <c r="CZ18" s="204">
        <f t="shared" si="11"/>
        <v>54352.233638728729</v>
      </c>
      <c r="DA18" s="204">
        <f t="shared" si="11"/>
        <v>54352.233638728729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51313.710785378913</v>
      </c>
      <c r="AF19" s="201">
        <f t="shared" si="14"/>
        <v>52256.621695102251</v>
      </c>
      <c r="AG19" s="201">
        <f t="shared" si="14"/>
        <v>53199.532604825588</v>
      </c>
      <c r="AH19" s="201">
        <f t="shared" si="14"/>
        <v>54142.443514548926</v>
      </c>
      <c r="AI19" s="201">
        <f t="shared" si="14"/>
        <v>55085.354424272271</v>
      </c>
      <c r="AJ19" s="201">
        <f t="shared" si="14"/>
        <v>56028.265333995609</v>
      </c>
      <c r="AK19" s="201">
        <f t="shared" si="14"/>
        <v>56971.176243718946</v>
      </c>
      <c r="AL19" s="201">
        <f t="shared" si="14"/>
        <v>57914.087153442284</v>
      </c>
      <c r="AM19" s="201">
        <f t="shared" si="14"/>
        <v>58856.998063165622</v>
      </c>
      <c r="AN19" s="201">
        <f t="shared" si="14"/>
        <v>59799.908972888967</v>
      </c>
      <c r="AO19" s="201">
        <f t="shared" si="14"/>
        <v>60742.819882612304</v>
      </c>
      <c r="AP19" s="201">
        <f t="shared" si="14"/>
        <v>61685.730792335642</v>
      </c>
      <c r="AQ19" s="201">
        <f t="shared" si="14"/>
        <v>62628.64170205898</v>
      </c>
      <c r="AR19" s="201">
        <f t="shared" si="14"/>
        <v>63571.552611782317</v>
      </c>
      <c r="AS19" s="201">
        <f t="shared" si="14"/>
        <v>64514.463521505662</v>
      </c>
      <c r="AT19" s="201">
        <f t="shared" si="14"/>
        <v>65457.374431228993</v>
      </c>
      <c r="AU19" s="201">
        <f t="shared" si="14"/>
        <v>66400.285340952338</v>
      </c>
      <c r="AV19" s="201">
        <f t="shared" si="14"/>
        <v>67343.196250675683</v>
      </c>
      <c r="AW19" s="201">
        <f t="shared" si="14"/>
        <v>68286.107160399013</v>
      </c>
      <c r="AX19" s="201">
        <f t="shared" si="14"/>
        <v>69229.018070122358</v>
      </c>
      <c r="AY19" s="201">
        <f t="shared" si="14"/>
        <v>70171.928979845688</v>
      </c>
      <c r="AZ19" s="201">
        <f t="shared" si="14"/>
        <v>71114.839889569033</v>
      </c>
      <c r="BA19" s="201">
        <f t="shared" si="14"/>
        <v>72057.750799292378</v>
      </c>
      <c r="BB19" s="201">
        <f t="shared" si="14"/>
        <v>73000.661709015709</v>
      </c>
      <c r="BC19" s="201">
        <f t="shared" si="14"/>
        <v>73943.572618739039</v>
      </c>
      <c r="BD19" s="201">
        <f t="shared" si="14"/>
        <v>74886.483528462384</v>
      </c>
      <c r="BE19" s="201">
        <f t="shared" si="14"/>
        <v>75829.394438185729</v>
      </c>
      <c r="BF19" s="201">
        <f t="shared" si="14"/>
        <v>76772.305347909059</v>
      </c>
      <c r="BG19" s="201">
        <f t="shared" si="14"/>
        <v>77715.216257632404</v>
      </c>
      <c r="BH19" s="201">
        <f t="shared" si="14"/>
        <v>78658.127167355735</v>
      </c>
      <c r="BI19" s="201">
        <f t="shared" si="14"/>
        <v>79601.03807707908</v>
      </c>
      <c r="BJ19" s="201">
        <f t="shared" si="14"/>
        <v>80543.948986802425</v>
      </c>
      <c r="BK19" s="201">
        <f t="shared" si="14"/>
        <v>81486.859896525755</v>
      </c>
      <c r="BL19" s="201">
        <f t="shared" si="14"/>
        <v>82429.7708062491</v>
      </c>
      <c r="BM19" s="201">
        <f t="shared" si="14"/>
        <v>83372.681715972431</v>
      </c>
      <c r="BN19" s="201">
        <f t="shared" si="14"/>
        <v>84315.592625695775</v>
      </c>
      <c r="BO19" s="201">
        <f t="shared" si="14"/>
        <v>85258.50353541912</v>
      </c>
      <c r="BP19" s="201">
        <f t="shared" si="14"/>
        <v>86201.414445142451</v>
      </c>
      <c r="BQ19" s="201">
        <f t="shared" si="14"/>
        <v>88380.917230102525</v>
      </c>
      <c r="BR19" s="201">
        <f t="shared" si="14"/>
        <v>91797.011890299342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95213.106550496144</v>
      </c>
      <c r="BT19" s="201">
        <f t="shared" si="15"/>
        <v>98629.201210692961</v>
      </c>
      <c r="BU19" s="201">
        <f t="shared" si="15"/>
        <v>102045.29587088976</v>
      </c>
      <c r="BV19" s="201">
        <f t="shared" si="15"/>
        <v>105461.39053108658</v>
      </c>
      <c r="BW19" s="201">
        <f t="shared" si="15"/>
        <v>108877.48519128338</v>
      </c>
      <c r="BX19" s="201">
        <f t="shared" si="15"/>
        <v>112293.5798514802</v>
      </c>
      <c r="BY19" s="201">
        <f t="shared" si="15"/>
        <v>115709.674511677</v>
      </c>
      <c r="BZ19" s="201">
        <f t="shared" si="15"/>
        <v>119125.76917187382</v>
      </c>
      <c r="CA19" s="201">
        <f t="shared" si="15"/>
        <v>122541.86383207062</v>
      </c>
      <c r="CB19" s="201">
        <f t="shared" si="15"/>
        <v>125957.95849226744</v>
      </c>
      <c r="CC19" s="201">
        <f t="shared" si="15"/>
        <v>129374.05315246424</v>
      </c>
      <c r="CD19" s="201">
        <f t="shared" si="15"/>
        <v>132790.14781266107</v>
      </c>
      <c r="CE19" s="201">
        <f t="shared" si="15"/>
        <v>136206.24247285788</v>
      </c>
      <c r="CF19" s="201">
        <f t="shared" si="15"/>
        <v>139622.33713305468</v>
      </c>
      <c r="CG19" s="201">
        <f t="shared" si="15"/>
        <v>143038.43179325148</v>
      </c>
      <c r="CH19" s="201">
        <f t="shared" si="15"/>
        <v>146454.52645344828</v>
      </c>
      <c r="CI19" s="201">
        <f t="shared" si="15"/>
        <v>149870.62111364509</v>
      </c>
      <c r="CJ19" s="201">
        <f t="shared" si="15"/>
        <v>153286.71577384192</v>
      </c>
      <c r="CK19" s="201">
        <f t="shared" si="15"/>
        <v>161860.93232760759</v>
      </c>
      <c r="CL19" s="201">
        <f t="shared" si="15"/>
        <v>175593.27077494215</v>
      </c>
      <c r="CM19" s="201">
        <f t="shared" si="15"/>
        <v>189325.60922227672</v>
      </c>
      <c r="CN19" s="201">
        <f t="shared" si="15"/>
        <v>203057.94766961128</v>
      </c>
      <c r="CO19" s="201">
        <f t="shared" si="15"/>
        <v>216790.28611694585</v>
      </c>
      <c r="CP19" s="201">
        <f t="shared" si="15"/>
        <v>230522.62456428041</v>
      </c>
      <c r="CQ19" s="201">
        <f t="shared" si="15"/>
        <v>244254.96301161498</v>
      </c>
      <c r="CR19" s="201">
        <f t="shared" si="15"/>
        <v>257987.30145894954</v>
      </c>
      <c r="CS19" s="201">
        <f t="shared" si="15"/>
        <v>271719.63990628411</v>
      </c>
      <c r="CT19" s="201">
        <f t="shared" si="15"/>
        <v>285451.97835361864</v>
      </c>
      <c r="CU19" s="201">
        <f t="shared" si="15"/>
        <v>299184.31680095324</v>
      </c>
      <c r="CV19" s="201">
        <f t="shared" si="15"/>
        <v>312916.65524828783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1471.2865959745848</v>
      </c>
      <c r="C25" s="203">
        <f>Income!C72</f>
        <v>4042.401206537601</v>
      </c>
      <c r="D25" s="203">
        <f>Income!D72</f>
        <v>3726.3812702696764</v>
      </c>
      <c r="E25" s="203">
        <f>Income!E72</f>
        <v>2609.8430257697223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1471.2865959745848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1471.2865959745848</v>
      </c>
      <c r="H25" s="210">
        <f t="shared" si="16"/>
        <v>1471.2865959745848</v>
      </c>
      <c r="I25" s="210">
        <f t="shared" si="16"/>
        <v>1471.2865959745848</v>
      </c>
      <c r="J25" s="210">
        <f t="shared" si="16"/>
        <v>1471.2865959745848</v>
      </c>
      <c r="K25" s="210">
        <f t="shared" si="16"/>
        <v>1471.2865959745848</v>
      </c>
      <c r="L25" s="210">
        <f t="shared" si="16"/>
        <v>1471.2865959745848</v>
      </c>
      <c r="M25" s="210">
        <f t="shared" si="16"/>
        <v>1471.2865959745848</v>
      </c>
      <c r="N25" s="210">
        <f t="shared" si="16"/>
        <v>1471.2865959745848</v>
      </c>
      <c r="O25" s="210">
        <f t="shared" si="16"/>
        <v>1471.2865959745848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1471.2865959745848</v>
      </c>
      <c r="Q25" s="210">
        <f t="shared" si="17"/>
        <v>1471.2865959745848</v>
      </c>
      <c r="R25" s="210">
        <f t="shared" si="17"/>
        <v>1471.2865959745848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1471.2865959745848</v>
      </c>
      <c r="T25" s="210">
        <f t="shared" si="17"/>
        <v>1471.2865959745848</v>
      </c>
      <c r="U25" s="210">
        <f t="shared" si="17"/>
        <v>1471.2865959745848</v>
      </c>
      <c r="V25" s="210">
        <f t="shared" si="17"/>
        <v>1471.2865959745848</v>
      </c>
      <c r="W25" s="210">
        <f t="shared" si="17"/>
        <v>1471.2865959745848</v>
      </c>
      <c r="X25" s="210">
        <f t="shared" si="17"/>
        <v>1471.2865959745848</v>
      </c>
      <c r="Y25" s="210">
        <f t="shared" si="17"/>
        <v>1471.2865959745848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1471.2865959745848</v>
      </c>
      <c r="AA25" s="210">
        <f t="shared" si="18"/>
        <v>1471.2865959745848</v>
      </c>
      <c r="AB25" s="210">
        <f t="shared" si="18"/>
        <v>1471.2865959745848</v>
      </c>
      <c r="AC25" s="210">
        <f t="shared" si="18"/>
        <v>1471.2865959745848</v>
      </c>
      <c r="AD25" s="210">
        <f t="shared" si="18"/>
        <v>1471.2865959745848</v>
      </c>
      <c r="AE25" s="210">
        <f t="shared" si="18"/>
        <v>1471.2865959745848</v>
      </c>
      <c r="AF25" s="210">
        <f t="shared" si="18"/>
        <v>1539.8496522562652</v>
      </c>
      <c r="AG25" s="210">
        <f t="shared" si="18"/>
        <v>1608.4127085379457</v>
      </c>
      <c r="AH25" s="210">
        <f t="shared" si="18"/>
        <v>1676.975764819626</v>
      </c>
      <c r="AI25" s="210">
        <f t="shared" si="18"/>
        <v>1745.5388211013064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1814.1018773829869</v>
      </c>
      <c r="AK25" s="210">
        <f t="shared" si="19"/>
        <v>1882.6649336646674</v>
      </c>
      <c r="AL25" s="210">
        <f t="shared" si="19"/>
        <v>1951.2279899463476</v>
      </c>
      <c r="AM25" s="210">
        <f t="shared" si="19"/>
        <v>2019.7910462280283</v>
      </c>
      <c r="AN25" s="210">
        <f t="shared" si="19"/>
        <v>2088.3541025097088</v>
      </c>
      <c r="AO25" s="210">
        <f t="shared" si="19"/>
        <v>2156.9171587913888</v>
      </c>
      <c r="AP25" s="210">
        <f t="shared" si="19"/>
        <v>2225.4802150730693</v>
      </c>
      <c r="AQ25" s="210">
        <f t="shared" si="19"/>
        <v>2294.0432713547498</v>
      </c>
      <c r="AR25" s="210">
        <f t="shared" si="19"/>
        <v>2362.6063276364303</v>
      </c>
      <c r="AS25" s="210">
        <f t="shared" si="19"/>
        <v>2431.1693839181107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2499.7324401997912</v>
      </c>
      <c r="AU25" s="210">
        <f t="shared" si="20"/>
        <v>2568.2954964814717</v>
      </c>
      <c r="AV25" s="210">
        <f t="shared" si="20"/>
        <v>2636.8585527631521</v>
      </c>
      <c r="AW25" s="210">
        <f t="shared" si="20"/>
        <v>2705.4216090448326</v>
      </c>
      <c r="AX25" s="210">
        <f t="shared" si="20"/>
        <v>2773.9846653265131</v>
      </c>
      <c r="AY25" s="210">
        <f t="shared" si="20"/>
        <v>2842.5477216081936</v>
      </c>
      <c r="AZ25" s="210">
        <f t="shared" si="20"/>
        <v>2911.110777889874</v>
      </c>
      <c r="BA25" s="210">
        <f t="shared" si="20"/>
        <v>2979.6738341715541</v>
      </c>
      <c r="BB25" s="210">
        <f t="shared" si="20"/>
        <v>3048.2368904532345</v>
      </c>
      <c r="BC25" s="210">
        <f t="shared" si="20"/>
        <v>3116.799946734915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3185.3630030165955</v>
      </c>
      <c r="BE25" s="210">
        <f t="shared" si="21"/>
        <v>3253.926059298276</v>
      </c>
      <c r="BF25" s="210">
        <f t="shared" si="21"/>
        <v>3322.4891155799564</v>
      </c>
      <c r="BG25" s="210">
        <f t="shared" si="21"/>
        <v>3391.0521718616365</v>
      </c>
      <c r="BH25" s="210">
        <f t="shared" si="21"/>
        <v>3459.6152281433169</v>
      </c>
      <c r="BI25" s="210">
        <f t="shared" si="21"/>
        <v>3528.1782844249974</v>
      </c>
      <c r="BJ25" s="210">
        <f t="shared" si="21"/>
        <v>3596.7413407066779</v>
      </c>
      <c r="BK25" s="210">
        <f t="shared" si="21"/>
        <v>3665.3043969883583</v>
      </c>
      <c r="BL25" s="210">
        <f t="shared" si="21"/>
        <v>3733.8674532700388</v>
      </c>
      <c r="BM25" s="210">
        <f t="shared" si="21"/>
        <v>3802.4305095517193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3870.9935658333998</v>
      </c>
      <c r="BO25" s="210">
        <f t="shared" si="22"/>
        <v>3939.5566221150802</v>
      </c>
      <c r="BP25" s="210">
        <f t="shared" si="22"/>
        <v>4008.1196783967607</v>
      </c>
      <c r="BQ25" s="210">
        <f t="shared" si="22"/>
        <v>4034.5007081309027</v>
      </c>
      <c r="BR25" s="210">
        <f t="shared" si="22"/>
        <v>4018.6997113175066</v>
      </c>
      <c r="BS25" s="210">
        <f t="shared" si="22"/>
        <v>4002.8987145041106</v>
      </c>
      <c r="BT25" s="210">
        <f t="shared" si="22"/>
        <v>3987.097717690714</v>
      </c>
      <c r="BU25" s="210">
        <f t="shared" si="22"/>
        <v>3971.296720877318</v>
      </c>
      <c r="BV25" s="210">
        <f t="shared" si="22"/>
        <v>3955.4957240639219</v>
      </c>
      <c r="BW25" s="210">
        <f t="shared" si="22"/>
        <v>3939.6947272505254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3923.8937304371293</v>
      </c>
      <c r="BY25" s="210">
        <f t="shared" si="23"/>
        <v>3908.0927336237328</v>
      </c>
      <c r="BZ25" s="210">
        <f t="shared" si="23"/>
        <v>3892.2917368103367</v>
      </c>
      <c r="CA25" s="210">
        <f t="shared" si="23"/>
        <v>3876.4907399969406</v>
      </c>
      <c r="CB25" s="210">
        <f t="shared" si="23"/>
        <v>3860.6897431835441</v>
      </c>
      <c r="CC25" s="210">
        <f t="shared" si="23"/>
        <v>3844.8887463701481</v>
      </c>
      <c r="CD25" s="210">
        <f t="shared" si="23"/>
        <v>3829.087749556752</v>
      </c>
      <c r="CE25" s="210">
        <f t="shared" si="23"/>
        <v>3813.2867527433555</v>
      </c>
      <c r="CF25" s="210">
        <f t="shared" si="23"/>
        <v>3797.4857559299594</v>
      </c>
      <c r="CG25" s="210">
        <f t="shared" si="23"/>
        <v>3781.6847591165633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3765.8837623031668</v>
      </c>
      <c r="CI25" s="210">
        <f t="shared" si="24"/>
        <v>3750.0827654897707</v>
      </c>
      <c r="CJ25" s="210">
        <f t="shared" si="24"/>
        <v>3734.2817686763747</v>
      </c>
      <c r="CK25" s="210">
        <f t="shared" si="24"/>
        <v>3681.7197404896783</v>
      </c>
      <c r="CL25" s="210">
        <f t="shared" si="24"/>
        <v>3592.3966809296817</v>
      </c>
      <c r="CM25" s="210">
        <f t="shared" si="24"/>
        <v>3503.0736213696855</v>
      </c>
      <c r="CN25" s="210">
        <f t="shared" si="24"/>
        <v>3413.7505618096893</v>
      </c>
      <c r="CO25" s="210">
        <f t="shared" si="24"/>
        <v>3324.4275022496931</v>
      </c>
      <c r="CP25" s="210">
        <f t="shared" si="24"/>
        <v>3235.1044426896965</v>
      </c>
      <c r="CQ25" s="210">
        <f t="shared" si="24"/>
        <v>3145.7813831297003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3056.4583235697041</v>
      </c>
      <c r="CS25" s="210">
        <f t="shared" si="25"/>
        <v>2967.1352640097075</v>
      </c>
      <c r="CT25" s="210">
        <f t="shared" si="25"/>
        <v>2877.8122044497113</v>
      </c>
      <c r="CU25" s="210">
        <f t="shared" si="25"/>
        <v>2788.4891448897151</v>
      </c>
      <c r="CV25" s="210">
        <f t="shared" si="25"/>
        <v>2699.166085329719</v>
      </c>
      <c r="CW25" s="210">
        <f t="shared" si="25"/>
        <v>2609.8430257697223</v>
      </c>
      <c r="CX25" s="210">
        <f t="shared" si="25"/>
        <v>2609.8430257697223</v>
      </c>
      <c r="CY25" s="210">
        <f t="shared" si="25"/>
        <v>2609.8430257697223</v>
      </c>
      <c r="CZ25" s="210">
        <f t="shared" si="25"/>
        <v>2609.8430257697223</v>
      </c>
      <c r="DA25" s="210">
        <f t="shared" si="25"/>
        <v>2609.8430257697223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2481.4068502938544</v>
      </c>
      <c r="D26" s="203">
        <f>Income!D73</f>
        <v>37840.38673597858</v>
      </c>
      <c r="E26" s="203">
        <f>Income!E73</f>
        <v>14996.068386836114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66.170849341169458</v>
      </c>
      <c r="AG26" s="210">
        <f t="shared" si="18"/>
        <v>132.34169868233892</v>
      </c>
      <c r="AH26" s="210">
        <f t="shared" si="18"/>
        <v>198.51254802350834</v>
      </c>
      <c r="AI26" s="210">
        <f t="shared" si="18"/>
        <v>264.68339736467783</v>
      </c>
      <c r="AJ26" s="210">
        <f t="shared" si="19"/>
        <v>330.85424670584723</v>
      </c>
      <c r="AK26" s="210">
        <f t="shared" si="19"/>
        <v>397.02509604701669</v>
      </c>
      <c r="AL26" s="210">
        <f t="shared" si="19"/>
        <v>463.1959453881862</v>
      </c>
      <c r="AM26" s="210">
        <f t="shared" si="19"/>
        <v>529.36679472935566</v>
      </c>
      <c r="AN26" s="210">
        <f t="shared" si="19"/>
        <v>595.53764407052506</v>
      </c>
      <c r="AO26" s="210">
        <f t="shared" si="19"/>
        <v>661.70849341169446</v>
      </c>
      <c r="AP26" s="210">
        <f t="shared" si="19"/>
        <v>727.87934275286398</v>
      </c>
      <c r="AQ26" s="210">
        <f t="shared" si="19"/>
        <v>794.05019209403338</v>
      </c>
      <c r="AR26" s="210">
        <f t="shared" si="19"/>
        <v>860.22104143520289</v>
      </c>
      <c r="AS26" s="210">
        <f t="shared" si="19"/>
        <v>926.39189077637241</v>
      </c>
      <c r="AT26" s="210">
        <f t="shared" si="20"/>
        <v>992.56274011754181</v>
      </c>
      <c r="AU26" s="210">
        <f t="shared" si="20"/>
        <v>1058.7335894587113</v>
      </c>
      <c r="AV26" s="210">
        <f t="shared" si="20"/>
        <v>1124.9044387998806</v>
      </c>
      <c r="AW26" s="210">
        <f t="shared" si="20"/>
        <v>1191.0752881410501</v>
      </c>
      <c r="AX26" s="210">
        <f t="shared" si="20"/>
        <v>1257.2461374822194</v>
      </c>
      <c r="AY26" s="210">
        <f t="shared" si="20"/>
        <v>1323.4169868233889</v>
      </c>
      <c r="AZ26" s="210">
        <f t="shared" si="20"/>
        <v>1389.5878361645584</v>
      </c>
      <c r="BA26" s="210">
        <f t="shared" si="20"/>
        <v>1455.758685505728</v>
      </c>
      <c r="BB26" s="210">
        <f t="shared" si="20"/>
        <v>1521.9295348468975</v>
      </c>
      <c r="BC26" s="210">
        <f t="shared" si="20"/>
        <v>1588.1003841880668</v>
      </c>
      <c r="BD26" s="210">
        <f t="shared" si="21"/>
        <v>1654.2712335292363</v>
      </c>
      <c r="BE26" s="210">
        <f t="shared" si="21"/>
        <v>1720.4420828704058</v>
      </c>
      <c r="BF26" s="210">
        <f t="shared" si="21"/>
        <v>1786.6129322115751</v>
      </c>
      <c r="BG26" s="210">
        <f t="shared" si="21"/>
        <v>1852.7837815527448</v>
      </c>
      <c r="BH26" s="210">
        <f t="shared" si="21"/>
        <v>1918.9546308939139</v>
      </c>
      <c r="BI26" s="210">
        <f t="shared" si="21"/>
        <v>1985.1254802350836</v>
      </c>
      <c r="BJ26" s="210">
        <f t="shared" si="21"/>
        <v>2051.2963295762529</v>
      </c>
      <c r="BK26" s="210">
        <f t="shared" si="21"/>
        <v>2117.4671789174226</v>
      </c>
      <c r="BL26" s="210">
        <f t="shared" si="21"/>
        <v>2183.6380282585919</v>
      </c>
      <c r="BM26" s="210">
        <f t="shared" si="21"/>
        <v>2249.8088775997612</v>
      </c>
      <c r="BN26" s="210">
        <f t="shared" si="22"/>
        <v>2315.979726940931</v>
      </c>
      <c r="BO26" s="210">
        <f t="shared" si="22"/>
        <v>2382.1505762821002</v>
      </c>
      <c r="BP26" s="210">
        <f t="shared" si="22"/>
        <v>2448.3214256232695</v>
      </c>
      <c r="BQ26" s="210">
        <f t="shared" si="22"/>
        <v>3365.3813474359727</v>
      </c>
      <c r="BR26" s="210">
        <f t="shared" si="22"/>
        <v>5133.3303417202087</v>
      </c>
      <c r="BS26" s="210">
        <f t="shared" si="22"/>
        <v>6901.2793360044452</v>
      </c>
      <c r="BT26" s="210">
        <f t="shared" si="22"/>
        <v>8669.2283302886826</v>
      </c>
      <c r="BU26" s="210">
        <f t="shared" si="22"/>
        <v>10437.177324572918</v>
      </c>
      <c r="BV26" s="210">
        <f t="shared" si="22"/>
        <v>12205.126318857154</v>
      </c>
      <c r="BW26" s="210">
        <f t="shared" si="22"/>
        <v>13973.075313141391</v>
      </c>
      <c r="BX26" s="210">
        <f t="shared" si="23"/>
        <v>15741.024307425629</v>
      </c>
      <c r="BY26" s="210">
        <f t="shared" si="23"/>
        <v>17508.973301709862</v>
      </c>
      <c r="BZ26" s="210">
        <f t="shared" si="23"/>
        <v>19276.922295994096</v>
      </c>
      <c r="CA26" s="210">
        <f t="shared" si="23"/>
        <v>21044.871290278334</v>
      </c>
      <c r="CB26" s="210">
        <f t="shared" si="23"/>
        <v>22812.820284562571</v>
      </c>
      <c r="CC26" s="210">
        <f t="shared" si="23"/>
        <v>24580.769278846808</v>
      </c>
      <c r="CD26" s="210">
        <f t="shared" si="23"/>
        <v>26348.718273131046</v>
      </c>
      <c r="CE26" s="210">
        <f t="shared" si="23"/>
        <v>28116.66726741528</v>
      </c>
      <c r="CF26" s="210">
        <f t="shared" si="23"/>
        <v>29884.616261699513</v>
      </c>
      <c r="CG26" s="210">
        <f t="shared" si="23"/>
        <v>31652.565255983754</v>
      </c>
      <c r="CH26" s="210">
        <f t="shared" si="24"/>
        <v>33420.514250267988</v>
      </c>
      <c r="CI26" s="210">
        <f t="shared" si="24"/>
        <v>35188.463244552229</v>
      </c>
      <c r="CJ26" s="210">
        <f t="shared" si="24"/>
        <v>36956.412238836463</v>
      </c>
      <c r="CK26" s="210">
        <f t="shared" si="24"/>
        <v>36926.614002012881</v>
      </c>
      <c r="CL26" s="210">
        <f t="shared" si="24"/>
        <v>35099.068534081482</v>
      </c>
      <c r="CM26" s="210">
        <f t="shared" si="24"/>
        <v>33271.523066150083</v>
      </c>
      <c r="CN26" s="210">
        <f t="shared" si="24"/>
        <v>31443.977598218691</v>
      </c>
      <c r="CO26" s="210">
        <f t="shared" si="24"/>
        <v>29616.432130287292</v>
      </c>
      <c r="CP26" s="210">
        <f t="shared" si="24"/>
        <v>27788.886662355893</v>
      </c>
      <c r="CQ26" s="210">
        <f t="shared" si="24"/>
        <v>25961.341194424498</v>
      </c>
      <c r="CR26" s="210">
        <f t="shared" si="25"/>
        <v>24133.795726493103</v>
      </c>
      <c r="CS26" s="210">
        <f t="shared" si="25"/>
        <v>22306.250258561704</v>
      </c>
      <c r="CT26" s="210">
        <f t="shared" si="25"/>
        <v>20478.704790630309</v>
      </c>
      <c r="CU26" s="210">
        <f t="shared" si="25"/>
        <v>18651.15932269891</v>
      </c>
      <c r="CV26" s="210">
        <f t="shared" si="25"/>
        <v>16823.613854767515</v>
      </c>
      <c r="CW26" s="210">
        <f t="shared" si="25"/>
        <v>14996.068386836116</v>
      </c>
      <c r="CX26" s="210">
        <f t="shared" si="25"/>
        <v>14996.068386836114</v>
      </c>
      <c r="CY26" s="210">
        <f t="shared" si="25"/>
        <v>14996.068386836114</v>
      </c>
      <c r="CZ26" s="210">
        <f t="shared" si="25"/>
        <v>14996.068386836114</v>
      </c>
      <c r="DA26" s="210">
        <f t="shared" si="25"/>
        <v>14996.068386836114</v>
      </c>
    </row>
    <row r="27" spans="1:105">
      <c r="A27" s="201" t="str">
        <f>Income!A74</f>
        <v>Animal products consumed</v>
      </c>
      <c r="B27" s="203">
        <f>Income!B74</f>
        <v>178.16053949785783</v>
      </c>
      <c r="C27" s="203">
        <f>Income!C74</f>
        <v>852.70031370716697</v>
      </c>
      <c r="D27" s="203">
        <f>Income!D74</f>
        <v>2475.9718923349787</v>
      </c>
      <c r="E27" s="203">
        <f>Income!E74</f>
        <v>3037.7832928629437</v>
      </c>
      <c r="F27" s="210">
        <f t="shared" si="16"/>
        <v>178.16053949785783</v>
      </c>
      <c r="G27" s="210">
        <f t="shared" si="16"/>
        <v>178.16053949785783</v>
      </c>
      <c r="H27" s="210">
        <f t="shared" si="16"/>
        <v>178.16053949785783</v>
      </c>
      <c r="I27" s="210">
        <f t="shared" si="16"/>
        <v>178.16053949785783</v>
      </c>
      <c r="J27" s="210">
        <f t="shared" si="16"/>
        <v>178.16053949785783</v>
      </c>
      <c r="K27" s="210">
        <f t="shared" si="16"/>
        <v>178.16053949785783</v>
      </c>
      <c r="L27" s="210">
        <f t="shared" si="16"/>
        <v>178.16053949785783</v>
      </c>
      <c r="M27" s="210">
        <f t="shared" si="16"/>
        <v>178.16053949785783</v>
      </c>
      <c r="N27" s="210">
        <f t="shared" si="16"/>
        <v>178.16053949785783</v>
      </c>
      <c r="O27" s="210">
        <f t="shared" si="16"/>
        <v>178.16053949785783</v>
      </c>
      <c r="P27" s="210">
        <f t="shared" si="17"/>
        <v>178.16053949785783</v>
      </c>
      <c r="Q27" s="210">
        <f t="shared" si="17"/>
        <v>178.16053949785783</v>
      </c>
      <c r="R27" s="210">
        <f t="shared" si="17"/>
        <v>178.16053949785783</v>
      </c>
      <c r="S27" s="210">
        <f t="shared" si="17"/>
        <v>178.16053949785783</v>
      </c>
      <c r="T27" s="210">
        <f t="shared" si="17"/>
        <v>178.16053949785783</v>
      </c>
      <c r="U27" s="210">
        <f t="shared" si="17"/>
        <v>178.16053949785783</v>
      </c>
      <c r="V27" s="210">
        <f t="shared" si="17"/>
        <v>178.16053949785783</v>
      </c>
      <c r="W27" s="210">
        <f t="shared" si="17"/>
        <v>178.16053949785783</v>
      </c>
      <c r="X27" s="210">
        <f t="shared" si="17"/>
        <v>178.16053949785783</v>
      </c>
      <c r="Y27" s="210">
        <f t="shared" si="17"/>
        <v>178.16053949785783</v>
      </c>
      <c r="Z27" s="210">
        <f t="shared" si="18"/>
        <v>178.16053949785783</v>
      </c>
      <c r="AA27" s="210">
        <f t="shared" si="18"/>
        <v>178.16053949785783</v>
      </c>
      <c r="AB27" s="210">
        <f t="shared" si="18"/>
        <v>178.16053949785783</v>
      </c>
      <c r="AC27" s="210">
        <f t="shared" si="18"/>
        <v>178.16053949785783</v>
      </c>
      <c r="AD27" s="210">
        <f t="shared" si="18"/>
        <v>178.16053949785783</v>
      </c>
      <c r="AE27" s="210">
        <f t="shared" si="18"/>
        <v>178.16053949785783</v>
      </c>
      <c r="AF27" s="210">
        <f t="shared" si="18"/>
        <v>196.14826681010607</v>
      </c>
      <c r="AG27" s="210">
        <f t="shared" si="18"/>
        <v>214.1359941223543</v>
      </c>
      <c r="AH27" s="210">
        <f t="shared" si="18"/>
        <v>232.12372143460254</v>
      </c>
      <c r="AI27" s="210">
        <f t="shared" si="18"/>
        <v>250.11144874685078</v>
      </c>
      <c r="AJ27" s="210">
        <f t="shared" si="19"/>
        <v>268.09917605909902</v>
      </c>
      <c r="AK27" s="210">
        <f t="shared" si="19"/>
        <v>286.08690337134726</v>
      </c>
      <c r="AL27" s="210">
        <f t="shared" si="19"/>
        <v>304.0746306835955</v>
      </c>
      <c r="AM27" s="210">
        <f t="shared" si="19"/>
        <v>322.06235799584374</v>
      </c>
      <c r="AN27" s="210">
        <f t="shared" si="19"/>
        <v>340.05008530809198</v>
      </c>
      <c r="AO27" s="210">
        <f t="shared" si="19"/>
        <v>358.03781262034028</v>
      </c>
      <c r="AP27" s="210">
        <f t="shared" si="19"/>
        <v>376.02553993258852</v>
      </c>
      <c r="AQ27" s="210">
        <f t="shared" si="19"/>
        <v>394.01326724483675</v>
      </c>
      <c r="AR27" s="210">
        <f t="shared" si="19"/>
        <v>412.00099455708494</v>
      </c>
      <c r="AS27" s="210">
        <f t="shared" si="19"/>
        <v>429.98872186933323</v>
      </c>
      <c r="AT27" s="210">
        <f t="shared" si="20"/>
        <v>447.97644918158153</v>
      </c>
      <c r="AU27" s="210">
        <f t="shared" si="20"/>
        <v>465.96417649382971</v>
      </c>
      <c r="AV27" s="210">
        <f t="shared" si="20"/>
        <v>483.95190380607795</v>
      </c>
      <c r="AW27" s="210">
        <f t="shared" si="20"/>
        <v>501.93963111832619</v>
      </c>
      <c r="AX27" s="210">
        <f t="shared" si="20"/>
        <v>519.92735843057449</v>
      </c>
      <c r="AY27" s="210">
        <f t="shared" si="20"/>
        <v>537.91508574282273</v>
      </c>
      <c r="AZ27" s="210">
        <f t="shared" si="20"/>
        <v>555.90281305507096</v>
      </c>
      <c r="BA27" s="210">
        <f t="shared" si="20"/>
        <v>573.8905403673192</v>
      </c>
      <c r="BB27" s="210">
        <f t="shared" si="20"/>
        <v>591.87826767956744</v>
      </c>
      <c r="BC27" s="210">
        <f t="shared" si="20"/>
        <v>609.86599499181568</v>
      </c>
      <c r="BD27" s="210">
        <f t="shared" si="21"/>
        <v>627.85372230406392</v>
      </c>
      <c r="BE27" s="210">
        <f t="shared" si="21"/>
        <v>645.84144961631205</v>
      </c>
      <c r="BF27" s="210">
        <f t="shared" si="21"/>
        <v>663.8291769285604</v>
      </c>
      <c r="BG27" s="210">
        <f t="shared" si="21"/>
        <v>681.81690424080864</v>
      </c>
      <c r="BH27" s="210">
        <f t="shared" si="21"/>
        <v>699.80463155305688</v>
      </c>
      <c r="BI27" s="210">
        <f t="shared" si="21"/>
        <v>717.79235886530523</v>
      </c>
      <c r="BJ27" s="210">
        <f t="shared" si="21"/>
        <v>735.78008617755336</v>
      </c>
      <c r="BK27" s="210">
        <f t="shared" si="21"/>
        <v>753.7678134898016</v>
      </c>
      <c r="BL27" s="210">
        <f t="shared" si="21"/>
        <v>771.75554080204984</v>
      </c>
      <c r="BM27" s="210">
        <f t="shared" si="21"/>
        <v>789.74326811429808</v>
      </c>
      <c r="BN27" s="210">
        <f t="shared" si="22"/>
        <v>807.73099542654643</v>
      </c>
      <c r="BO27" s="210">
        <f t="shared" si="22"/>
        <v>825.71872273879455</v>
      </c>
      <c r="BP27" s="210">
        <f t="shared" si="22"/>
        <v>843.70645005104279</v>
      </c>
      <c r="BQ27" s="210">
        <f t="shared" si="22"/>
        <v>893.28210317286221</v>
      </c>
      <c r="BR27" s="210">
        <f t="shared" si="22"/>
        <v>974.44568210425291</v>
      </c>
      <c r="BS27" s="210">
        <f t="shared" si="22"/>
        <v>1055.6092610356434</v>
      </c>
      <c r="BT27" s="210">
        <f t="shared" si="22"/>
        <v>1136.7728399670341</v>
      </c>
      <c r="BU27" s="210">
        <f t="shared" si="22"/>
        <v>1217.9364188984246</v>
      </c>
      <c r="BV27" s="210">
        <f t="shared" si="22"/>
        <v>1299.0999978298153</v>
      </c>
      <c r="BW27" s="210">
        <f t="shared" si="22"/>
        <v>1380.2635767612057</v>
      </c>
      <c r="BX27" s="210">
        <f t="shared" si="23"/>
        <v>1461.4271556925964</v>
      </c>
      <c r="BY27" s="210">
        <f t="shared" si="23"/>
        <v>1542.5907346239869</v>
      </c>
      <c r="BZ27" s="210">
        <f t="shared" si="23"/>
        <v>1623.7543135553776</v>
      </c>
      <c r="CA27" s="210">
        <f t="shared" si="23"/>
        <v>1704.9178924867681</v>
      </c>
      <c r="CB27" s="210">
        <f t="shared" si="23"/>
        <v>1786.0814714181588</v>
      </c>
      <c r="CC27" s="210">
        <f t="shared" si="23"/>
        <v>1867.2450503495493</v>
      </c>
      <c r="CD27" s="210">
        <f t="shared" si="23"/>
        <v>1948.40862928094</v>
      </c>
      <c r="CE27" s="210">
        <f t="shared" si="23"/>
        <v>2029.5722082123307</v>
      </c>
      <c r="CF27" s="210">
        <f t="shared" si="23"/>
        <v>2110.7357871437212</v>
      </c>
      <c r="CG27" s="210">
        <f t="shared" si="23"/>
        <v>2191.8993660751116</v>
      </c>
      <c r="CH27" s="210">
        <f t="shared" si="24"/>
        <v>2273.0629450065021</v>
      </c>
      <c r="CI27" s="210">
        <f t="shared" si="24"/>
        <v>2354.226523937893</v>
      </c>
      <c r="CJ27" s="210">
        <f t="shared" si="24"/>
        <v>2435.3901028692835</v>
      </c>
      <c r="CK27" s="210">
        <f t="shared" si="24"/>
        <v>2498.4443483560972</v>
      </c>
      <c r="CL27" s="210">
        <f t="shared" si="24"/>
        <v>2543.3892603983345</v>
      </c>
      <c r="CM27" s="210">
        <f t="shared" si="24"/>
        <v>2588.3341724405718</v>
      </c>
      <c r="CN27" s="210">
        <f t="shared" si="24"/>
        <v>2633.2790844828087</v>
      </c>
      <c r="CO27" s="210">
        <f t="shared" si="24"/>
        <v>2678.223996525046</v>
      </c>
      <c r="CP27" s="210">
        <f t="shared" si="24"/>
        <v>2723.1689085672833</v>
      </c>
      <c r="CQ27" s="210">
        <f t="shared" si="24"/>
        <v>2768.1138206095206</v>
      </c>
      <c r="CR27" s="210">
        <f t="shared" si="25"/>
        <v>2813.058732651758</v>
      </c>
      <c r="CS27" s="210">
        <f t="shared" si="25"/>
        <v>2858.0036446939948</v>
      </c>
      <c r="CT27" s="210">
        <f t="shared" si="25"/>
        <v>2902.9485567362321</v>
      </c>
      <c r="CU27" s="210">
        <f t="shared" si="25"/>
        <v>2947.8934687784695</v>
      </c>
      <c r="CV27" s="210">
        <f t="shared" si="25"/>
        <v>2992.8383808207063</v>
      </c>
      <c r="CW27" s="210">
        <f t="shared" si="25"/>
        <v>3037.7832928629437</v>
      </c>
      <c r="CX27" s="210">
        <f t="shared" si="25"/>
        <v>3037.7832928629437</v>
      </c>
      <c r="CY27" s="210">
        <f t="shared" si="25"/>
        <v>3037.7832928629437</v>
      </c>
      <c r="CZ27" s="210">
        <f t="shared" si="25"/>
        <v>3037.7832928629437</v>
      </c>
      <c r="DA27" s="210">
        <f t="shared" si="25"/>
        <v>3037.7832928629437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1921.9158048747584</v>
      </c>
      <c r="C29" s="203">
        <f>Income!C76</f>
        <v>14574.528186966918</v>
      </c>
      <c r="D29" s="203">
        <f>Income!D76</f>
        <v>42538.403147894649</v>
      </c>
      <c r="E29" s="203">
        <f>Income!E76</f>
        <v>48955.466474170928</v>
      </c>
      <c r="F29" s="210">
        <f t="shared" si="16"/>
        <v>1921.9158048747584</v>
      </c>
      <c r="G29" s="210">
        <f t="shared" si="16"/>
        <v>1921.9158048747584</v>
      </c>
      <c r="H29" s="210">
        <f t="shared" si="16"/>
        <v>1921.9158048747584</v>
      </c>
      <c r="I29" s="210">
        <f t="shared" si="16"/>
        <v>1921.9158048747584</v>
      </c>
      <c r="J29" s="210">
        <f t="shared" si="16"/>
        <v>1921.9158048747584</v>
      </c>
      <c r="K29" s="210">
        <f t="shared" si="16"/>
        <v>1921.9158048747584</v>
      </c>
      <c r="L29" s="210">
        <f t="shared" si="16"/>
        <v>1921.9158048747584</v>
      </c>
      <c r="M29" s="210">
        <f t="shared" si="16"/>
        <v>1921.9158048747584</v>
      </c>
      <c r="N29" s="210">
        <f t="shared" si="16"/>
        <v>1921.9158048747584</v>
      </c>
      <c r="O29" s="210">
        <f t="shared" si="16"/>
        <v>1921.9158048747584</v>
      </c>
      <c r="P29" s="210">
        <f t="shared" si="17"/>
        <v>1921.9158048747584</v>
      </c>
      <c r="Q29" s="210">
        <f t="shared" si="17"/>
        <v>1921.9158048747584</v>
      </c>
      <c r="R29" s="210">
        <f t="shared" si="17"/>
        <v>1921.9158048747584</v>
      </c>
      <c r="S29" s="210">
        <f t="shared" si="17"/>
        <v>1921.9158048747584</v>
      </c>
      <c r="T29" s="210">
        <f t="shared" si="17"/>
        <v>1921.9158048747584</v>
      </c>
      <c r="U29" s="210">
        <f t="shared" si="17"/>
        <v>1921.9158048747584</v>
      </c>
      <c r="V29" s="210">
        <f t="shared" si="17"/>
        <v>1921.9158048747584</v>
      </c>
      <c r="W29" s="210">
        <f t="shared" si="17"/>
        <v>1921.9158048747584</v>
      </c>
      <c r="X29" s="210">
        <f t="shared" si="17"/>
        <v>1921.9158048747584</v>
      </c>
      <c r="Y29" s="210">
        <f t="shared" si="17"/>
        <v>1921.9158048747584</v>
      </c>
      <c r="Z29" s="210">
        <f t="shared" si="18"/>
        <v>1921.9158048747584</v>
      </c>
      <c r="AA29" s="210">
        <f t="shared" si="18"/>
        <v>1921.9158048747584</v>
      </c>
      <c r="AB29" s="210">
        <f t="shared" si="18"/>
        <v>1921.9158048747584</v>
      </c>
      <c r="AC29" s="210">
        <f t="shared" si="18"/>
        <v>1921.9158048747584</v>
      </c>
      <c r="AD29" s="210">
        <f t="shared" si="18"/>
        <v>1921.9158048747584</v>
      </c>
      <c r="AE29" s="210">
        <f t="shared" si="18"/>
        <v>1921.9158048747584</v>
      </c>
      <c r="AF29" s="210">
        <f t="shared" si="18"/>
        <v>2259.3188017305492</v>
      </c>
      <c r="AG29" s="210">
        <f t="shared" si="18"/>
        <v>2596.7217985863404</v>
      </c>
      <c r="AH29" s="210">
        <f t="shared" si="18"/>
        <v>2934.124795442131</v>
      </c>
      <c r="AI29" s="210">
        <f t="shared" si="18"/>
        <v>3271.5277922979221</v>
      </c>
      <c r="AJ29" s="210">
        <f t="shared" si="19"/>
        <v>3608.9307891537132</v>
      </c>
      <c r="AK29" s="210">
        <f t="shared" si="19"/>
        <v>3946.3337860095039</v>
      </c>
      <c r="AL29" s="210">
        <f t="shared" si="19"/>
        <v>4283.736782865295</v>
      </c>
      <c r="AM29" s="210">
        <f t="shared" si="19"/>
        <v>4621.1397797210857</v>
      </c>
      <c r="AN29" s="210">
        <f t="shared" si="19"/>
        <v>4958.5427765768773</v>
      </c>
      <c r="AO29" s="210">
        <f t="shared" si="19"/>
        <v>5295.9457734326679</v>
      </c>
      <c r="AP29" s="210">
        <f t="shared" si="19"/>
        <v>5633.3487702884586</v>
      </c>
      <c r="AQ29" s="210">
        <f t="shared" si="19"/>
        <v>5970.7517671442492</v>
      </c>
      <c r="AR29" s="210">
        <f t="shared" si="19"/>
        <v>6308.1547640000408</v>
      </c>
      <c r="AS29" s="210">
        <f t="shared" si="19"/>
        <v>6645.5577608558315</v>
      </c>
      <c r="AT29" s="210">
        <f t="shared" si="20"/>
        <v>6982.9607577116221</v>
      </c>
      <c r="AU29" s="210">
        <f t="shared" si="20"/>
        <v>7320.3637545674137</v>
      </c>
      <c r="AV29" s="210">
        <f t="shared" si="20"/>
        <v>7657.7667514232044</v>
      </c>
      <c r="AW29" s="210">
        <f t="shared" si="20"/>
        <v>7995.1697482789959</v>
      </c>
      <c r="AX29" s="210">
        <f t="shared" si="20"/>
        <v>8332.5727451347866</v>
      </c>
      <c r="AY29" s="210">
        <f t="shared" si="20"/>
        <v>8669.9757419905782</v>
      </c>
      <c r="AZ29" s="210">
        <f t="shared" si="20"/>
        <v>9007.3787388463679</v>
      </c>
      <c r="BA29" s="210">
        <f t="shared" si="20"/>
        <v>9344.7817357021595</v>
      </c>
      <c r="BB29" s="210">
        <f t="shared" si="20"/>
        <v>9682.1847325579511</v>
      </c>
      <c r="BC29" s="210">
        <f t="shared" si="20"/>
        <v>10019.587729413741</v>
      </c>
      <c r="BD29" s="210">
        <f t="shared" si="21"/>
        <v>10356.990726269531</v>
      </c>
      <c r="BE29" s="210">
        <f t="shared" si="21"/>
        <v>10694.393723125322</v>
      </c>
      <c r="BF29" s="210">
        <f t="shared" si="21"/>
        <v>11031.796719981112</v>
      </c>
      <c r="BG29" s="210">
        <f t="shared" si="21"/>
        <v>11369.199716836903</v>
      </c>
      <c r="BH29" s="210">
        <f t="shared" si="21"/>
        <v>11706.602713692695</v>
      </c>
      <c r="BI29" s="210">
        <f t="shared" si="21"/>
        <v>12044.005710548485</v>
      </c>
      <c r="BJ29" s="210">
        <f t="shared" si="21"/>
        <v>12381.408707404276</v>
      </c>
      <c r="BK29" s="210">
        <f t="shared" si="21"/>
        <v>12718.811704260068</v>
      </c>
      <c r="BL29" s="210">
        <f t="shared" si="21"/>
        <v>13056.214701115859</v>
      </c>
      <c r="BM29" s="210">
        <f t="shared" si="21"/>
        <v>13393.617697971649</v>
      </c>
      <c r="BN29" s="210">
        <f t="shared" si="22"/>
        <v>13731.020694827441</v>
      </c>
      <c r="BO29" s="210">
        <f t="shared" si="22"/>
        <v>14068.423691683232</v>
      </c>
      <c r="BP29" s="210">
        <f t="shared" si="22"/>
        <v>14405.826688539022</v>
      </c>
      <c r="BQ29" s="210">
        <f t="shared" si="22"/>
        <v>15273.625060990111</v>
      </c>
      <c r="BR29" s="210">
        <f t="shared" si="22"/>
        <v>16671.818809036497</v>
      </c>
      <c r="BS29" s="210">
        <f t="shared" si="22"/>
        <v>18070.012557082882</v>
      </c>
      <c r="BT29" s="210">
        <f t="shared" si="22"/>
        <v>19468.206305129272</v>
      </c>
      <c r="BU29" s="210">
        <f t="shared" si="22"/>
        <v>20866.400053175657</v>
      </c>
      <c r="BV29" s="210">
        <f t="shared" si="22"/>
        <v>22264.593801222043</v>
      </c>
      <c r="BW29" s="210">
        <f t="shared" si="22"/>
        <v>23662.787549268432</v>
      </c>
      <c r="BX29" s="210">
        <f t="shared" si="23"/>
        <v>25060.981297314815</v>
      </c>
      <c r="BY29" s="210">
        <f t="shared" si="23"/>
        <v>26459.175045361204</v>
      </c>
      <c r="BZ29" s="210">
        <f t="shared" si="23"/>
        <v>27857.368793407586</v>
      </c>
      <c r="CA29" s="210">
        <f t="shared" si="23"/>
        <v>29255.562541453975</v>
      </c>
      <c r="CB29" s="210">
        <f t="shared" si="23"/>
        <v>30653.756289500361</v>
      </c>
      <c r="CC29" s="210">
        <f t="shared" si="23"/>
        <v>32051.950037546747</v>
      </c>
      <c r="CD29" s="210">
        <f t="shared" si="23"/>
        <v>33450.143785593136</v>
      </c>
      <c r="CE29" s="210">
        <f t="shared" si="23"/>
        <v>34848.337533639526</v>
      </c>
      <c r="CF29" s="210">
        <f t="shared" si="23"/>
        <v>36246.531281685908</v>
      </c>
      <c r="CG29" s="210">
        <f t="shared" si="23"/>
        <v>37644.725029732297</v>
      </c>
      <c r="CH29" s="210">
        <f t="shared" si="24"/>
        <v>39042.918777778679</v>
      </c>
      <c r="CI29" s="210">
        <f t="shared" si="24"/>
        <v>40441.112525825069</v>
      </c>
      <c r="CJ29" s="210">
        <f t="shared" si="24"/>
        <v>41839.306273871451</v>
      </c>
      <c r="CK29" s="210">
        <f t="shared" si="24"/>
        <v>42795.085680945704</v>
      </c>
      <c r="CL29" s="210">
        <f t="shared" si="24"/>
        <v>43308.450747047806</v>
      </c>
      <c r="CM29" s="210">
        <f t="shared" si="24"/>
        <v>43821.815813149908</v>
      </c>
      <c r="CN29" s="210">
        <f t="shared" si="24"/>
        <v>44335.18087925201</v>
      </c>
      <c r="CO29" s="210">
        <f t="shared" si="24"/>
        <v>44848.545945354112</v>
      </c>
      <c r="CP29" s="210">
        <f t="shared" si="24"/>
        <v>45361.911011456214</v>
      </c>
      <c r="CQ29" s="210">
        <f t="shared" si="24"/>
        <v>45875.276077558316</v>
      </c>
      <c r="CR29" s="210">
        <f t="shared" si="25"/>
        <v>46388.641143660418</v>
      </c>
      <c r="CS29" s="210">
        <f t="shared" si="25"/>
        <v>46902.00620976252</v>
      </c>
      <c r="CT29" s="210">
        <f t="shared" si="25"/>
        <v>47415.371275864622</v>
      </c>
      <c r="CU29" s="210">
        <f t="shared" si="25"/>
        <v>47928.736341966724</v>
      </c>
      <c r="CV29" s="210">
        <f t="shared" si="25"/>
        <v>48442.101408068826</v>
      </c>
      <c r="CW29" s="210">
        <f t="shared" si="25"/>
        <v>48955.466474170928</v>
      </c>
      <c r="CX29" s="210">
        <f t="shared" si="25"/>
        <v>48955.466474170928</v>
      </c>
      <c r="CY29" s="210">
        <f t="shared" si="25"/>
        <v>48955.466474170928</v>
      </c>
      <c r="CZ29" s="210">
        <f t="shared" si="25"/>
        <v>48955.466474170928</v>
      </c>
      <c r="DA29" s="210">
        <f t="shared" si="25"/>
        <v>48955.466474170928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11104.402428165269</v>
      </c>
      <c r="C31" s="203">
        <f>Income!C78</f>
        <v>7414.3240828057342</v>
      </c>
      <c r="D31" s="203">
        <f>Income!D78</f>
        <v>32800.696403195871</v>
      </c>
      <c r="E31" s="203">
        <f>Income!E78</f>
        <v>0</v>
      </c>
      <c r="F31" s="210">
        <f t="shared" si="16"/>
        <v>11104.402428165269</v>
      </c>
      <c r="G31" s="210">
        <f t="shared" si="16"/>
        <v>11104.402428165269</v>
      </c>
      <c r="H31" s="210">
        <f t="shared" si="16"/>
        <v>11104.402428165269</v>
      </c>
      <c r="I31" s="210">
        <f t="shared" si="16"/>
        <v>11104.402428165269</v>
      </c>
      <c r="J31" s="210">
        <f t="shared" si="16"/>
        <v>11104.402428165269</v>
      </c>
      <c r="K31" s="210">
        <f t="shared" si="16"/>
        <v>11104.402428165269</v>
      </c>
      <c r="L31" s="210">
        <f t="shared" si="16"/>
        <v>11104.402428165269</v>
      </c>
      <c r="M31" s="210">
        <f t="shared" si="16"/>
        <v>11104.402428165269</v>
      </c>
      <c r="N31" s="210">
        <f t="shared" si="16"/>
        <v>11104.402428165269</v>
      </c>
      <c r="O31" s="210">
        <f t="shared" si="16"/>
        <v>11104.402428165269</v>
      </c>
      <c r="P31" s="210">
        <f t="shared" si="17"/>
        <v>11104.402428165269</v>
      </c>
      <c r="Q31" s="210">
        <f t="shared" si="17"/>
        <v>11104.402428165269</v>
      </c>
      <c r="R31" s="210">
        <f t="shared" si="17"/>
        <v>11104.402428165269</v>
      </c>
      <c r="S31" s="210">
        <f t="shared" si="17"/>
        <v>11104.402428165269</v>
      </c>
      <c r="T31" s="210">
        <f t="shared" si="17"/>
        <v>11104.402428165269</v>
      </c>
      <c r="U31" s="210">
        <f t="shared" si="17"/>
        <v>11104.402428165269</v>
      </c>
      <c r="V31" s="210">
        <f t="shared" si="17"/>
        <v>11104.402428165269</v>
      </c>
      <c r="W31" s="210">
        <f t="shared" si="17"/>
        <v>11104.402428165269</v>
      </c>
      <c r="X31" s="210">
        <f t="shared" si="17"/>
        <v>11104.402428165269</v>
      </c>
      <c r="Y31" s="210">
        <f t="shared" si="17"/>
        <v>11104.402428165269</v>
      </c>
      <c r="Z31" s="210">
        <f t="shared" si="18"/>
        <v>11104.402428165269</v>
      </c>
      <c r="AA31" s="210">
        <f t="shared" si="18"/>
        <v>11104.402428165269</v>
      </c>
      <c r="AB31" s="210">
        <f t="shared" si="18"/>
        <v>11104.402428165269</v>
      </c>
      <c r="AC31" s="210">
        <f t="shared" si="18"/>
        <v>11104.402428165269</v>
      </c>
      <c r="AD31" s="210">
        <f t="shared" si="18"/>
        <v>11104.402428165269</v>
      </c>
      <c r="AE31" s="210">
        <f t="shared" si="18"/>
        <v>11104.402428165269</v>
      </c>
      <c r="AF31" s="210">
        <f t="shared" si="18"/>
        <v>11006.000338955682</v>
      </c>
      <c r="AG31" s="210">
        <f t="shared" si="18"/>
        <v>10907.598249746094</v>
      </c>
      <c r="AH31" s="210">
        <f t="shared" si="18"/>
        <v>10809.196160536507</v>
      </c>
      <c r="AI31" s="210">
        <f t="shared" si="18"/>
        <v>10710.794071326918</v>
      </c>
      <c r="AJ31" s="210">
        <f t="shared" si="19"/>
        <v>10612.391982117331</v>
      </c>
      <c r="AK31" s="210">
        <f t="shared" si="19"/>
        <v>10513.989892907744</v>
      </c>
      <c r="AL31" s="210">
        <f t="shared" si="19"/>
        <v>10415.587803698156</v>
      </c>
      <c r="AM31" s="210">
        <f t="shared" si="19"/>
        <v>10317.185714488569</v>
      </c>
      <c r="AN31" s="210">
        <f t="shared" si="19"/>
        <v>10218.78362527898</v>
      </c>
      <c r="AO31" s="210">
        <f t="shared" si="19"/>
        <v>10120.381536069393</v>
      </c>
      <c r="AP31" s="210">
        <f t="shared" si="19"/>
        <v>10021.979446859805</v>
      </c>
      <c r="AQ31" s="210">
        <f t="shared" si="19"/>
        <v>9923.5773576502179</v>
      </c>
      <c r="AR31" s="210">
        <f t="shared" si="19"/>
        <v>9825.175268440631</v>
      </c>
      <c r="AS31" s="210">
        <f t="shared" si="19"/>
        <v>9726.7731792310424</v>
      </c>
      <c r="AT31" s="210">
        <f t="shared" si="20"/>
        <v>9628.3710900214555</v>
      </c>
      <c r="AU31" s="210">
        <f t="shared" si="20"/>
        <v>9529.9690008118669</v>
      </c>
      <c r="AV31" s="210">
        <f t="shared" si="20"/>
        <v>9431.56691160228</v>
      </c>
      <c r="AW31" s="210">
        <f t="shared" si="20"/>
        <v>9333.1648223926932</v>
      </c>
      <c r="AX31" s="210">
        <f t="shared" si="20"/>
        <v>9234.7627331831045</v>
      </c>
      <c r="AY31" s="210">
        <f t="shared" si="20"/>
        <v>9136.3606439735177</v>
      </c>
      <c r="AZ31" s="210">
        <f t="shared" si="20"/>
        <v>9037.958554763929</v>
      </c>
      <c r="BA31" s="210">
        <f t="shared" si="20"/>
        <v>8939.5564655543421</v>
      </c>
      <c r="BB31" s="210">
        <f t="shared" si="20"/>
        <v>8841.1543763447553</v>
      </c>
      <c r="BC31" s="210">
        <f t="shared" si="20"/>
        <v>8742.7522871351666</v>
      </c>
      <c r="BD31" s="210">
        <f t="shared" si="21"/>
        <v>8644.3501979255798</v>
      </c>
      <c r="BE31" s="210">
        <f t="shared" si="21"/>
        <v>8545.9481087159911</v>
      </c>
      <c r="BF31" s="210">
        <f t="shared" si="21"/>
        <v>8447.5460195064043</v>
      </c>
      <c r="BG31" s="210">
        <f t="shared" si="21"/>
        <v>8349.1439302968174</v>
      </c>
      <c r="BH31" s="210">
        <f t="shared" si="21"/>
        <v>8250.7418410872287</v>
      </c>
      <c r="BI31" s="210">
        <f t="shared" si="21"/>
        <v>8152.3397518776419</v>
      </c>
      <c r="BJ31" s="210">
        <f t="shared" si="21"/>
        <v>8053.9376626680532</v>
      </c>
      <c r="BK31" s="210">
        <f t="shared" si="21"/>
        <v>7955.5355734584664</v>
      </c>
      <c r="BL31" s="210">
        <f t="shared" si="21"/>
        <v>7857.1334842488777</v>
      </c>
      <c r="BM31" s="210">
        <f t="shared" si="21"/>
        <v>7758.7313950392909</v>
      </c>
      <c r="BN31" s="210">
        <f t="shared" si="22"/>
        <v>7660.3293058297031</v>
      </c>
      <c r="BO31" s="210">
        <f t="shared" si="22"/>
        <v>7561.9272166201154</v>
      </c>
      <c r="BP31" s="210">
        <f t="shared" si="22"/>
        <v>7463.5251274105285</v>
      </c>
      <c r="BQ31" s="210">
        <f t="shared" si="22"/>
        <v>8048.9833908154878</v>
      </c>
      <c r="BR31" s="210">
        <f t="shared" si="22"/>
        <v>9318.3020068349942</v>
      </c>
      <c r="BS31" s="210">
        <f t="shared" si="22"/>
        <v>10587.620622854502</v>
      </c>
      <c r="BT31" s="210">
        <f t="shared" si="22"/>
        <v>11856.939238874009</v>
      </c>
      <c r="BU31" s="210">
        <f t="shared" si="22"/>
        <v>13126.257854893514</v>
      </c>
      <c r="BV31" s="210">
        <f t="shared" si="22"/>
        <v>14395.576470913022</v>
      </c>
      <c r="BW31" s="210">
        <f t="shared" si="22"/>
        <v>15664.895086932527</v>
      </c>
      <c r="BX31" s="210">
        <f t="shared" si="23"/>
        <v>16934.213702952035</v>
      </c>
      <c r="BY31" s="210">
        <f t="shared" si="23"/>
        <v>18203.532318971542</v>
      </c>
      <c r="BZ31" s="210">
        <f t="shared" si="23"/>
        <v>19472.850934991049</v>
      </c>
      <c r="CA31" s="210">
        <f t="shared" si="23"/>
        <v>20742.169551010556</v>
      </c>
      <c r="CB31" s="210">
        <f t="shared" si="23"/>
        <v>22011.48816703006</v>
      </c>
      <c r="CC31" s="210">
        <f t="shared" si="23"/>
        <v>23280.806783049567</v>
      </c>
      <c r="CD31" s="210">
        <f t="shared" si="23"/>
        <v>24550.125399069075</v>
      </c>
      <c r="CE31" s="210">
        <f t="shared" si="23"/>
        <v>25819.444015088582</v>
      </c>
      <c r="CF31" s="210">
        <f t="shared" si="23"/>
        <v>27088.762631108089</v>
      </c>
      <c r="CG31" s="210">
        <f t="shared" si="23"/>
        <v>28358.081247127597</v>
      </c>
      <c r="CH31" s="210">
        <f t="shared" si="24"/>
        <v>29627.399863147104</v>
      </c>
      <c r="CI31" s="210">
        <f t="shared" si="24"/>
        <v>30896.718479166611</v>
      </c>
      <c r="CJ31" s="210">
        <f t="shared" si="24"/>
        <v>32166.037095186119</v>
      </c>
      <c r="CK31" s="210">
        <f t="shared" si="24"/>
        <v>31488.668547068035</v>
      </c>
      <c r="CL31" s="210">
        <f t="shared" si="24"/>
        <v>28864.612834812368</v>
      </c>
      <c r="CM31" s="210">
        <f t="shared" si="24"/>
        <v>26240.557122556696</v>
      </c>
      <c r="CN31" s="210">
        <f t="shared" si="24"/>
        <v>23616.501410301025</v>
      </c>
      <c r="CO31" s="210">
        <f t="shared" si="24"/>
        <v>20992.445698045358</v>
      </c>
      <c r="CP31" s="210">
        <f t="shared" si="24"/>
        <v>18368.38998578969</v>
      </c>
      <c r="CQ31" s="210">
        <f t="shared" si="24"/>
        <v>15744.334273534019</v>
      </c>
      <c r="CR31" s="210">
        <f t="shared" si="25"/>
        <v>13120.278561278348</v>
      </c>
      <c r="CS31" s="210">
        <f t="shared" si="25"/>
        <v>10496.222849022681</v>
      </c>
      <c r="CT31" s="210">
        <f t="shared" si="25"/>
        <v>7872.167136767006</v>
      </c>
      <c r="CU31" s="210">
        <f t="shared" si="25"/>
        <v>5248.1114245113386</v>
      </c>
      <c r="CV31" s="210">
        <f t="shared" si="25"/>
        <v>2624.0557122556711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113008.64932663579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4520.3459730654313</v>
      </c>
      <c r="CL32" s="210">
        <f t="shared" si="24"/>
        <v>13561.037919196295</v>
      </c>
      <c r="CM32" s="210">
        <f t="shared" si="24"/>
        <v>22601.729865327157</v>
      </c>
      <c r="CN32" s="210">
        <f t="shared" si="24"/>
        <v>31642.421811458022</v>
      </c>
      <c r="CO32" s="210">
        <f t="shared" si="24"/>
        <v>40683.113757588879</v>
      </c>
      <c r="CP32" s="210">
        <f t="shared" si="24"/>
        <v>49723.805703719743</v>
      </c>
      <c r="CQ32" s="210">
        <f t="shared" si="24"/>
        <v>58764.497649850615</v>
      </c>
      <c r="CR32" s="210">
        <f t="shared" si="25"/>
        <v>67805.189595981472</v>
      </c>
      <c r="CS32" s="210">
        <f t="shared" si="25"/>
        <v>76845.881542112329</v>
      </c>
      <c r="CT32" s="210">
        <f t="shared" si="25"/>
        <v>85886.573488243201</v>
      </c>
      <c r="CU32" s="210">
        <f t="shared" si="25"/>
        <v>94927.265434374058</v>
      </c>
      <c r="CV32" s="210">
        <f t="shared" si="25"/>
        <v>103967.95738050493</v>
      </c>
      <c r="CW32" s="210">
        <f t="shared" si="25"/>
        <v>113008.64932663579</v>
      </c>
      <c r="CX32" s="210">
        <f t="shared" si="25"/>
        <v>113008.64932663579</v>
      </c>
      <c r="CY32" s="210">
        <f t="shared" si="25"/>
        <v>113008.64932663579</v>
      </c>
      <c r="CZ32" s="210">
        <f t="shared" si="25"/>
        <v>113008.64932663579</v>
      </c>
      <c r="DA32" s="210">
        <f t="shared" si="25"/>
        <v>113008.64932663579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13017.776385018364</v>
      </c>
      <c r="E34" s="203">
        <f>Income!E82</f>
        <v>93725.427417725718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325.44440962545912</v>
      </c>
      <c r="BR34" s="210">
        <f t="shared" si="22"/>
        <v>976.33322887637735</v>
      </c>
      <c r="BS34" s="210">
        <f t="shared" si="22"/>
        <v>1627.2220481272955</v>
      </c>
      <c r="BT34" s="210">
        <f t="shared" si="22"/>
        <v>2278.1108673782137</v>
      </c>
      <c r="BU34" s="210">
        <f t="shared" si="22"/>
        <v>2928.9996866291322</v>
      </c>
      <c r="BV34" s="210">
        <f t="shared" si="22"/>
        <v>3579.8885058800502</v>
      </c>
      <c r="BW34" s="210">
        <f t="shared" si="22"/>
        <v>4230.7773251309682</v>
      </c>
      <c r="BX34" s="210">
        <f t="shared" si="23"/>
        <v>4881.6661443818866</v>
      </c>
      <c r="BY34" s="210">
        <f t="shared" si="23"/>
        <v>5532.5549636328051</v>
      </c>
      <c r="BZ34" s="210">
        <f t="shared" si="23"/>
        <v>6183.4437828837226</v>
      </c>
      <c r="CA34" s="210">
        <f t="shared" si="23"/>
        <v>6834.3326021346411</v>
      </c>
      <c r="CB34" s="210">
        <f t="shared" si="23"/>
        <v>7485.2214213855596</v>
      </c>
      <c r="CC34" s="210">
        <f t="shared" si="23"/>
        <v>8136.110240636478</v>
      </c>
      <c r="CD34" s="210">
        <f t="shared" si="23"/>
        <v>8786.9990598873956</v>
      </c>
      <c r="CE34" s="210">
        <f t="shared" si="23"/>
        <v>9437.887879138314</v>
      </c>
      <c r="CF34" s="210">
        <f t="shared" si="23"/>
        <v>10088.776698389232</v>
      </c>
      <c r="CG34" s="210">
        <f t="shared" si="23"/>
        <v>10739.665517640151</v>
      </c>
      <c r="CH34" s="210">
        <f t="shared" si="24"/>
        <v>11390.554336891069</v>
      </c>
      <c r="CI34" s="210">
        <f t="shared" si="24"/>
        <v>12041.443156141988</v>
      </c>
      <c r="CJ34" s="210">
        <f t="shared" si="24"/>
        <v>12692.331975392904</v>
      </c>
      <c r="CK34" s="210">
        <f t="shared" si="24"/>
        <v>16246.082426326659</v>
      </c>
      <c r="CL34" s="210">
        <f t="shared" si="24"/>
        <v>22702.694508943245</v>
      </c>
      <c r="CM34" s="210">
        <f t="shared" si="24"/>
        <v>29159.306591559834</v>
      </c>
      <c r="CN34" s="210">
        <f t="shared" si="24"/>
        <v>35615.918674176421</v>
      </c>
      <c r="CO34" s="210">
        <f t="shared" si="24"/>
        <v>42072.530756793007</v>
      </c>
      <c r="CP34" s="210">
        <f t="shared" si="24"/>
        <v>48529.142839409593</v>
      </c>
      <c r="CQ34" s="210">
        <f t="shared" si="24"/>
        <v>54985.754922026186</v>
      </c>
      <c r="CR34" s="210">
        <f t="shared" si="25"/>
        <v>61442.367004642765</v>
      </c>
      <c r="CS34" s="210">
        <f t="shared" si="25"/>
        <v>67898.979087259358</v>
      </c>
      <c r="CT34" s="210">
        <f t="shared" si="25"/>
        <v>74355.591169875945</v>
      </c>
      <c r="CU34" s="210">
        <f t="shared" si="25"/>
        <v>80812.203252492531</v>
      </c>
      <c r="CV34" s="210">
        <f t="shared" si="25"/>
        <v>87268.815335109131</v>
      </c>
      <c r="CW34" s="210">
        <f t="shared" si="25"/>
        <v>93725.427417725718</v>
      </c>
      <c r="CX34" s="210">
        <f t="shared" si="25"/>
        <v>93725.427417725718</v>
      </c>
      <c r="CY34" s="210">
        <f t="shared" si="25"/>
        <v>93725.427417725718</v>
      </c>
      <c r="CZ34" s="210">
        <f t="shared" si="25"/>
        <v>93725.427417725718</v>
      </c>
      <c r="DA34" s="210">
        <f t="shared" si="25"/>
        <v>93725.427417725718</v>
      </c>
    </row>
    <row r="35" spans="1:105">
      <c r="A35" s="201" t="str">
        <f>Income!A83</f>
        <v>Food transfer - official</v>
      </c>
      <c r="B35" s="203">
        <f>Income!B83</f>
        <v>2094.7120172507834</v>
      </c>
      <c r="C35" s="203">
        <f>Income!C83</f>
        <v>2094.7120172507839</v>
      </c>
      <c r="D35" s="203">
        <f>Income!D83</f>
        <v>2094.7120172507834</v>
      </c>
      <c r="E35" s="203">
        <f>Income!E83</f>
        <v>0</v>
      </c>
      <c r="F35" s="210">
        <f t="shared" si="16"/>
        <v>2094.7120172507834</v>
      </c>
      <c r="G35" s="210">
        <f t="shared" si="16"/>
        <v>2094.7120172507834</v>
      </c>
      <c r="H35" s="210">
        <f t="shared" si="16"/>
        <v>2094.7120172507834</v>
      </c>
      <c r="I35" s="210">
        <f t="shared" si="16"/>
        <v>2094.7120172507834</v>
      </c>
      <c r="J35" s="210">
        <f t="shared" si="16"/>
        <v>2094.7120172507834</v>
      </c>
      <c r="K35" s="210">
        <f t="shared" si="16"/>
        <v>2094.7120172507834</v>
      </c>
      <c r="L35" s="210">
        <f t="shared" si="16"/>
        <v>2094.7120172507834</v>
      </c>
      <c r="M35" s="210">
        <f t="shared" si="16"/>
        <v>2094.7120172507834</v>
      </c>
      <c r="N35" s="210">
        <f t="shared" si="16"/>
        <v>2094.7120172507834</v>
      </c>
      <c r="O35" s="210">
        <f t="shared" si="16"/>
        <v>2094.7120172507834</v>
      </c>
      <c r="P35" s="210">
        <f t="shared" si="17"/>
        <v>2094.7120172507834</v>
      </c>
      <c r="Q35" s="210">
        <f t="shared" si="17"/>
        <v>2094.7120172507834</v>
      </c>
      <c r="R35" s="210">
        <f t="shared" si="17"/>
        <v>2094.7120172507834</v>
      </c>
      <c r="S35" s="210">
        <f t="shared" si="17"/>
        <v>2094.7120172507834</v>
      </c>
      <c r="T35" s="210">
        <f t="shared" si="17"/>
        <v>2094.7120172507834</v>
      </c>
      <c r="U35" s="210">
        <f t="shared" si="17"/>
        <v>2094.7120172507834</v>
      </c>
      <c r="V35" s="210">
        <f t="shared" si="17"/>
        <v>2094.7120172507834</v>
      </c>
      <c r="W35" s="210">
        <f t="shared" si="17"/>
        <v>2094.7120172507834</v>
      </c>
      <c r="X35" s="210">
        <f t="shared" si="17"/>
        <v>2094.7120172507834</v>
      </c>
      <c r="Y35" s="210">
        <f t="shared" si="17"/>
        <v>2094.7120172507834</v>
      </c>
      <c r="Z35" s="210">
        <f t="shared" si="18"/>
        <v>2094.7120172507834</v>
      </c>
      <c r="AA35" s="210">
        <f t="shared" si="18"/>
        <v>2094.7120172507834</v>
      </c>
      <c r="AB35" s="210">
        <f t="shared" si="18"/>
        <v>2094.7120172507834</v>
      </c>
      <c r="AC35" s="210">
        <f t="shared" si="18"/>
        <v>2094.7120172507834</v>
      </c>
      <c r="AD35" s="210">
        <f t="shared" si="18"/>
        <v>2094.7120172507834</v>
      </c>
      <c r="AE35" s="210">
        <f t="shared" si="18"/>
        <v>2094.7120172507834</v>
      </c>
      <c r="AF35" s="210">
        <f t="shared" si="18"/>
        <v>2094.7120172507834</v>
      </c>
      <c r="AG35" s="210">
        <f t="shared" si="18"/>
        <v>2094.7120172507834</v>
      </c>
      <c r="AH35" s="210">
        <f t="shared" si="18"/>
        <v>2094.7120172507834</v>
      </c>
      <c r="AI35" s="210">
        <f t="shared" si="18"/>
        <v>2094.7120172507834</v>
      </c>
      <c r="AJ35" s="210">
        <f t="shared" si="19"/>
        <v>2094.7120172507834</v>
      </c>
      <c r="AK35" s="210">
        <f t="shared" si="19"/>
        <v>2094.7120172507834</v>
      </c>
      <c r="AL35" s="210">
        <f t="shared" si="19"/>
        <v>2094.7120172507834</v>
      </c>
      <c r="AM35" s="210">
        <f t="shared" si="19"/>
        <v>2094.7120172507834</v>
      </c>
      <c r="AN35" s="210">
        <f t="shared" si="19"/>
        <v>2094.7120172507834</v>
      </c>
      <c r="AO35" s="210">
        <f t="shared" si="19"/>
        <v>2094.7120172507834</v>
      </c>
      <c r="AP35" s="210">
        <f t="shared" si="19"/>
        <v>2094.7120172507834</v>
      </c>
      <c r="AQ35" s="210">
        <f t="shared" si="19"/>
        <v>2094.7120172507834</v>
      </c>
      <c r="AR35" s="210">
        <f t="shared" si="19"/>
        <v>2094.7120172507834</v>
      </c>
      <c r="AS35" s="210">
        <f t="shared" si="19"/>
        <v>2094.7120172507834</v>
      </c>
      <c r="AT35" s="210">
        <f t="shared" si="20"/>
        <v>2094.7120172507834</v>
      </c>
      <c r="AU35" s="210">
        <f t="shared" si="20"/>
        <v>2094.7120172507834</v>
      </c>
      <c r="AV35" s="210">
        <f t="shared" si="20"/>
        <v>2094.7120172507834</v>
      </c>
      <c r="AW35" s="210">
        <f t="shared" si="20"/>
        <v>2094.7120172507834</v>
      </c>
      <c r="AX35" s="210">
        <f t="shared" si="20"/>
        <v>2094.7120172507839</v>
      </c>
      <c r="AY35" s="210">
        <f t="shared" si="20"/>
        <v>2094.7120172507839</v>
      </c>
      <c r="AZ35" s="210">
        <f t="shared" si="20"/>
        <v>2094.7120172507839</v>
      </c>
      <c r="BA35" s="210">
        <f t="shared" si="20"/>
        <v>2094.7120172507839</v>
      </c>
      <c r="BB35" s="210">
        <f t="shared" si="20"/>
        <v>2094.7120172507839</v>
      </c>
      <c r="BC35" s="210">
        <f t="shared" si="20"/>
        <v>2094.7120172507839</v>
      </c>
      <c r="BD35" s="210">
        <f t="shared" si="21"/>
        <v>2094.7120172507839</v>
      </c>
      <c r="BE35" s="210">
        <f t="shared" si="21"/>
        <v>2094.7120172507839</v>
      </c>
      <c r="BF35" s="210">
        <f t="shared" si="21"/>
        <v>2094.7120172507839</v>
      </c>
      <c r="BG35" s="210">
        <f t="shared" si="21"/>
        <v>2094.7120172507839</v>
      </c>
      <c r="BH35" s="210">
        <f t="shared" si="21"/>
        <v>2094.7120172507839</v>
      </c>
      <c r="BI35" s="210">
        <f t="shared" si="21"/>
        <v>2094.7120172507839</v>
      </c>
      <c r="BJ35" s="210">
        <f t="shared" si="21"/>
        <v>2094.7120172507839</v>
      </c>
      <c r="BK35" s="210">
        <f t="shared" si="21"/>
        <v>2094.7120172507839</v>
      </c>
      <c r="BL35" s="210">
        <f t="shared" si="21"/>
        <v>2094.7120172507839</v>
      </c>
      <c r="BM35" s="210">
        <f t="shared" si="21"/>
        <v>2094.7120172507839</v>
      </c>
      <c r="BN35" s="210">
        <f t="shared" si="22"/>
        <v>2094.7120172507839</v>
      </c>
      <c r="BO35" s="210">
        <f t="shared" si="22"/>
        <v>2094.7120172507839</v>
      </c>
      <c r="BP35" s="210">
        <f t="shared" si="22"/>
        <v>2094.7120172507839</v>
      </c>
      <c r="BQ35" s="210">
        <f t="shared" si="22"/>
        <v>2094.7120172507839</v>
      </c>
      <c r="BR35" s="210">
        <f t="shared" si="22"/>
        <v>2094.7120172507839</v>
      </c>
      <c r="BS35" s="210">
        <f t="shared" si="22"/>
        <v>2094.7120172507839</v>
      </c>
      <c r="BT35" s="210">
        <f t="shared" si="22"/>
        <v>2094.7120172507839</v>
      </c>
      <c r="BU35" s="210">
        <f t="shared" si="22"/>
        <v>2094.7120172507839</v>
      </c>
      <c r="BV35" s="210">
        <f t="shared" si="22"/>
        <v>2094.7120172507839</v>
      </c>
      <c r="BW35" s="210">
        <f t="shared" si="22"/>
        <v>2094.7120172507839</v>
      </c>
      <c r="BX35" s="210">
        <f t="shared" si="23"/>
        <v>2094.7120172507839</v>
      </c>
      <c r="BY35" s="210">
        <f t="shared" si="23"/>
        <v>2094.7120172507839</v>
      </c>
      <c r="BZ35" s="210">
        <f t="shared" si="23"/>
        <v>2094.7120172507839</v>
      </c>
      <c r="CA35" s="210">
        <f t="shared" si="23"/>
        <v>2094.7120172507834</v>
      </c>
      <c r="CB35" s="210">
        <f t="shared" si="23"/>
        <v>2094.7120172507834</v>
      </c>
      <c r="CC35" s="210">
        <f t="shared" si="23"/>
        <v>2094.7120172507834</v>
      </c>
      <c r="CD35" s="210">
        <f t="shared" si="23"/>
        <v>2094.7120172507834</v>
      </c>
      <c r="CE35" s="210">
        <f t="shared" si="23"/>
        <v>2094.7120172507834</v>
      </c>
      <c r="CF35" s="210">
        <f t="shared" si="23"/>
        <v>2094.7120172507834</v>
      </c>
      <c r="CG35" s="210">
        <f t="shared" si="23"/>
        <v>2094.7120172507834</v>
      </c>
      <c r="CH35" s="210">
        <f t="shared" si="24"/>
        <v>2094.7120172507834</v>
      </c>
      <c r="CI35" s="210">
        <f t="shared" si="24"/>
        <v>2094.7120172507834</v>
      </c>
      <c r="CJ35" s="210">
        <f t="shared" si="24"/>
        <v>2094.7120172507834</v>
      </c>
      <c r="CK35" s="210">
        <f t="shared" si="24"/>
        <v>2010.9235365607522</v>
      </c>
      <c r="CL35" s="210">
        <f t="shared" si="24"/>
        <v>1843.3465751806893</v>
      </c>
      <c r="CM35" s="210">
        <f t="shared" si="24"/>
        <v>1675.7696138006268</v>
      </c>
      <c r="CN35" s="210">
        <f t="shared" si="24"/>
        <v>1508.1926524205642</v>
      </c>
      <c r="CO35" s="210">
        <f t="shared" si="24"/>
        <v>1340.6156910405016</v>
      </c>
      <c r="CP35" s="210">
        <f t="shared" si="24"/>
        <v>1173.0387296604388</v>
      </c>
      <c r="CQ35" s="210">
        <f t="shared" si="24"/>
        <v>1005.461768280376</v>
      </c>
      <c r="CR35" s="210">
        <f t="shared" si="25"/>
        <v>837.88480690031338</v>
      </c>
      <c r="CS35" s="210">
        <f t="shared" si="25"/>
        <v>670.30784552025057</v>
      </c>
      <c r="CT35" s="210">
        <f t="shared" si="25"/>
        <v>502.73088414018798</v>
      </c>
      <c r="CU35" s="210">
        <f t="shared" si="25"/>
        <v>335.1539227601254</v>
      </c>
      <c r="CV35" s="210">
        <f t="shared" si="25"/>
        <v>167.57696138006258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34543.233399615659</v>
      </c>
      <c r="C36" s="203">
        <f>Income!C85</f>
        <v>32916.011351488363</v>
      </c>
      <c r="D36" s="203">
        <f>Income!D85</f>
        <v>0</v>
      </c>
      <c r="E36" s="203">
        <f>Income!E85</f>
        <v>11390.554336891068</v>
      </c>
      <c r="F36" s="210">
        <f t="shared" si="16"/>
        <v>34543.233399615659</v>
      </c>
      <c r="G36" s="210">
        <f t="shared" si="16"/>
        <v>34543.233399615659</v>
      </c>
      <c r="H36" s="210">
        <f t="shared" si="16"/>
        <v>34543.233399615659</v>
      </c>
      <c r="I36" s="210">
        <f t="shared" si="16"/>
        <v>34543.233399615659</v>
      </c>
      <c r="J36" s="210">
        <f t="shared" si="16"/>
        <v>34543.233399615659</v>
      </c>
      <c r="K36" s="210">
        <f t="shared" si="16"/>
        <v>34543.233399615659</v>
      </c>
      <c r="L36" s="210">
        <f t="shared" si="16"/>
        <v>34543.233399615659</v>
      </c>
      <c r="M36" s="210">
        <f t="shared" si="16"/>
        <v>34543.233399615659</v>
      </c>
      <c r="N36" s="210">
        <f t="shared" si="16"/>
        <v>34543.233399615659</v>
      </c>
      <c r="O36" s="210">
        <f t="shared" si="16"/>
        <v>34543.233399615659</v>
      </c>
      <c r="P36" s="210">
        <f t="shared" si="16"/>
        <v>34543.233399615659</v>
      </c>
      <c r="Q36" s="210">
        <f t="shared" si="16"/>
        <v>34543.233399615659</v>
      </c>
      <c r="R36" s="210">
        <f t="shared" si="16"/>
        <v>34543.233399615659</v>
      </c>
      <c r="S36" s="210">
        <f t="shared" si="16"/>
        <v>34543.233399615659</v>
      </c>
      <c r="T36" s="210">
        <f t="shared" si="16"/>
        <v>34543.233399615659</v>
      </c>
      <c r="U36" s="210">
        <f t="shared" si="16"/>
        <v>34543.233399615659</v>
      </c>
      <c r="V36" s="210">
        <f t="shared" si="17"/>
        <v>34543.233399615659</v>
      </c>
      <c r="W36" s="210">
        <f t="shared" si="17"/>
        <v>34543.233399615659</v>
      </c>
      <c r="X36" s="210">
        <f t="shared" si="17"/>
        <v>34543.233399615659</v>
      </c>
      <c r="Y36" s="210">
        <f t="shared" si="17"/>
        <v>34543.233399615659</v>
      </c>
      <c r="Z36" s="210">
        <f t="shared" si="17"/>
        <v>34543.233399615659</v>
      </c>
      <c r="AA36" s="210">
        <f t="shared" si="17"/>
        <v>34543.233399615659</v>
      </c>
      <c r="AB36" s="210">
        <f t="shared" si="17"/>
        <v>34543.233399615659</v>
      </c>
      <c r="AC36" s="210">
        <f t="shared" si="17"/>
        <v>34543.233399615659</v>
      </c>
      <c r="AD36" s="210">
        <f t="shared" si="17"/>
        <v>34543.233399615659</v>
      </c>
      <c r="AE36" s="210">
        <f t="shared" si="17"/>
        <v>34543.233399615659</v>
      </c>
      <c r="AF36" s="210">
        <f t="shared" si="18"/>
        <v>34499.840811665599</v>
      </c>
      <c r="AG36" s="210">
        <f t="shared" si="18"/>
        <v>34456.448223715539</v>
      </c>
      <c r="AH36" s="210">
        <f t="shared" si="18"/>
        <v>34413.055635765479</v>
      </c>
      <c r="AI36" s="210">
        <f t="shared" si="18"/>
        <v>34369.663047815411</v>
      </c>
      <c r="AJ36" s="210">
        <f t="shared" si="18"/>
        <v>34326.270459865351</v>
      </c>
      <c r="AK36" s="210">
        <f t="shared" si="18"/>
        <v>34282.877871915291</v>
      </c>
      <c r="AL36" s="210">
        <f t="shared" si="18"/>
        <v>34239.48528396523</v>
      </c>
      <c r="AM36" s="210">
        <f t="shared" si="18"/>
        <v>34196.09269601517</v>
      </c>
      <c r="AN36" s="210">
        <f t="shared" si="18"/>
        <v>34152.70010806511</v>
      </c>
      <c r="AO36" s="210">
        <f t="shared" si="18"/>
        <v>34109.30752011505</v>
      </c>
      <c r="AP36" s="210">
        <f t="shared" si="19"/>
        <v>34065.914932164989</v>
      </c>
      <c r="AQ36" s="210">
        <f t="shared" si="19"/>
        <v>34022.522344214922</v>
      </c>
      <c r="AR36" s="210">
        <f t="shared" si="19"/>
        <v>33979.129756264861</v>
      </c>
      <c r="AS36" s="210">
        <f t="shared" si="19"/>
        <v>33935.737168314801</v>
      </c>
      <c r="AT36" s="210">
        <f t="shared" si="19"/>
        <v>33892.344580364741</v>
      </c>
      <c r="AU36" s="210">
        <f t="shared" si="19"/>
        <v>33848.951992414681</v>
      </c>
      <c r="AV36" s="210">
        <f t="shared" si="19"/>
        <v>33805.55940446462</v>
      </c>
      <c r="AW36" s="210">
        <f t="shared" si="19"/>
        <v>33762.16681651456</v>
      </c>
      <c r="AX36" s="210">
        <f t="shared" si="19"/>
        <v>33718.774228564493</v>
      </c>
      <c r="AY36" s="210">
        <f t="shared" si="19"/>
        <v>33675.381640614432</v>
      </c>
      <c r="AZ36" s="210">
        <f t="shared" si="20"/>
        <v>33631.989052664372</v>
      </c>
      <c r="BA36" s="210">
        <f t="shared" si="20"/>
        <v>33588.596464714312</v>
      </c>
      <c r="BB36" s="210">
        <f t="shared" si="20"/>
        <v>33545.203876764252</v>
      </c>
      <c r="BC36" s="210">
        <f t="shared" si="20"/>
        <v>33501.811288814191</v>
      </c>
      <c r="BD36" s="210">
        <f t="shared" si="20"/>
        <v>33458.418700864131</v>
      </c>
      <c r="BE36" s="210">
        <f t="shared" si="20"/>
        <v>33415.026112914071</v>
      </c>
      <c r="BF36" s="210">
        <f t="shared" si="20"/>
        <v>33371.633524964003</v>
      </c>
      <c r="BG36" s="210">
        <f t="shared" si="20"/>
        <v>33328.240937013943</v>
      </c>
      <c r="BH36" s="210">
        <f t="shared" si="20"/>
        <v>33284.848349063883</v>
      </c>
      <c r="BI36" s="210">
        <f t="shared" si="20"/>
        <v>33241.455761113823</v>
      </c>
      <c r="BJ36" s="210">
        <f t="shared" si="21"/>
        <v>33198.063173163762</v>
      </c>
      <c r="BK36" s="210">
        <f t="shared" si="21"/>
        <v>33154.670585213702</v>
      </c>
      <c r="BL36" s="210">
        <f t="shared" si="21"/>
        <v>33111.277997263642</v>
      </c>
      <c r="BM36" s="210">
        <f t="shared" si="21"/>
        <v>33067.885409313574</v>
      </c>
      <c r="BN36" s="210">
        <f t="shared" si="21"/>
        <v>33024.492821363514</v>
      </c>
      <c r="BO36" s="210">
        <f t="shared" si="21"/>
        <v>32981.100233413454</v>
      </c>
      <c r="BP36" s="210">
        <f t="shared" si="21"/>
        <v>32937.707645463393</v>
      </c>
      <c r="BQ36" s="210">
        <f t="shared" si="21"/>
        <v>32093.111067701153</v>
      </c>
      <c r="BR36" s="210">
        <f t="shared" si="21"/>
        <v>30447.310500126736</v>
      </c>
      <c r="BS36" s="210">
        <f t="shared" si="21"/>
        <v>28801.509932552319</v>
      </c>
      <c r="BT36" s="210">
        <f t="shared" si="22"/>
        <v>27155.709364977898</v>
      </c>
      <c r="BU36" s="210">
        <f t="shared" si="22"/>
        <v>25509.908797403481</v>
      </c>
      <c r="BV36" s="210">
        <f t="shared" si="22"/>
        <v>23864.108229829064</v>
      </c>
      <c r="BW36" s="210">
        <f t="shared" si="22"/>
        <v>22218.307662254643</v>
      </c>
      <c r="BX36" s="210">
        <f t="shared" si="22"/>
        <v>20572.507094680226</v>
      </c>
      <c r="BY36" s="210">
        <f t="shared" si="22"/>
        <v>18926.706527105809</v>
      </c>
      <c r="BZ36" s="210">
        <f t="shared" si="22"/>
        <v>17280.905959531388</v>
      </c>
      <c r="CA36" s="210">
        <f t="shared" si="22"/>
        <v>15635.105391956971</v>
      </c>
      <c r="CB36" s="210">
        <f t="shared" si="22"/>
        <v>13989.304824382554</v>
      </c>
      <c r="CC36" s="210">
        <f t="shared" si="22"/>
        <v>12343.504256808137</v>
      </c>
      <c r="CD36" s="210">
        <f t="shared" si="23"/>
        <v>10697.70368923372</v>
      </c>
      <c r="CE36" s="210">
        <f t="shared" si="23"/>
        <v>9051.9031216592994</v>
      </c>
      <c r="CF36" s="210">
        <f t="shared" si="23"/>
        <v>7406.1025540848823</v>
      </c>
      <c r="CG36" s="210">
        <f t="shared" si="23"/>
        <v>5760.3019865104652</v>
      </c>
      <c r="CH36" s="210">
        <f t="shared" si="23"/>
        <v>4114.5014189360445</v>
      </c>
      <c r="CI36" s="210">
        <f t="shared" si="23"/>
        <v>2468.7008513616311</v>
      </c>
      <c r="CJ36" s="210">
        <f t="shared" si="23"/>
        <v>822.90028378721036</v>
      </c>
      <c r="CK36" s="210">
        <f t="shared" si="23"/>
        <v>455.62217347564268</v>
      </c>
      <c r="CL36" s="210">
        <f t="shared" si="23"/>
        <v>1366.8665204269282</v>
      </c>
      <c r="CM36" s="210">
        <f t="shared" si="23"/>
        <v>2278.1108673782132</v>
      </c>
      <c r="CN36" s="210">
        <f t="shared" si="24"/>
        <v>3189.3552143294987</v>
      </c>
      <c r="CO36" s="210">
        <f t="shared" si="24"/>
        <v>4100.5995612807847</v>
      </c>
      <c r="CP36" s="210">
        <f t="shared" si="24"/>
        <v>5011.8439082320701</v>
      </c>
      <c r="CQ36" s="210">
        <f t="shared" si="24"/>
        <v>5923.0882551833556</v>
      </c>
      <c r="CR36" s="210">
        <f t="shared" si="24"/>
        <v>6834.3326021346402</v>
      </c>
      <c r="CS36" s="210">
        <f t="shared" si="24"/>
        <v>7745.5769490859266</v>
      </c>
      <c r="CT36" s="210">
        <f t="shared" si="24"/>
        <v>8656.8212960372111</v>
      </c>
      <c r="CU36" s="210">
        <f t="shared" si="24"/>
        <v>9568.0656429884966</v>
      </c>
      <c r="CV36" s="210">
        <f t="shared" si="24"/>
        <v>10479.309989939782</v>
      </c>
      <c r="CW36" s="210">
        <f t="shared" si="24"/>
        <v>11390.554336891068</v>
      </c>
      <c r="CX36" s="210">
        <f t="shared" si="25"/>
        <v>11390.554336891068</v>
      </c>
      <c r="CY36" s="210">
        <f t="shared" si="25"/>
        <v>11390.554336891068</v>
      </c>
      <c r="CZ36" s="210">
        <f t="shared" si="25"/>
        <v>11390.554336891068</v>
      </c>
      <c r="DA36" s="210">
        <f t="shared" si="25"/>
        <v>11390.554336891068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20500.435251997424</v>
      </c>
      <c r="E37" s="203">
        <f>Income!E86</f>
        <v>38925.201434730108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512.51088129993559</v>
      </c>
      <c r="BR37" s="210">
        <f t="shared" si="22"/>
        <v>1537.5326438998068</v>
      </c>
      <c r="BS37" s="210">
        <f t="shared" si="22"/>
        <v>2562.554406499678</v>
      </c>
      <c r="BT37" s="210">
        <f t="shared" si="22"/>
        <v>3587.5761690995487</v>
      </c>
      <c r="BU37" s="210">
        <f t="shared" si="22"/>
        <v>4612.5979316994208</v>
      </c>
      <c r="BV37" s="210">
        <f t="shared" si="22"/>
        <v>5637.619694299292</v>
      </c>
      <c r="BW37" s="210">
        <f t="shared" si="22"/>
        <v>6662.6414568991631</v>
      </c>
      <c r="BX37" s="210">
        <f t="shared" si="23"/>
        <v>7687.6632194990334</v>
      </c>
      <c r="BY37" s="210">
        <f t="shared" si="23"/>
        <v>8712.6849820989046</v>
      </c>
      <c r="BZ37" s="210">
        <f t="shared" si="23"/>
        <v>9737.7067446987749</v>
      </c>
      <c r="CA37" s="210">
        <f t="shared" si="23"/>
        <v>10762.728507298647</v>
      </c>
      <c r="CB37" s="210">
        <f t="shared" si="23"/>
        <v>11787.750269898519</v>
      </c>
      <c r="CC37" s="210">
        <f t="shared" si="23"/>
        <v>12812.772032498389</v>
      </c>
      <c r="CD37" s="210">
        <f t="shared" si="23"/>
        <v>13837.79379509826</v>
      </c>
      <c r="CE37" s="210">
        <f t="shared" si="23"/>
        <v>14862.815557698132</v>
      </c>
      <c r="CF37" s="210">
        <f t="shared" si="23"/>
        <v>15887.837320298004</v>
      </c>
      <c r="CG37" s="210">
        <f t="shared" si="23"/>
        <v>16912.859082897874</v>
      </c>
      <c r="CH37" s="210">
        <f t="shared" si="24"/>
        <v>17937.880845497748</v>
      </c>
      <c r="CI37" s="210">
        <f t="shared" si="24"/>
        <v>18962.902608097618</v>
      </c>
      <c r="CJ37" s="210">
        <f t="shared" si="24"/>
        <v>19987.924370697488</v>
      </c>
      <c r="CK37" s="210">
        <f t="shared" si="24"/>
        <v>21237.425899306731</v>
      </c>
      <c r="CL37" s="210">
        <f t="shared" si="24"/>
        <v>22711.407193925344</v>
      </c>
      <c r="CM37" s="210">
        <f t="shared" si="24"/>
        <v>24185.388488543962</v>
      </c>
      <c r="CN37" s="210">
        <f t="shared" si="24"/>
        <v>25659.369783162576</v>
      </c>
      <c r="CO37" s="210">
        <f t="shared" si="24"/>
        <v>27133.35107778119</v>
      </c>
      <c r="CP37" s="210">
        <f t="shared" si="24"/>
        <v>28607.332372399804</v>
      </c>
      <c r="CQ37" s="210">
        <f t="shared" si="24"/>
        <v>30081.313667018418</v>
      </c>
      <c r="CR37" s="210">
        <f t="shared" si="25"/>
        <v>31555.294961637032</v>
      </c>
      <c r="CS37" s="210">
        <f t="shared" si="25"/>
        <v>33029.276256255653</v>
      </c>
      <c r="CT37" s="210">
        <f t="shared" si="25"/>
        <v>34503.257550874267</v>
      </c>
      <c r="CU37" s="210">
        <f t="shared" si="25"/>
        <v>35977.238845492881</v>
      </c>
      <c r="CV37" s="210">
        <f t="shared" si="25"/>
        <v>37451.220140111494</v>
      </c>
      <c r="CW37" s="210">
        <f t="shared" si="25"/>
        <v>38925.201434730108</v>
      </c>
      <c r="CX37" s="210">
        <f t="shared" si="25"/>
        <v>38925.201434730108</v>
      </c>
      <c r="CY37" s="210">
        <f t="shared" si="25"/>
        <v>38925.201434730108</v>
      </c>
      <c r="CZ37" s="210">
        <f t="shared" si="25"/>
        <v>38925.201434730108</v>
      </c>
      <c r="DA37" s="210">
        <f t="shared" si="25"/>
        <v>38925.201434730108</v>
      </c>
    </row>
    <row r="38" spans="1:105">
      <c r="A38" s="201" t="str">
        <f>Income!A88</f>
        <v>TOTAL</v>
      </c>
      <c r="B38" s="203">
        <f>Income!B88</f>
        <v>51313.710785378913</v>
      </c>
      <c r="C38" s="203">
        <f>Income!C88</f>
        <v>86672.869900004123</v>
      </c>
      <c r="D38" s="203">
        <f>Income!D88</f>
        <v>154994.76310394032</v>
      </c>
      <c r="E38" s="203">
        <f>Income!E88</f>
        <v>326648.99369562237</v>
      </c>
      <c r="F38" s="204">
        <f t="shared" ref="F38:AK38" si="26">SUM(F25:F37)</f>
        <v>51313.710785378913</v>
      </c>
      <c r="G38" s="204">
        <f t="shared" si="26"/>
        <v>51313.710785378913</v>
      </c>
      <c r="H38" s="204">
        <f t="shared" si="26"/>
        <v>51313.710785378913</v>
      </c>
      <c r="I38" s="204">
        <f t="shared" si="26"/>
        <v>51313.710785378913</v>
      </c>
      <c r="J38" s="204">
        <f t="shared" si="26"/>
        <v>51313.710785378913</v>
      </c>
      <c r="K38" s="204">
        <f t="shared" si="26"/>
        <v>51313.710785378913</v>
      </c>
      <c r="L38" s="204">
        <f t="shared" si="26"/>
        <v>51313.710785378913</v>
      </c>
      <c r="M38" s="204">
        <f t="shared" si="26"/>
        <v>51313.710785378913</v>
      </c>
      <c r="N38" s="204">
        <f t="shared" si="26"/>
        <v>51313.710785378913</v>
      </c>
      <c r="O38" s="204">
        <f t="shared" si="26"/>
        <v>51313.710785378913</v>
      </c>
      <c r="P38" s="204">
        <f t="shared" si="26"/>
        <v>51313.710785378913</v>
      </c>
      <c r="Q38" s="204">
        <f t="shared" si="26"/>
        <v>51313.710785378913</v>
      </c>
      <c r="R38" s="204">
        <f t="shared" si="26"/>
        <v>51313.710785378913</v>
      </c>
      <c r="S38" s="204">
        <f t="shared" si="26"/>
        <v>51313.710785378913</v>
      </c>
      <c r="T38" s="204">
        <f t="shared" si="26"/>
        <v>51313.710785378913</v>
      </c>
      <c r="U38" s="204">
        <f t="shared" si="26"/>
        <v>51313.710785378913</v>
      </c>
      <c r="V38" s="204">
        <f t="shared" si="26"/>
        <v>51313.710785378913</v>
      </c>
      <c r="W38" s="204">
        <f t="shared" si="26"/>
        <v>51313.710785378913</v>
      </c>
      <c r="X38" s="204">
        <f t="shared" si="26"/>
        <v>51313.710785378913</v>
      </c>
      <c r="Y38" s="204">
        <f t="shared" si="26"/>
        <v>51313.710785378913</v>
      </c>
      <c r="Z38" s="204">
        <f t="shared" si="26"/>
        <v>51313.710785378913</v>
      </c>
      <c r="AA38" s="204">
        <f t="shared" si="26"/>
        <v>51313.710785378913</v>
      </c>
      <c r="AB38" s="204">
        <f t="shared" si="26"/>
        <v>51313.710785378913</v>
      </c>
      <c r="AC38" s="204">
        <f t="shared" si="26"/>
        <v>51313.710785378913</v>
      </c>
      <c r="AD38" s="204">
        <f t="shared" si="26"/>
        <v>51313.710785378913</v>
      </c>
      <c r="AE38" s="204">
        <f t="shared" si="26"/>
        <v>51313.710785378913</v>
      </c>
      <c r="AF38" s="204">
        <f t="shared" si="26"/>
        <v>51662.040738010153</v>
      </c>
      <c r="AG38" s="204">
        <f t="shared" si="26"/>
        <v>52010.370690641394</v>
      </c>
      <c r="AH38" s="204">
        <f t="shared" si="26"/>
        <v>52358.700643272634</v>
      </c>
      <c r="AI38" s="204">
        <f t="shared" si="26"/>
        <v>52707.030595903867</v>
      </c>
      <c r="AJ38" s="204">
        <f t="shared" si="26"/>
        <v>53055.360548535115</v>
      </c>
      <c r="AK38" s="204">
        <f t="shared" si="26"/>
        <v>53403.690501166348</v>
      </c>
      <c r="AL38" s="204">
        <f t="shared" ref="AL38:BQ38" si="27">SUM(AL25:AL37)</f>
        <v>53752.020453797595</v>
      </c>
      <c r="AM38" s="204">
        <f t="shared" si="27"/>
        <v>54100.350406428835</v>
      </c>
      <c r="AN38" s="204">
        <f t="shared" si="27"/>
        <v>54448.680359060076</v>
      </c>
      <c r="AO38" s="204">
        <f t="shared" si="27"/>
        <v>54797.010311691323</v>
      </c>
      <c r="AP38" s="204">
        <f t="shared" si="27"/>
        <v>55145.340264322556</v>
      </c>
      <c r="AQ38" s="204">
        <f t="shared" si="27"/>
        <v>55493.670216953789</v>
      </c>
      <c r="AR38" s="204">
        <f t="shared" si="27"/>
        <v>55842.000169585037</v>
      </c>
      <c r="AS38" s="204">
        <f t="shared" si="27"/>
        <v>56190.33012221627</v>
      </c>
      <c r="AT38" s="204">
        <f t="shared" si="27"/>
        <v>56538.660074847518</v>
      </c>
      <c r="AU38" s="204">
        <f t="shared" si="27"/>
        <v>56886.990027478751</v>
      </c>
      <c r="AV38" s="204">
        <f t="shared" si="27"/>
        <v>57235.319980109998</v>
      </c>
      <c r="AW38" s="204">
        <f t="shared" si="27"/>
        <v>57583.649932741246</v>
      </c>
      <c r="AX38" s="204">
        <f t="shared" si="27"/>
        <v>57931.979885372479</v>
      </c>
      <c r="AY38" s="204">
        <f t="shared" si="27"/>
        <v>58280.309838003719</v>
      </c>
      <c r="AZ38" s="204">
        <f t="shared" si="27"/>
        <v>58628.639790634959</v>
      </c>
      <c r="BA38" s="204">
        <f t="shared" si="27"/>
        <v>58976.9697432662</v>
      </c>
      <c r="BB38" s="204">
        <f t="shared" si="27"/>
        <v>59325.29969589744</v>
      </c>
      <c r="BC38" s="204">
        <f t="shared" si="27"/>
        <v>59673.62964852868</v>
      </c>
      <c r="BD38" s="204">
        <f t="shared" si="27"/>
        <v>60021.959601159921</v>
      </c>
      <c r="BE38" s="204">
        <f t="shared" si="27"/>
        <v>60370.289553791161</v>
      </c>
      <c r="BF38" s="204">
        <f t="shared" si="27"/>
        <v>60718.619506422394</v>
      </c>
      <c r="BG38" s="204">
        <f t="shared" si="27"/>
        <v>61066.949459053634</v>
      </c>
      <c r="BH38" s="204">
        <f t="shared" si="27"/>
        <v>61415.279411684882</v>
      </c>
      <c r="BI38" s="204">
        <f t="shared" si="27"/>
        <v>61763.609364316122</v>
      </c>
      <c r="BJ38" s="204">
        <f t="shared" si="27"/>
        <v>62111.939316947362</v>
      </c>
      <c r="BK38" s="204">
        <f t="shared" si="27"/>
        <v>62460.269269578603</v>
      </c>
      <c r="BL38" s="204">
        <f t="shared" si="27"/>
        <v>62808.599222209843</v>
      </c>
      <c r="BM38" s="204">
        <f t="shared" si="27"/>
        <v>63156.929174841076</v>
      </c>
      <c r="BN38" s="204">
        <f t="shared" si="27"/>
        <v>63505.259127472316</v>
      </c>
      <c r="BO38" s="204">
        <f t="shared" si="27"/>
        <v>63853.589080103557</v>
      </c>
      <c r="BP38" s="204">
        <f t="shared" si="27"/>
        <v>64201.919032734797</v>
      </c>
      <c r="BQ38" s="204">
        <f t="shared" si="27"/>
        <v>66641.550986422662</v>
      </c>
      <c r="BR38" s="204">
        <f t="shared" ref="BR38:CW38" si="28">SUM(BR25:BR37)</f>
        <v>71172.48494116716</v>
      </c>
      <c r="BS38" s="204">
        <f t="shared" si="28"/>
        <v>75703.418895911658</v>
      </c>
      <c r="BT38" s="204">
        <f t="shared" si="28"/>
        <v>80234.352850656156</v>
      </c>
      <c r="BU38" s="204">
        <f t="shared" si="28"/>
        <v>84765.286805400654</v>
      </c>
      <c r="BV38" s="204">
        <f t="shared" si="28"/>
        <v>89296.220760145152</v>
      </c>
      <c r="BW38" s="204">
        <f t="shared" si="28"/>
        <v>93827.154714889635</v>
      </c>
      <c r="BX38" s="204">
        <f t="shared" si="28"/>
        <v>98358.088669634148</v>
      </c>
      <c r="BY38" s="204">
        <f t="shared" si="28"/>
        <v>102889.02262437863</v>
      </c>
      <c r="BZ38" s="204">
        <f t="shared" si="28"/>
        <v>107419.95657912313</v>
      </c>
      <c r="CA38" s="204">
        <f t="shared" si="28"/>
        <v>111950.89053386761</v>
      </c>
      <c r="CB38" s="204">
        <f t="shared" si="28"/>
        <v>116481.82448861211</v>
      </c>
      <c r="CC38" s="204">
        <f t="shared" si="28"/>
        <v>121012.75844335661</v>
      </c>
      <c r="CD38" s="204">
        <f t="shared" si="28"/>
        <v>125543.69239810111</v>
      </c>
      <c r="CE38" s="204">
        <f t="shared" si="28"/>
        <v>130074.62635284562</v>
      </c>
      <c r="CF38" s="204">
        <f t="shared" si="28"/>
        <v>134605.56030759009</v>
      </c>
      <c r="CG38" s="204">
        <f t="shared" si="28"/>
        <v>139136.4942623346</v>
      </c>
      <c r="CH38" s="204">
        <f t="shared" si="28"/>
        <v>143667.42821707908</v>
      </c>
      <c r="CI38" s="204">
        <f t="shared" si="28"/>
        <v>148198.3621718236</v>
      </c>
      <c r="CJ38" s="204">
        <f t="shared" si="28"/>
        <v>152729.29612656808</v>
      </c>
      <c r="CK38" s="204">
        <f t="shared" si="28"/>
        <v>161860.93232760762</v>
      </c>
      <c r="CL38" s="204">
        <f t="shared" si="28"/>
        <v>175593.27077494218</v>
      </c>
      <c r="CM38" s="204">
        <f t="shared" si="28"/>
        <v>189325.60922227672</v>
      </c>
      <c r="CN38" s="204">
        <f t="shared" si="28"/>
        <v>203057.94766961128</v>
      </c>
      <c r="CO38" s="204">
        <f t="shared" si="28"/>
        <v>216790.28611694585</v>
      </c>
      <c r="CP38" s="204">
        <f t="shared" si="28"/>
        <v>230522.62456428041</v>
      </c>
      <c r="CQ38" s="204">
        <f t="shared" si="28"/>
        <v>244254.96301161498</v>
      </c>
      <c r="CR38" s="204">
        <f t="shared" si="28"/>
        <v>257987.30145894957</v>
      </c>
      <c r="CS38" s="204">
        <f t="shared" si="28"/>
        <v>271719.63990628411</v>
      </c>
      <c r="CT38" s="204">
        <f t="shared" si="28"/>
        <v>285451.9783536187</v>
      </c>
      <c r="CU38" s="204">
        <f t="shared" si="28"/>
        <v>299184.3168009533</v>
      </c>
      <c r="CV38" s="204">
        <f t="shared" si="28"/>
        <v>312916.65524828789</v>
      </c>
      <c r="CW38" s="204">
        <f t="shared" si="28"/>
        <v>326648.99369562237</v>
      </c>
      <c r="CX38" s="204">
        <f>SUM(CX25:CX37)</f>
        <v>326648.99369562237</v>
      </c>
      <c r="CY38" s="204">
        <f>SUM(CY25:CY37)</f>
        <v>326648.99369562237</v>
      </c>
      <c r="CZ38" s="204">
        <f>SUM(CZ25:CZ37)</f>
        <v>326648.99369562237</v>
      </c>
      <c r="DA38" s="204">
        <f>SUM(DA25:DA37)</f>
        <v>326648.99369562237</v>
      </c>
    </row>
    <row r="39" spans="1:105">
      <c r="A39" s="201" t="str">
        <f>Income!A89</f>
        <v>Food Poverty line</v>
      </c>
      <c r="B39" s="203">
        <f>Income!B89</f>
        <v>35969.406972062061</v>
      </c>
      <c r="C39" s="203">
        <f>Income!C89</f>
        <v>35969.406972062054</v>
      </c>
      <c r="D39" s="203">
        <f>Income!D89</f>
        <v>35969.406972062054</v>
      </c>
      <c r="E39" s="203">
        <f>Income!E89</f>
        <v>35969.406972062061</v>
      </c>
      <c r="F39" s="204">
        <f t="shared" ref="F39:U39" si="29">IF(F$2&lt;=($B$2+$C$2+$D$2),IF(F$2&lt;=($B$2+$C$2),IF(F$2&lt;=$B$2,$B39,$C39),$D39),$E39)</f>
        <v>35969.406972062061</v>
      </c>
      <c r="G39" s="204">
        <f t="shared" si="29"/>
        <v>35969.406972062061</v>
      </c>
      <c r="H39" s="204">
        <f t="shared" si="29"/>
        <v>35969.406972062061</v>
      </c>
      <c r="I39" s="204">
        <f t="shared" si="29"/>
        <v>35969.406972062061</v>
      </c>
      <c r="J39" s="204">
        <f t="shared" si="29"/>
        <v>35969.406972062061</v>
      </c>
      <c r="K39" s="204">
        <f t="shared" si="29"/>
        <v>35969.406972062061</v>
      </c>
      <c r="L39" s="204">
        <f t="shared" si="29"/>
        <v>35969.406972062061</v>
      </c>
      <c r="M39" s="204">
        <f t="shared" si="29"/>
        <v>35969.406972062061</v>
      </c>
      <c r="N39" s="204">
        <f t="shared" si="29"/>
        <v>35969.406972062061</v>
      </c>
      <c r="O39" s="204">
        <f t="shared" si="29"/>
        <v>35969.406972062061</v>
      </c>
      <c r="P39" s="204">
        <f t="shared" si="29"/>
        <v>35969.406972062061</v>
      </c>
      <c r="Q39" s="204">
        <f t="shared" si="29"/>
        <v>35969.406972062061</v>
      </c>
      <c r="R39" s="204">
        <f t="shared" si="29"/>
        <v>35969.406972062061</v>
      </c>
      <c r="S39" s="204">
        <f t="shared" si="29"/>
        <v>35969.406972062061</v>
      </c>
      <c r="T39" s="204">
        <f t="shared" si="29"/>
        <v>35969.406972062061</v>
      </c>
      <c r="U39" s="204">
        <f t="shared" si="29"/>
        <v>35969.406972062061</v>
      </c>
      <c r="V39" s="204">
        <f t="shared" ref="V39:AK40" si="30">IF(V$2&lt;=($B$2+$C$2+$D$2),IF(V$2&lt;=($B$2+$C$2),IF(V$2&lt;=$B$2,$B39,$C39),$D39),$E39)</f>
        <v>35969.406972062061</v>
      </c>
      <c r="W39" s="204">
        <f t="shared" si="30"/>
        <v>35969.406972062061</v>
      </c>
      <c r="X39" s="204">
        <f t="shared" si="30"/>
        <v>35969.406972062061</v>
      </c>
      <c r="Y39" s="204">
        <f t="shared" si="30"/>
        <v>35969.406972062061</v>
      </c>
      <c r="Z39" s="204">
        <f t="shared" si="30"/>
        <v>35969.406972062061</v>
      </c>
      <c r="AA39" s="204">
        <f t="shared" si="30"/>
        <v>35969.406972062061</v>
      </c>
      <c r="AB39" s="204">
        <f t="shared" si="30"/>
        <v>35969.406972062061</v>
      </c>
      <c r="AC39" s="204">
        <f t="shared" si="30"/>
        <v>35969.406972062061</v>
      </c>
      <c r="AD39" s="204">
        <f t="shared" si="30"/>
        <v>35969.406972062061</v>
      </c>
      <c r="AE39" s="204">
        <f t="shared" si="30"/>
        <v>35969.406972062061</v>
      </c>
      <c r="AF39" s="204">
        <f t="shared" si="30"/>
        <v>35969.406972062061</v>
      </c>
      <c r="AG39" s="204">
        <f t="shared" si="30"/>
        <v>35969.406972062061</v>
      </c>
      <c r="AH39" s="204">
        <f t="shared" si="30"/>
        <v>35969.406972062061</v>
      </c>
      <c r="AI39" s="204">
        <f t="shared" si="30"/>
        <v>35969.406972062061</v>
      </c>
      <c r="AJ39" s="204">
        <f t="shared" si="30"/>
        <v>35969.406972062061</v>
      </c>
      <c r="AK39" s="204">
        <f t="shared" si="30"/>
        <v>35969.406972062061</v>
      </c>
      <c r="AL39" s="204">
        <f t="shared" ref="AL39:BA40" si="31">IF(AL$2&lt;=($B$2+$C$2+$D$2),IF(AL$2&lt;=($B$2+$C$2),IF(AL$2&lt;=$B$2,$B39,$C39),$D39),$E39)</f>
        <v>35969.406972062061</v>
      </c>
      <c r="AM39" s="204">
        <f t="shared" si="31"/>
        <v>35969.406972062061</v>
      </c>
      <c r="AN39" s="204">
        <f t="shared" si="31"/>
        <v>35969.406972062061</v>
      </c>
      <c r="AO39" s="204">
        <f t="shared" si="31"/>
        <v>35969.406972062061</v>
      </c>
      <c r="AP39" s="204">
        <f t="shared" si="31"/>
        <v>35969.406972062061</v>
      </c>
      <c r="AQ39" s="204">
        <f t="shared" si="31"/>
        <v>35969.406972062061</v>
      </c>
      <c r="AR39" s="204">
        <f t="shared" si="31"/>
        <v>35969.406972062061</v>
      </c>
      <c r="AS39" s="204">
        <f t="shared" si="31"/>
        <v>35969.406972062061</v>
      </c>
      <c r="AT39" s="204">
        <f t="shared" si="31"/>
        <v>35969.406972062061</v>
      </c>
      <c r="AU39" s="204">
        <f t="shared" si="31"/>
        <v>35969.406972062061</v>
      </c>
      <c r="AV39" s="204">
        <f t="shared" si="31"/>
        <v>35969.406972062061</v>
      </c>
      <c r="AW39" s="204">
        <f t="shared" si="31"/>
        <v>35969.406972062061</v>
      </c>
      <c r="AX39" s="204">
        <f t="shared" si="31"/>
        <v>35969.406972062061</v>
      </c>
      <c r="AY39" s="204">
        <f t="shared" si="31"/>
        <v>35969.406972062061</v>
      </c>
      <c r="AZ39" s="204">
        <f t="shared" si="31"/>
        <v>35969.406972062061</v>
      </c>
      <c r="BA39" s="204">
        <f t="shared" si="31"/>
        <v>35969.406972062061</v>
      </c>
      <c r="BB39" s="204">
        <f t="shared" ref="BB39:CD40" si="32">IF(BB$2&lt;=($B$2+$C$2+$D$2),IF(BB$2&lt;=($B$2+$C$2),IF(BB$2&lt;=$B$2,$B39,$C39),$D39),$E39)</f>
        <v>35969.406972062061</v>
      </c>
      <c r="BC39" s="204">
        <f t="shared" si="32"/>
        <v>35969.406972062061</v>
      </c>
      <c r="BD39" s="204">
        <f t="shared" si="32"/>
        <v>35969.406972062054</v>
      </c>
      <c r="BE39" s="204">
        <f t="shared" si="32"/>
        <v>35969.406972062054</v>
      </c>
      <c r="BF39" s="204">
        <f t="shared" si="32"/>
        <v>35969.406972062054</v>
      </c>
      <c r="BG39" s="204">
        <f t="shared" si="32"/>
        <v>35969.406972062054</v>
      </c>
      <c r="BH39" s="204">
        <f t="shared" si="32"/>
        <v>35969.406972062054</v>
      </c>
      <c r="BI39" s="204">
        <f t="shared" si="32"/>
        <v>35969.406972062054</v>
      </c>
      <c r="BJ39" s="204">
        <f t="shared" si="32"/>
        <v>35969.406972062054</v>
      </c>
      <c r="BK39" s="204">
        <f t="shared" si="32"/>
        <v>35969.406972062054</v>
      </c>
      <c r="BL39" s="204">
        <f t="shared" si="32"/>
        <v>35969.406972062054</v>
      </c>
      <c r="BM39" s="204">
        <f t="shared" si="32"/>
        <v>35969.406972062054</v>
      </c>
      <c r="BN39" s="204">
        <f t="shared" si="32"/>
        <v>35969.406972062054</v>
      </c>
      <c r="BO39" s="204">
        <f t="shared" si="32"/>
        <v>35969.406972062054</v>
      </c>
      <c r="BP39" s="204">
        <f t="shared" si="32"/>
        <v>35969.406972062054</v>
      </c>
      <c r="BQ39" s="204">
        <f t="shared" si="32"/>
        <v>35969.406972062054</v>
      </c>
      <c r="BR39" s="204">
        <f t="shared" si="32"/>
        <v>35969.406972062054</v>
      </c>
      <c r="BS39" s="204">
        <f t="shared" si="32"/>
        <v>35969.406972062054</v>
      </c>
      <c r="BT39" s="204">
        <f t="shared" si="32"/>
        <v>35969.406972062054</v>
      </c>
      <c r="BU39" s="204">
        <f t="shared" si="32"/>
        <v>35969.406972062054</v>
      </c>
      <c r="BV39" s="204">
        <f t="shared" si="32"/>
        <v>35969.406972062054</v>
      </c>
      <c r="BW39" s="204">
        <f t="shared" si="32"/>
        <v>35969.406972062054</v>
      </c>
      <c r="BX39" s="204">
        <f t="shared" si="32"/>
        <v>35969.406972062054</v>
      </c>
      <c r="BY39" s="204">
        <f t="shared" si="32"/>
        <v>35969.406972062054</v>
      </c>
      <c r="BZ39" s="204">
        <f t="shared" si="32"/>
        <v>35969.406972062054</v>
      </c>
      <c r="CA39" s="204">
        <f t="shared" si="32"/>
        <v>35969.406972062054</v>
      </c>
      <c r="CB39" s="204">
        <f t="shared" si="32"/>
        <v>35969.406972062054</v>
      </c>
      <c r="CC39" s="204">
        <f t="shared" si="32"/>
        <v>35969.406972062054</v>
      </c>
      <c r="CD39" s="204">
        <f t="shared" si="32"/>
        <v>35969.406972062054</v>
      </c>
      <c r="CE39" s="204">
        <f t="shared" ref="CE39:CR40" si="33">IF(CE$2&lt;=($B$2+$C$2+$D$2),IF(CE$2&lt;=($B$2+$C$2),IF(CE$2&lt;=$B$2,$B39,$C39),$D39),$E39)</f>
        <v>35969.406972062054</v>
      </c>
      <c r="CF39" s="204">
        <f t="shared" si="33"/>
        <v>35969.406972062054</v>
      </c>
      <c r="CG39" s="204">
        <f t="shared" si="33"/>
        <v>35969.406972062054</v>
      </c>
      <c r="CH39" s="204">
        <f t="shared" si="33"/>
        <v>35969.406972062054</v>
      </c>
      <c r="CI39" s="204">
        <f t="shared" si="33"/>
        <v>35969.406972062054</v>
      </c>
      <c r="CJ39" s="204">
        <f t="shared" si="33"/>
        <v>35969.406972062054</v>
      </c>
      <c r="CK39" s="204">
        <f t="shared" si="33"/>
        <v>35969.406972062054</v>
      </c>
      <c r="CL39" s="204">
        <f t="shared" si="33"/>
        <v>35969.406972062054</v>
      </c>
      <c r="CM39" s="204">
        <f t="shared" si="33"/>
        <v>35969.406972062054</v>
      </c>
      <c r="CN39" s="204">
        <f t="shared" si="33"/>
        <v>35969.406972062054</v>
      </c>
      <c r="CO39" s="204">
        <f t="shared" si="33"/>
        <v>35969.406972062054</v>
      </c>
      <c r="CP39" s="204">
        <f t="shared" si="33"/>
        <v>35969.406972062054</v>
      </c>
      <c r="CQ39" s="204">
        <f t="shared" si="33"/>
        <v>35969.406972062054</v>
      </c>
      <c r="CR39" s="204">
        <f t="shared" si="33"/>
        <v>35969.406972062061</v>
      </c>
      <c r="CS39" s="204">
        <f t="shared" ref="CS39:DA40" si="34">IF(CS$2&lt;=($B$2+$C$2+$D$2),IF(CS$2&lt;=($B$2+$C$2),IF(CS$2&lt;=$B$2,$B39,$C39),$D39),$E39)</f>
        <v>35969.406972062061</v>
      </c>
      <c r="CT39" s="204">
        <f t="shared" si="34"/>
        <v>35969.406972062061</v>
      </c>
      <c r="CU39" s="204">
        <f t="shared" si="34"/>
        <v>35969.406972062061</v>
      </c>
      <c r="CV39" s="204">
        <f t="shared" si="34"/>
        <v>35969.406972062061</v>
      </c>
      <c r="CW39" s="204">
        <f t="shared" si="34"/>
        <v>35969.406972062061</v>
      </c>
      <c r="CX39" s="204">
        <f t="shared" si="34"/>
        <v>35969.406972062061</v>
      </c>
      <c r="CY39" s="204">
        <f t="shared" si="34"/>
        <v>35969.406972062061</v>
      </c>
      <c r="CZ39" s="204">
        <f t="shared" si="34"/>
        <v>35969.406972062061</v>
      </c>
      <c r="DA39" s="204">
        <f t="shared" si="34"/>
        <v>35969.406972062061</v>
      </c>
    </row>
    <row r="40" spans="1:105">
      <c r="A40" s="201" t="str">
        <f>Income!A90</f>
        <v>Lower Bound Poverty line</v>
      </c>
      <c r="B40" s="203">
        <f>Income!B90</f>
        <v>54352.233638728721</v>
      </c>
      <c r="C40" s="203">
        <f>Income!C90</f>
        <v>54352.233638728729</v>
      </c>
      <c r="D40" s="203">
        <f>Income!D90</f>
        <v>54352.233638728721</v>
      </c>
      <c r="E40" s="203">
        <f>Income!E90</f>
        <v>54352.233638728729</v>
      </c>
      <c r="F40" s="204">
        <f t="shared" ref="F40:U40" si="35">IF(F$2&lt;=($B$2+$C$2+$D$2),IF(F$2&lt;=($B$2+$C$2),IF(F$2&lt;=$B$2,$B40,$C40),$D40),$E40)</f>
        <v>54352.233638728721</v>
      </c>
      <c r="G40" s="204">
        <f t="shared" si="35"/>
        <v>54352.233638728721</v>
      </c>
      <c r="H40" s="204">
        <f t="shared" si="35"/>
        <v>54352.233638728721</v>
      </c>
      <c r="I40" s="204">
        <f t="shared" si="35"/>
        <v>54352.233638728721</v>
      </c>
      <c r="J40" s="204">
        <f t="shared" si="35"/>
        <v>54352.233638728721</v>
      </c>
      <c r="K40" s="204">
        <f t="shared" si="35"/>
        <v>54352.233638728721</v>
      </c>
      <c r="L40" s="204">
        <f t="shared" si="35"/>
        <v>54352.233638728721</v>
      </c>
      <c r="M40" s="204">
        <f t="shared" si="35"/>
        <v>54352.233638728721</v>
      </c>
      <c r="N40" s="204">
        <f t="shared" si="35"/>
        <v>54352.233638728721</v>
      </c>
      <c r="O40" s="204">
        <f t="shared" si="35"/>
        <v>54352.233638728721</v>
      </c>
      <c r="P40" s="204">
        <f t="shared" si="35"/>
        <v>54352.233638728721</v>
      </c>
      <c r="Q40" s="204">
        <f t="shared" si="35"/>
        <v>54352.233638728721</v>
      </c>
      <c r="R40" s="204">
        <f t="shared" si="35"/>
        <v>54352.233638728721</v>
      </c>
      <c r="S40" s="204">
        <f t="shared" si="35"/>
        <v>54352.233638728721</v>
      </c>
      <c r="T40" s="204">
        <f t="shared" si="35"/>
        <v>54352.233638728721</v>
      </c>
      <c r="U40" s="204">
        <f t="shared" si="35"/>
        <v>54352.233638728721</v>
      </c>
      <c r="V40" s="204">
        <f t="shared" si="30"/>
        <v>54352.233638728721</v>
      </c>
      <c r="W40" s="204">
        <f t="shared" si="30"/>
        <v>54352.233638728721</v>
      </c>
      <c r="X40" s="204">
        <f t="shared" si="30"/>
        <v>54352.233638728721</v>
      </c>
      <c r="Y40" s="204">
        <f t="shared" si="30"/>
        <v>54352.233638728721</v>
      </c>
      <c r="Z40" s="204">
        <f t="shared" si="30"/>
        <v>54352.233638728721</v>
      </c>
      <c r="AA40" s="204">
        <f t="shared" si="30"/>
        <v>54352.233638728721</v>
      </c>
      <c r="AB40" s="204">
        <f t="shared" si="30"/>
        <v>54352.233638728721</v>
      </c>
      <c r="AC40" s="204">
        <f t="shared" si="30"/>
        <v>54352.233638728721</v>
      </c>
      <c r="AD40" s="204">
        <f t="shared" si="30"/>
        <v>54352.233638728721</v>
      </c>
      <c r="AE40" s="204">
        <f t="shared" si="30"/>
        <v>54352.233638728721</v>
      </c>
      <c r="AF40" s="204">
        <f t="shared" si="30"/>
        <v>54352.233638728721</v>
      </c>
      <c r="AG40" s="204">
        <f t="shared" si="30"/>
        <v>54352.233638728721</v>
      </c>
      <c r="AH40" s="204">
        <f t="shared" si="30"/>
        <v>54352.233638728721</v>
      </c>
      <c r="AI40" s="204">
        <f t="shared" si="30"/>
        <v>54352.233638728721</v>
      </c>
      <c r="AJ40" s="204">
        <f t="shared" si="30"/>
        <v>54352.233638728721</v>
      </c>
      <c r="AK40" s="204">
        <f t="shared" si="30"/>
        <v>54352.233638728721</v>
      </c>
      <c r="AL40" s="204">
        <f t="shared" si="31"/>
        <v>54352.233638728721</v>
      </c>
      <c r="AM40" s="204">
        <f t="shared" si="31"/>
        <v>54352.233638728721</v>
      </c>
      <c r="AN40" s="204">
        <f t="shared" si="31"/>
        <v>54352.233638728721</v>
      </c>
      <c r="AO40" s="204">
        <f t="shared" si="31"/>
        <v>54352.233638728721</v>
      </c>
      <c r="AP40" s="204">
        <f t="shared" si="31"/>
        <v>54352.233638728721</v>
      </c>
      <c r="AQ40" s="204">
        <f t="shared" si="31"/>
        <v>54352.233638728721</v>
      </c>
      <c r="AR40" s="204">
        <f t="shared" si="31"/>
        <v>54352.233638728721</v>
      </c>
      <c r="AS40" s="204">
        <f t="shared" si="31"/>
        <v>54352.233638728721</v>
      </c>
      <c r="AT40" s="204">
        <f t="shared" si="31"/>
        <v>54352.233638728721</v>
      </c>
      <c r="AU40" s="204">
        <f t="shared" si="31"/>
        <v>54352.233638728721</v>
      </c>
      <c r="AV40" s="204">
        <f t="shared" si="31"/>
        <v>54352.233638728721</v>
      </c>
      <c r="AW40" s="204">
        <f t="shared" si="31"/>
        <v>54352.233638728721</v>
      </c>
      <c r="AX40" s="204">
        <f t="shared" si="31"/>
        <v>54352.233638728721</v>
      </c>
      <c r="AY40" s="204">
        <f t="shared" si="31"/>
        <v>54352.233638728721</v>
      </c>
      <c r="AZ40" s="204">
        <f t="shared" si="31"/>
        <v>54352.233638728721</v>
      </c>
      <c r="BA40" s="204">
        <f t="shared" si="31"/>
        <v>54352.233638728721</v>
      </c>
      <c r="BB40" s="204">
        <f t="shared" si="32"/>
        <v>54352.233638728721</v>
      </c>
      <c r="BC40" s="204">
        <f t="shared" si="32"/>
        <v>54352.233638728721</v>
      </c>
      <c r="BD40" s="204">
        <f t="shared" si="32"/>
        <v>54352.233638728729</v>
      </c>
      <c r="BE40" s="204">
        <f t="shared" si="32"/>
        <v>54352.233638728729</v>
      </c>
      <c r="BF40" s="204">
        <f t="shared" si="32"/>
        <v>54352.233638728729</v>
      </c>
      <c r="BG40" s="204">
        <f t="shared" si="32"/>
        <v>54352.233638728729</v>
      </c>
      <c r="BH40" s="204">
        <f t="shared" si="32"/>
        <v>54352.233638728729</v>
      </c>
      <c r="BI40" s="204">
        <f t="shared" si="32"/>
        <v>54352.233638728729</v>
      </c>
      <c r="BJ40" s="204">
        <f t="shared" si="32"/>
        <v>54352.233638728729</v>
      </c>
      <c r="BK40" s="204">
        <f t="shared" si="32"/>
        <v>54352.233638728729</v>
      </c>
      <c r="BL40" s="204">
        <f t="shared" si="32"/>
        <v>54352.233638728729</v>
      </c>
      <c r="BM40" s="204">
        <f t="shared" si="32"/>
        <v>54352.233638728729</v>
      </c>
      <c r="BN40" s="204">
        <f t="shared" si="32"/>
        <v>54352.233638728729</v>
      </c>
      <c r="BO40" s="204">
        <f t="shared" si="32"/>
        <v>54352.233638728729</v>
      </c>
      <c r="BP40" s="204">
        <f t="shared" si="32"/>
        <v>54352.233638728729</v>
      </c>
      <c r="BQ40" s="204">
        <f t="shared" si="32"/>
        <v>54352.233638728729</v>
      </c>
      <c r="BR40" s="204">
        <f t="shared" si="32"/>
        <v>54352.233638728729</v>
      </c>
      <c r="BS40" s="204">
        <f t="shared" si="32"/>
        <v>54352.233638728729</v>
      </c>
      <c r="BT40" s="204">
        <f t="shared" si="32"/>
        <v>54352.233638728729</v>
      </c>
      <c r="BU40" s="204">
        <f t="shared" si="32"/>
        <v>54352.233638728729</v>
      </c>
      <c r="BV40" s="204">
        <f t="shared" si="32"/>
        <v>54352.233638728729</v>
      </c>
      <c r="BW40" s="204">
        <f t="shared" si="32"/>
        <v>54352.233638728729</v>
      </c>
      <c r="BX40" s="204">
        <f t="shared" si="32"/>
        <v>54352.233638728729</v>
      </c>
      <c r="BY40" s="204">
        <f t="shared" si="32"/>
        <v>54352.233638728729</v>
      </c>
      <c r="BZ40" s="204">
        <f t="shared" si="32"/>
        <v>54352.233638728729</v>
      </c>
      <c r="CA40" s="204">
        <f t="shared" si="32"/>
        <v>54352.233638728729</v>
      </c>
      <c r="CB40" s="204">
        <f t="shared" si="32"/>
        <v>54352.233638728729</v>
      </c>
      <c r="CC40" s="204">
        <f t="shared" si="32"/>
        <v>54352.233638728721</v>
      </c>
      <c r="CD40" s="204">
        <f t="shared" si="32"/>
        <v>54352.233638728721</v>
      </c>
      <c r="CE40" s="204">
        <f t="shared" si="33"/>
        <v>54352.233638728721</v>
      </c>
      <c r="CF40" s="204">
        <f t="shared" si="33"/>
        <v>54352.233638728721</v>
      </c>
      <c r="CG40" s="204">
        <f t="shared" si="33"/>
        <v>54352.233638728721</v>
      </c>
      <c r="CH40" s="204">
        <f t="shared" si="33"/>
        <v>54352.233638728721</v>
      </c>
      <c r="CI40" s="204">
        <f t="shared" si="33"/>
        <v>54352.233638728721</v>
      </c>
      <c r="CJ40" s="204">
        <f t="shared" si="33"/>
        <v>54352.233638728721</v>
      </c>
      <c r="CK40" s="204">
        <f t="shared" si="33"/>
        <v>54352.233638728721</v>
      </c>
      <c r="CL40" s="204">
        <f t="shared" si="33"/>
        <v>54352.233638728721</v>
      </c>
      <c r="CM40" s="204">
        <f t="shared" si="33"/>
        <v>54352.233638728721</v>
      </c>
      <c r="CN40" s="204">
        <f t="shared" si="33"/>
        <v>54352.233638728721</v>
      </c>
      <c r="CO40" s="204">
        <f t="shared" si="33"/>
        <v>54352.233638728721</v>
      </c>
      <c r="CP40" s="204">
        <f t="shared" si="33"/>
        <v>54352.233638728721</v>
      </c>
      <c r="CQ40" s="204">
        <f t="shared" si="33"/>
        <v>54352.233638728721</v>
      </c>
      <c r="CR40" s="204">
        <f t="shared" si="33"/>
        <v>54352.233638728729</v>
      </c>
      <c r="CS40" s="204">
        <f t="shared" si="34"/>
        <v>54352.233638728729</v>
      </c>
      <c r="CT40" s="204">
        <f t="shared" si="34"/>
        <v>54352.233638728729</v>
      </c>
      <c r="CU40" s="204">
        <f t="shared" si="34"/>
        <v>54352.233638728729</v>
      </c>
      <c r="CV40" s="204">
        <f t="shared" si="34"/>
        <v>54352.233638728729</v>
      </c>
      <c r="CW40" s="204">
        <f t="shared" si="34"/>
        <v>54352.233638728729</v>
      </c>
      <c r="CX40" s="204">
        <f t="shared" si="34"/>
        <v>54352.233638728729</v>
      </c>
      <c r="CY40" s="204">
        <f t="shared" si="34"/>
        <v>54352.233638728729</v>
      </c>
      <c r="CZ40" s="204">
        <f t="shared" si="34"/>
        <v>54352.233638728729</v>
      </c>
      <c r="DA40" s="204">
        <f t="shared" si="34"/>
        <v>54352.233638728729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68.563056281680431</v>
      </c>
      <c r="AG42" s="210">
        <f t="shared" si="36"/>
        <v>68.563056281680431</v>
      </c>
      <c r="AH42" s="210">
        <f t="shared" si="36"/>
        <v>68.563056281680431</v>
      </c>
      <c r="AI42" s="210">
        <f t="shared" si="36"/>
        <v>68.563056281680431</v>
      </c>
      <c r="AJ42" s="210">
        <f t="shared" si="36"/>
        <v>68.563056281680431</v>
      </c>
      <c r="AK42" s="210">
        <f t="shared" si="36"/>
        <v>68.563056281680431</v>
      </c>
      <c r="AL42" s="210">
        <f t="shared" ref="AL42:BQ42" si="37">IF(AL$22&lt;=$E$24,IF(AL$22&lt;=$D$24,IF(AL$22&lt;=$C$24,IF(AL$22&lt;=$B$24,$B108,($C25-$B25)/($C$24-$B$24)),($D25-$C25)/($D$24-$C$24)),($E25-$D25)/($E$24-$D$24)),$F108)</f>
        <v>68.563056281680431</v>
      </c>
      <c r="AM42" s="210">
        <f t="shared" si="37"/>
        <v>68.563056281680431</v>
      </c>
      <c r="AN42" s="210">
        <f t="shared" si="37"/>
        <v>68.563056281680431</v>
      </c>
      <c r="AO42" s="210">
        <f t="shared" si="37"/>
        <v>68.563056281680431</v>
      </c>
      <c r="AP42" s="210">
        <f t="shared" si="37"/>
        <v>68.563056281680431</v>
      </c>
      <c r="AQ42" s="210">
        <f t="shared" si="37"/>
        <v>68.563056281680431</v>
      </c>
      <c r="AR42" s="210">
        <f t="shared" si="37"/>
        <v>68.563056281680431</v>
      </c>
      <c r="AS42" s="210">
        <f t="shared" si="37"/>
        <v>68.563056281680431</v>
      </c>
      <c r="AT42" s="210">
        <f t="shared" si="37"/>
        <v>68.563056281680431</v>
      </c>
      <c r="AU42" s="210">
        <f t="shared" si="37"/>
        <v>68.563056281680431</v>
      </c>
      <c r="AV42" s="210">
        <f t="shared" si="37"/>
        <v>68.563056281680431</v>
      </c>
      <c r="AW42" s="210">
        <f t="shared" si="37"/>
        <v>68.563056281680431</v>
      </c>
      <c r="AX42" s="210">
        <f t="shared" si="37"/>
        <v>68.563056281680431</v>
      </c>
      <c r="AY42" s="210">
        <f t="shared" si="37"/>
        <v>68.563056281680431</v>
      </c>
      <c r="AZ42" s="210">
        <f t="shared" si="37"/>
        <v>68.563056281680431</v>
      </c>
      <c r="BA42" s="210">
        <f t="shared" si="37"/>
        <v>68.563056281680431</v>
      </c>
      <c r="BB42" s="210">
        <f t="shared" si="37"/>
        <v>68.563056281680431</v>
      </c>
      <c r="BC42" s="210">
        <f t="shared" si="37"/>
        <v>68.563056281680431</v>
      </c>
      <c r="BD42" s="210">
        <f t="shared" si="37"/>
        <v>68.563056281680431</v>
      </c>
      <c r="BE42" s="210">
        <f t="shared" si="37"/>
        <v>68.563056281680431</v>
      </c>
      <c r="BF42" s="210">
        <f t="shared" si="37"/>
        <v>68.563056281680431</v>
      </c>
      <c r="BG42" s="210">
        <f t="shared" si="37"/>
        <v>68.563056281680431</v>
      </c>
      <c r="BH42" s="210">
        <f t="shared" si="37"/>
        <v>68.563056281680431</v>
      </c>
      <c r="BI42" s="210">
        <f t="shared" si="37"/>
        <v>68.563056281680431</v>
      </c>
      <c r="BJ42" s="210">
        <f t="shared" si="37"/>
        <v>68.563056281680431</v>
      </c>
      <c r="BK42" s="210">
        <f t="shared" si="37"/>
        <v>68.563056281680431</v>
      </c>
      <c r="BL42" s="210">
        <f t="shared" si="37"/>
        <v>68.563056281680431</v>
      </c>
      <c r="BM42" s="210">
        <f t="shared" si="37"/>
        <v>68.563056281680431</v>
      </c>
      <c r="BN42" s="210">
        <f t="shared" si="37"/>
        <v>68.563056281680431</v>
      </c>
      <c r="BO42" s="210">
        <f t="shared" si="37"/>
        <v>68.563056281680431</v>
      </c>
      <c r="BP42" s="210">
        <f t="shared" si="37"/>
        <v>68.563056281680431</v>
      </c>
      <c r="BQ42" s="210">
        <f t="shared" si="37"/>
        <v>-15.800996813396228</v>
      </c>
      <c r="BR42" s="210">
        <f t="shared" ref="BR42:DA42" si="38">IF(BR$22&lt;=$E$24,IF(BR$22&lt;=$D$24,IF(BR$22&lt;=$C$24,IF(BR$22&lt;=$B$24,$B108,($C25-$B25)/($C$24-$B$24)),($D25-$C25)/($D$24-$C$24)),($E25-$D25)/($E$24-$D$24)),$F108)</f>
        <v>-15.800996813396228</v>
      </c>
      <c r="BS42" s="210">
        <f t="shared" si="38"/>
        <v>-15.800996813396228</v>
      </c>
      <c r="BT42" s="210">
        <f t="shared" si="38"/>
        <v>-15.800996813396228</v>
      </c>
      <c r="BU42" s="210">
        <f t="shared" si="38"/>
        <v>-15.800996813396228</v>
      </c>
      <c r="BV42" s="210">
        <f t="shared" si="38"/>
        <v>-15.800996813396228</v>
      </c>
      <c r="BW42" s="210">
        <f t="shared" si="38"/>
        <v>-15.800996813396228</v>
      </c>
      <c r="BX42" s="210">
        <f t="shared" si="38"/>
        <v>-15.800996813396228</v>
      </c>
      <c r="BY42" s="210">
        <f t="shared" si="38"/>
        <v>-15.800996813396228</v>
      </c>
      <c r="BZ42" s="210">
        <f t="shared" si="38"/>
        <v>-15.800996813396228</v>
      </c>
      <c r="CA42" s="210">
        <f t="shared" si="38"/>
        <v>-15.800996813396228</v>
      </c>
      <c r="CB42" s="210">
        <f t="shared" si="38"/>
        <v>-15.800996813396228</v>
      </c>
      <c r="CC42" s="210">
        <f t="shared" si="38"/>
        <v>-15.800996813396228</v>
      </c>
      <c r="CD42" s="210">
        <f t="shared" si="38"/>
        <v>-15.800996813396228</v>
      </c>
      <c r="CE42" s="210">
        <f t="shared" si="38"/>
        <v>-15.800996813396228</v>
      </c>
      <c r="CF42" s="210">
        <f t="shared" si="38"/>
        <v>-15.800996813396228</v>
      </c>
      <c r="CG42" s="210">
        <f t="shared" si="38"/>
        <v>-15.800996813396228</v>
      </c>
      <c r="CH42" s="210">
        <f t="shared" si="38"/>
        <v>-15.800996813396228</v>
      </c>
      <c r="CI42" s="210">
        <f t="shared" si="38"/>
        <v>-15.800996813396228</v>
      </c>
      <c r="CJ42" s="210">
        <f t="shared" si="38"/>
        <v>-15.800996813396228</v>
      </c>
      <c r="CK42" s="210">
        <f t="shared" si="38"/>
        <v>-89.323059559996324</v>
      </c>
      <c r="CL42" s="210">
        <f t="shared" si="38"/>
        <v>-89.323059559996324</v>
      </c>
      <c r="CM42" s="210">
        <f t="shared" si="38"/>
        <v>-89.323059559996324</v>
      </c>
      <c r="CN42" s="210">
        <f t="shared" si="38"/>
        <v>-89.323059559996324</v>
      </c>
      <c r="CO42" s="210">
        <f t="shared" si="38"/>
        <v>-89.323059559996324</v>
      </c>
      <c r="CP42" s="210">
        <f t="shared" si="38"/>
        <v>-89.323059559996324</v>
      </c>
      <c r="CQ42" s="210">
        <f t="shared" si="38"/>
        <v>-89.323059559996324</v>
      </c>
      <c r="CR42" s="210">
        <f t="shared" si="38"/>
        <v>-89.323059559996324</v>
      </c>
      <c r="CS42" s="210">
        <f t="shared" si="38"/>
        <v>-89.323059559996324</v>
      </c>
      <c r="CT42" s="210">
        <f t="shared" si="38"/>
        <v>-89.323059559996324</v>
      </c>
      <c r="CU42" s="210">
        <f t="shared" si="38"/>
        <v>-89.323059559996324</v>
      </c>
      <c r="CV42" s="210">
        <f t="shared" si="38"/>
        <v>-89.323059559996324</v>
      </c>
      <c r="CW42" s="210">
        <f t="shared" si="38"/>
        <v>-89.323059559996324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66.170849341169458</v>
      </c>
      <c r="AG43" s="210">
        <f t="shared" si="39"/>
        <v>66.170849341169458</v>
      </c>
      <c r="AH43" s="210">
        <f t="shared" si="39"/>
        <v>66.170849341169458</v>
      </c>
      <c r="AI43" s="210">
        <f t="shared" si="39"/>
        <v>66.170849341169458</v>
      </c>
      <c r="AJ43" s="210">
        <f t="shared" si="39"/>
        <v>66.170849341169458</v>
      </c>
      <c r="AK43" s="210">
        <f t="shared" si="39"/>
        <v>66.170849341169458</v>
      </c>
      <c r="AL43" s="210">
        <f t="shared" ref="AL43:BQ43" si="40">IF(AL$22&lt;=$E$24,IF(AL$22&lt;=$D$24,IF(AL$22&lt;=$C$24,IF(AL$22&lt;=$B$24,$B109,($C26-$B26)/($C$24-$B$24)),($D26-$C26)/($D$24-$C$24)),($E26-$D26)/($E$24-$D$24)),$F109)</f>
        <v>66.170849341169458</v>
      </c>
      <c r="AM43" s="210">
        <f t="shared" si="40"/>
        <v>66.170849341169458</v>
      </c>
      <c r="AN43" s="210">
        <f t="shared" si="40"/>
        <v>66.170849341169458</v>
      </c>
      <c r="AO43" s="210">
        <f t="shared" si="40"/>
        <v>66.170849341169458</v>
      </c>
      <c r="AP43" s="210">
        <f t="shared" si="40"/>
        <v>66.170849341169458</v>
      </c>
      <c r="AQ43" s="210">
        <f t="shared" si="40"/>
        <v>66.170849341169458</v>
      </c>
      <c r="AR43" s="210">
        <f t="shared" si="40"/>
        <v>66.170849341169458</v>
      </c>
      <c r="AS43" s="210">
        <f t="shared" si="40"/>
        <v>66.170849341169458</v>
      </c>
      <c r="AT43" s="210">
        <f t="shared" si="40"/>
        <v>66.170849341169458</v>
      </c>
      <c r="AU43" s="210">
        <f t="shared" si="40"/>
        <v>66.170849341169458</v>
      </c>
      <c r="AV43" s="210">
        <f t="shared" si="40"/>
        <v>66.170849341169458</v>
      </c>
      <c r="AW43" s="210">
        <f t="shared" si="40"/>
        <v>66.170849341169458</v>
      </c>
      <c r="AX43" s="210">
        <f t="shared" si="40"/>
        <v>66.170849341169458</v>
      </c>
      <c r="AY43" s="210">
        <f t="shared" si="40"/>
        <v>66.170849341169458</v>
      </c>
      <c r="AZ43" s="210">
        <f t="shared" si="40"/>
        <v>66.170849341169458</v>
      </c>
      <c r="BA43" s="210">
        <f t="shared" si="40"/>
        <v>66.170849341169458</v>
      </c>
      <c r="BB43" s="210">
        <f t="shared" si="40"/>
        <v>66.170849341169458</v>
      </c>
      <c r="BC43" s="210">
        <f t="shared" si="40"/>
        <v>66.170849341169458</v>
      </c>
      <c r="BD43" s="210">
        <f t="shared" si="40"/>
        <v>66.170849341169458</v>
      </c>
      <c r="BE43" s="210">
        <f t="shared" si="40"/>
        <v>66.170849341169458</v>
      </c>
      <c r="BF43" s="210">
        <f t="shared" si="40"/>
        <v>66.170849341169458</v>
      </c>
      <c r="BG43" s="210">
        <f t="shared" si="40"/>
        <v>66.170849341169458</v>
      </c>
      <c r="BH43" s="210">
        <f t="shared" si="40"/>
        <v>66.170849341169458</v>
      </c>
      <c r="BI43" s="210">
        <f t="shared" si="40"/>
        <v>66.170849341169458</v>
      </c>
      <c r="BJ43" s="210">
        <f t="shared" si="40"/>
        <v>66.170849341169458</v>
      </c>
      <c r="BK43" s="210">
        <f t="shared" si="40"/>
        <v>66.170849341169458</v>
      </c>
      <c r="BL43" s="210">
        <f t="shared" si="40"/>
        <v>66.170849341169458</v>
      </c>
      <c r="BM43" s="210">
        <f t="shared" si="40"/>
        <v>66.170849341169458</v>
      </c>
      <c r="BN43" s="210">
        <f t="shared" si="40"/>
        <v>66.170849341169458</v>
      </c>
      <c r="BO43" s="210">
        <f t="shared" si="40"/>
        <v>66.170849341169458</v>
      </c>
      <c r="BP43" s="210">
        <f t="shared" si="40"/>
        <v>66.170849341169458</v>
      </c>
      <c r="BQ43" s="210">
        <f t="shared" si="40"/>
        <v>1767.9489942842363</v>
      </c>
      <c r="BR43" s="210">
        <f t="shared" ref="BR43:DA43" si="41">IF(BR$22&lt;=$E$24,IF(BR$22&lt;=$D$24,IF(BR$22&lt;=$C$24,IF(BR$22&lt;=$B$24,$B109,($C26-$B26)/($C$24-$B$24)),($D26-$C26)/($D$24-$C$24)),($E26-$D26)/($E$24-$D$24)),$F109)</f>
        <v>1767.9489942842363</v>
      </c>
      <c r="BS43" s="210">
        <f t="shared" si="41"/>
        <v>1767.9489942842363</v>
      </c>
      <c r="BT43" s="210">
        <f t="shared" si="41"/>
        <v>1767.9489942842363</v>
      </c>
      <c r="BU43" s="210">
        <f t="shared" si="41"/>
        <v>1767.9489942842363</v>
      </c>
      <c r="BV43" s="210">
        <f t="shared" si="41"/>
        <v>1767.9489942842363</v>
      </c>
      <c r="BW43" s="210">
        <f t="shared" si="41"/>
        <v>1767.9489942842363</v>
      </c>
      <c r="BX43" s="210">
        <f t="shared" si="41"/>
        <v>1767.9489942842363</v>
      </c>
      <c r="BY43" s="210">
        <f t="shared" si="41"/>
        <v>1767.9489942842363</v>
      </c>
      <c r="BZ43" s="210">
        <f t="shared" si="41"/>
        <v>1767.9489942842363</v>
      </c>
      <c r="CA43" s="210">
        <f t="shared" si="41"/>
        <v>1767.9489942842363</v>
      </c>
      <c r="CB43" s="210">
        <f t="shared" si="41"/>
        <v>1767.9489942842363</v>
      </c>
      <c r="CC43" s="210">
        <f t="shared" si="41"/>
        <v>1767.9489942842363</v>
      </c>
      <c r="CD43" s="210">
        <f t="shared" si="41"/>
        <v>1767.9489942842363</v>
      </c>
      <c r="CE43" s="210">
        <f t="shared" si="41"/>
        <v>1767.9489942842363</v>
      </c>
      <c r="CF43" s="210">
        <f t="shared" si="41"/>
        <v>1767.9489942842363</v>
      </c>
      <c r="CG43" s="210">
        <f t="shared" si="41"/>
        <v>1767.9489942842363</v>
      </c>
      <c r="CH43" s="210">
        <f t="shared" si="41"/>
        <v>1767.9489942842363</v>
      </c>
      <c r="CI43" s="210">
        <f t="shared" si="41"/>
        <v>1767.9489942842363</v>
      </c>
      <c r="CJ43" s="210">
        <f t="shared" si="41"/>
        <v>1767.9489942842363</v>
      </c>
      <c r="CK43" s="210">
        <f t="shared" si="41"/>
        <v>-1827.5454679313971</v>
      </c>
      <c r="CL43" s="210">
        <f t="shared" si="41"/>
        <v>-1827.5454679313971</v>
      </c>
      <c r="CM43" s="210">
        <f t="shared" si="41"/>
        <v>-1827.5454679313971</v>
      </c>
      <c r="CN43" s="210">
        <f t="shared" si="41"/>
        <v>-1827.5454679313971</v>
      </c>
      <c r="CO43" s="210">
        <f t="shared" si="41"/>
        <v>-1827.5454679313971</v>
      </c>
      <c r="CP43" s="210">
        <f t="shared" si="41"/>
        <v>-1827.5454679313971</v>
      </c>
      <c r="CQ43" s="210">
        <f t="shared" si="41"/>
        <v>-1827.5454679313971</v>
      </c>
      <c r="CR43" s="210">
        <f t="shared" si="41"/>
        <v>-1827.5454679313971</v>
      </c>
      <c r="CS43" s="210">
        <f t="shared" si="41"/>
        <v>-1827.5454679313971</v>
      </c>
      <c r="CT43" s="210">
        <f t="shared" si="41"/>
        <v>-1827.5454679313971</v>
      </c>
      <c r="CU43" s="210">
        <f t="shared" si="41"/>
        <v>-1827.5454679313971</v>
      </c>
      <c r="CV43" s="210">
        <f t="shared" si="41"/>
        <v>-1827.5454679313971</v>
      </c>
      <c r="CW43" s="210">
        <f t="shared" si="41"/>
        <v>-1827.5454679313971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17.987727312248243</v>
      </c>
      <c r="AG44" s="210">
        <f t="shared" si="42"/>
        <v>17.987727312248243</v>
      </c>
      <c r="AH44" s="210">
        <f t="shared" si="42"/>
        <v>17.987727312248243</v>
      </c>
      <c r="AI44" s="210">
        <f t="shared" si="42"/>
        <v>17.987727312248243</v>
      </c>
      <c r="AJ44" s="210">
        <f t="shared" si="42"/>
        <v>17.987727312248243</v>
      </c>
      <c r="AK44" s="210">
        <f t="shared" si="42"/>
        <v>17.987727312248243</v>
      </c>
      <c r="AL44" s="210">
        <f t="shared" ref="AL44:BQ44" si="43">IF(AL$22&lt;=$E$24,IF(AL$22&lt;=$D$24,IF(AL$22&lt;=$C$24,IF(AL$22&lt;=$B$24,$B110,($C27-$B27)/($C$24-$B$24)),($D27-$C27)/($D$24-$C$24)),($E27-$D27)/($E$24-$D$24)),$F110)</f>
        <v>17.987727312248243</v>
      </c>
      <c r="AM44" s="210">
        <f t="shared" si="43"/>
        <v>17.987727312248243</v>
      </c>
      <c r="AN44" s="210">
        <f t="shared" si="43"/>
        <v>17.987727312248243</v>
      </c>
      <c r="AO44" s="210">
        <f t="shared" si="43"/>
        <v>17.987727312248243</v>
      </c>
      <c r="AP44" s="210">
        <f t="shared" si="43"/>
        <v>17.987727312248243</v>
      </c>
      <c r="AQ44" s="210">
        <f t="shared" si="43"/>
        <v>17.987727312248243</v>
      </c>
      <c r="AR44" s="210">
        <f t="shared" si="43"/>
        <v>17.987727312248243</v>
      </c>
      <c r="AS44" s="210">
        <f t="shared" si="43"/>
        <v>17.987727312248243</v>
      </c>
      <c r="AT44" s="210">
        <f t="shared" si="43"/>
        <v>17.987727312248243</v>
      </c>
      <c r="AU44" s="210">
        <f t="shared" si="43"/>
        <v>17.987727312248243</v>
      </c>
      <c r="AV44" s="210">
        <f t="shared" si="43"/>
        <v>17.987727312248243</v>
      </c>
      <c r="AW44" s="210">
        <f t="shared" si="43"/>
        <v>17.987727312248243</v>
      </c>
      <c r="AX44" s="210">
        <f t="shared" si="43"/>
        <v>17.987727312248243</v>
      </c>
      <c r="AY44" s="210">
        <f t="shared" si="43"/>
        <v>17.987727312248243</v>
      </c>
      <c r="AZ44" s="210">
        <f t="shared" si="43"/>
        <v>17.987727312248243</v>
      </c>
      <c r="BA44" s="210">
        <f t="shared" si="43"/>
        <v>17.987727312248243</v>
      </c>
      <c r="BB44" s="210">
        <f t="shared" si="43"/>
        <v>17.987727312248243</v>
      </c>
      <c r="BC44" s="210">
        <f t="shared" si="43"/>
        <v>17.987727312248243</v>
      </c>
      <c r="BD44" s="210">
        <f t="shared" si="43"/>
        <v>17.987727312248243</v>
      </c>
      <c r="BE44" s="210">
        <f t="shared" si="43"/>
        <v>17.987727312248243</v>
      </c>
      <c r="BF44" s="210">
        <f t="shared" si="43"/>
        <v>17.987727312248243</v>
      </c>
      <c r="BG44" s="210">
        <f t="shared" si="43"/>
        <v>17.987727312248243</v>
      </c>
      <c r="BH44" s="210">
        <f t="shared" si="43"/>
        <v>17.987727312248243</v>
      </c>
      <c r="BI44" s="210">
        <f t="shared" si="43"/>
        <v>17.987727312248243</v>
      </c>
      <c r="BJ44" s="210">
        <f t="shared" si="43"/>
        <v>17.987727312248243</v>
      </c>
      <c r="BK44" s="210">
        <f t="shared" si="43"/>
        <v>17.987727312248243</v>
      </c>
      <c r="BL44" s="210">
        <f t="shared" si="43"/>
        <v>17.987727312248243</v>
      </c>
      <c r="BM44" s="210">
        <f t="shared" si="43"/>
        <v>17.987727312248243</v>
      </c>
      <c r="BN44" s="210">
        <f t="shared" si="43"/>
        <v>17.987727312248243</v>
      </c>
      <c r="BO44" s="210">
        <f t="shared" si="43"/>
        <v>17.987727312248243</v>
      </c>
      <c r="BP44" s="210">
        <f t="shared" si="43"/>
        <v>17.987727312248243</v>
      </c>
      <c r="BQ44" s="210">
        <f t="shared" si="43"/>
        <v>81.163578931390589</v>
      </c>
      <c r="BR44" s="210">
        <f t="shared" ref="BR44:DA44" si="44">IF(BR$22&lt;=$E$24,IF(BR$22&lt;=$D$24,IF(BR$22&lt;=$C$24,IF(BR$22&lt;=$B$24,$B110,($C27-$B27)/($C$24-$B$24)),($D27-$C27)/($D$24-$C$24)),($E27-$D27)/($E$24-$D$24)),$F110)</f>
        <v>81.163578931390589</v>
      </c>
      <c r="BS44" s="210">
        <f t="shared" si="44"/>
        <v>81.163578931390589</v>
      </c>
      <c r="BT44" s="210">
        <f t="shared" si="44"/>
        <v>81.163578931390589</v>
      </c>
      <c r="BU44" s="210">
        <f t="shared" si="44"/>
        <v>81.163578931390589</v>
      </c>
      <c r="BV44" s="210">
        <f t="shared" si="44"/>
        <v>81.163578931390589</v>
      </c>
      <c r="BW44" s="210">
        <f t="shared" si="44"/>
        <v>81.163578931390589</v>
      </c>
      <c r="BX44" s="210">
        <f t="shared" si="44"/>
        <v>81.163578931390589</v>
      </c>
      <c r="BY44" s="210">
        <f t="shared" si="44"/>
        <v>81.163578931390589</v>
      </c>
      <c r="BZ44" s="210">
        <f t="shared" si="44"/>
        <v>81.163578931390589</v>
      </c>
      <c r="CA44" s="210">
        <f t="shared" si="44"/>
        <v>81.163578931390589</v>
      </c>
      <c r="CB44" s="210">
        <f t="shared" si="44"/>
        <v>81.163578931390589</v>
      </c>
      <c r="CC44" s="210">
        <f t="shared" si="44"/>
        <v>81.163578931390589</v>
      </c>
      <c r="CD44" s="210">
        <f t="shared" si="44"/>
        <v>81.163578931390589</v>
      </c>
      <c r="CE44" s="210">
        <f t="shared" si="44"/>
        <v>81.163578931390589</v>
      </c>
      <c r="CF44" s="210">
        <f t="shared" si="44"/>
        <v>81.163578931390589</v>
      </c>
      <c r="CG44" s="210">
        <f t="shared" si="44"/>
        <v>81.163578931390589</v>
      </c>
      <c r="CH44" s="210">
        <f t="shared" si="44"/>
        <v>81.163578931390589</v>
      </c>
      <c r="CI44" s="210">
        <f t="shared" si="44"/>
        <v>81.163578931390589</v>
      </c>
      <c r="CJ44" s="210">
        <f t="shared" si="44"/>
        <v>81.163578931390589</v>
      </c>
      <c r="CK44" s="210">
        <f t="shared" si="44"/>
        <v>44.944912042237192</v>
      </c>
      <c r="CL44" s="210">
        <f t="shared" si="44"/>
        <v>44.944912042237192</v>
      </c>
      <c r="CM44" s="210">
        <f t="shared" si="44"/>
        <v>44.944912042237192</v>
      </c>
      <c r="CN44" s="210">
        <f t="shared" si="44"/>
        <v>44.944912042237192</v>
      </c>
      <c r="CO44" s="210">
        <f t="shared" si="44"/>
        <v>44.944912042237192</v>
      </c>
      <c r="CP44" s="210">
        <f t="shared" si="44"/>
        <v>44.944912042237192</v>
      </c>
      <c r="CQ44" s="210">
        <f t="shared" si="44"/>
        <v>44.944912042237192</v>
      </c>
      <c r="CR44" s="210">
        <f t="shared" si="44"/>
        <v>44.944912042237192</v>
      </c>
      <c r="CS44" s="210">
        <f t="shared" si="44"/>
        <v>44.944912042237192</v>
      </c>
      <c r="CT44" s="210">
        <f t="shared" si="44"/>
        <v>44.944912042237192</v>
      </c>
      <c r="CU44" s="210">
        <f t="shared" si="44"/>
        <v>44.944912042237192</v>
      </c>
      <c r="CV44" s="210">
        <f t="shared" si="44"/>
        <v>44.944912042237192</v>
      </c>
      <c r="CW44" s="210">
        <f t="shared" si="44"/>
        <v>44.944912042237192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337.40299685579095</v>
      </c>
      <c r="AG46" s="210">
        <f t="shared" si="48"/>
        <v>337.40299685579095</v>
      </c>
      <c r="AH46" s="210">
        <f t="shared" si="48"/>
        <v>337.40299685579095</v>
      </c>
      <c r="AI46" s="210">
        <f t="shared" si="48"/>
        <v>337.40299685579095</v>
      </c>
      <c r="AJ46" s="210">
        <f t="shared" si="48"/>
        <v>337.40299685579095</v>
      </c>
      <c r="AK46" s="210">
        <f t="shared" si="48"/>
        <v>337.40299685579095</v>
      </c>
      <c r="AL46" s="210">
        <f t="shared" ref="AL46:BQ46" si="49">IF(AL$22&lt;=$E$24,IF(AL$22&lt;=$D$24,IF(AL$22&lt;=$C$24,IF(AL$22&lt;=$B$24,$B112,($C29-$B29)/($C$24-$B$24)),($D29-$C29)/($D$24-$C$24)),($E29-$D29)/($E$24-$D$24)),$F112)</f>
        <v>337.40299685579095</v>
      </c>
      <c r="AM46" s="210">
        <f t="shared" si="49"/>
        <v>337.40299685579095</v>
      </c>
      <c r="AN46" s="210">
        <f t="shared" si="49"/>
        <v>337.40299685579095</v>
      </c>
      <c r="AO46" s="210">
        <f t="shared" si="49"/>
        <v>337.40299685579095</v>
      </c>
      <c r="AP46" s="210">
        <f t="shared" si="49"/>
        <v>337.40299685579095</v>
      </c>
      <c r="AQ46" s="210">
        <f t="shared" si="49"/>
        <v>337.40299685579095</v>
      </c>
      <c r="AR46" s="210">
        <f t="shared" si="49"/>
        <v>337.40299685579095</v>
      </c>
      <c r="AS46" s="210">
        <f t="shared" si="49"/>
        <v>337.40299685579095</v>
      </c>
      <c r="AT46" s="210">
        <f t="shared" si="49"/>
        <v>337.40299685579095</v>
      </c>
      <c r="AU46" s="210">
        <f t="shared" si="49"/>
        <v>337.40299685579095</v>
      </c>
      <c r="AV46" s="210">
        <f t="shared" si="49"/>
        <v>337.40299685579095</v>
      </c>
      <c r="AW46" s="210">
        <f t="shared" si="49"/>
        <v>337.40299685579095</v>
      </c>
      <c r="AX46" s="210">
        <f t="shared" si="49"/>
        <v>337.40299685579095</v>
      </c>
      <c r="AY46" s="210">
        <f t="shared" si="49"/>
        <v>337.40299685579095</v>
      </c>
      <c r="AZ46" s="210">
        <f t="shared" si="49"/>
        <v>337.40299685579095</v>
      </c>
      <c r="BA46" s="210">
        <f t="shared" si="49"/>
        <v>337.40299685579095</v>
      </c>
      <c r="BB46" s="210">
        <f t="shared" si="49"/>
        <v>337.40299685579095</v>
      </c>
      <c r="BC46" s="210">
        <f t="shared" si="49"/>
        <v>337.40299685579095</v>
      </c>
      <c r="BD46" s="210">
        <f t="shared" si="49"/>
        <v>337.40299685579095</v>
      </c>
      <c r="BE46" s="210">
        <f t="shared" si="49"/>
        <v>337.40299685579095</v>
      </c>
      <c r="BF46" s="210">
        <f t="shared" si="49"/>
        <v>337.40299685579095</v>
      </c>
      <c r="BG46" s="210">
        <f t="shared" si="49"/>
        <v>337.40299685579095</v>
      </c>
      <c r="BH46" s="210">
        <f t="shared" si="49"/>
        <v>337.40299685579095</v>
      </c>
      <c r="BI46" s="210">
        <f t="shared" si="49"/>
        <v>337.40299685579095</v>
      </c>
      <c r="BJ46" s="210">
        <f t="shared" si="49"/>
        <v>337.40299685579095</v>
      </c>
      <c r="BK46" s="210">
        <f t="shared" si="49"/>
        <v>337.40299685579095</v>
      </c>
      <c r="BL46" s="210">
        <f t="shared" si="49"/>
        <v>337.40299685579095</v>
      </c>
      <c r="BM46" s="210">
        <f t="shared" si="49"/>
        <v>337.40299685579095</v>
      </c>
      <c r="BN46" s="210">
        <f t="shared" si="49"/>
        <v>337.40299685579095</v>
      </c>
      <c r="BO46" s="210">
        <f t="shared" si="49"/>
        <v>337.40299685579095</v>
      </c>
      <c r="BP46" s="210">
        <f t="shared" si="49"/>
        <v>337.40299685579095</v>
      </c>
      <c r="BQ46" s="210">
        <f t="shared" si="49"/>
        <v>1398.1937480463864</v>
      </c>
      <c r="BR46" s="210">
        <f t="shared" ref="BR46:DA46" si="50">IF(BR$22&lt;=$E$24,IF(BR$22&lt;=$D$24,IF(BR$22&lt;=$C$24,IF(BR$22&lt;=$B$24,$B112,($C29-$B29)/($C$24-$B$24)),($D29-$C29)/($D$24-$C$24)),($E29-$D29)/($E$24-$D$24)),$F112)</f>
        <v>1398.1937480463864</v>
      </c>
      <c r="BS46" s="210">
        <f t="shared" si="50"/>
        <v>1398.1937480463864</v>
      </c>
      <c r="BT46" s="210">
        <f t="shared" si="50"/>
        <v>1398.1937480463864</v>
      </c>
      <c r="BU46" s="210">
        <f t="shared" si="50"/>
        <v>1398.1937480463864</v>
      </c>
      <c r="BV46" s="210">
        <f t="shared" si="50"/>
        <v>1398.1937480463864</v>
      </c>
      <c r="BW46" s="210">
        <f t="shared" si="50"/>
        <v>1398.1937480463864</v>
      </c>
      <c r="BX46" s="210">
        <f t="shared" si="50"/>
        <v>1398.1937480463864</v>
      </c>
      <c r="BY46" s="210">
        <f t="shared" si="50"/>
        <v>1398.1937480463864</v>
      </c>
      <c r="BZ46" s="210">
        <f t="shared" si="50"/>
        <v>1398.1937480463864</v>
      </c>
      <c r="CA46" s="210">
        <f t="shared" si="50"/>
        <v>1398.1937480463864</v>
      </c>
      <c r="CB46" s="210">
        <f t="shared" si="50"/>
        <v>1398.1937480463864</v>
      </c>
      <c r="CC46" s="210">
        <f t="shared" si="50"/>
        <v>1398.1937480463864</v>
      </c>
      <c r="CD46" s="210">
        <f t="shared" si="50"/>
        <v>1398.1937480463864</v>
      </c>
      <c r="CE46" s="210">
        <f t="shared" si="50"/>
        <v>1398.1937480463864</v>
      </c>
      <c r="CF46" s="210">
        <f t="shared" si="50"/>
        <v>1398.1937480463864</v>
      </c>
      <c r="CG46" s="210">
        <f t="shared" si="50"/>
        <v>1398.1937480463864</v>
      </c>
      <c r="CH46" s="210">
        <f t="shared" si="50"/>
        <v>1398.1937480463864</v>
      </c>
      <c r="CI46" s="210">
        <f t="shared" si="50"/>
        <v>1398.1937480463864</v>
      </c>
      <c r="CJ46" s="210">
        <f t="shared" si="50"/>
        <v>1398.1937480463864</v>
      </c>
      <c r="CK46" s="210">
        <f t="shared" si="50"/>
        <v>513.36506610210233</v>
      </c>
      <c r="CL46" s="210">
        <f t="shared" si="50"/>
        <v>513.36506610210233</v>
      </c>
      <c r="CM46" s="210">
        <f t="shared" si="50"/>
        <v>513.36506610210233</v>
      </c>
      <c r="CN46" s="210">
        <f t="shared" si="50"/>
        <v>513.36506610210233</v>
      </c>
      <c r="CO46" s="210">
        <f t="shared" si="50"/>
        <v>513.36506610210233</v>
      </c>
      <c r="CP46" s="210">
        <f t="shared" si="50"/>
        <v>513.36506610210233</v>
      </c>
      <c r="CQ46" s="210">
        <f t="shared" si="50"/>
        <v>513.36506610210233</v>
      </c>
      <c r="CR46" s="210">
        <f t="shared" si="50"/>
        <v>513.36506610210233</v>
      </c>
      <c r="CS46" s="210">
        <f t="shared" si="50"/>
        <v>513.36506610210233</v>
      </c>
      <c r="CT46" s="210">
        <f t="shared" si="50"/>
        <v>513.36506610210233</v>
      </c>
      <c r="CU46" s="210">
        <f t="shared" si="50"/>
        <v>513.36506610210233</v>
      </c>
      <c r="CV46" s="210">
        <f t="shared" si="50"/>
        <v>513.36506610210233</v>
      </c>
      <c r="CW46" s="210">
        <f t="shared" si="50"/>
        <v>513.36506610210233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-98.402089209587601</v>
      </c>
      <c r="AG48" s="210">
        <f t="shared" si="54"/>
        <v>-98.402089209587601</v>
      </c>
      <c r="AH48" s="210">
        <f t="shared" si="54"/>
        <v>-98.402089209587601</v>
      </c>
      <c r="AI48" s="210">
        <f t="shared" si="54"/>
        <v>-98.402089209587601</v>
      </c>
      <c r="AJ48" s="210">
        <f t="shared" si="54"/>
        <v>-98.402089209587601</v>
      </c>
      <c r="AK48" s="210">
        <f t="shared" si="54"/>
        <v>-98.402089209587601</v>
      </c>
      <c r="AL48" s="210">
        <f t="shared" ref="AL48:BQ48" si="55">IF(AL$22&lt;=$E$24,IF(AL$22&lt;=$D$24,IF(AL$22&lt;=$C$24,IF(AL$22&lt;=$B$24,$B114,($C31-$B31)/($C$24-$B$24)),($D31-$C31)/($D$24-$C$24)),($E31-$D31)/($E$24-$D$24)),$F114)</f>
        <v>-98.402089209587601</v>
      </c>
      <c r="AM48" s="210">
        <f t="shared" si="55"/>
        <v>-98.402089209587601</v>
      </c>
      <c r="AN48" s="210">
        <f t="shared" si="55"/>
        <v>-98.402089209587601</v>
      </c>
      <c r="AO48" s="210">
        <f t="shared" si="55"/>
        <v>-98.402089209587601</v>
      </c>
      <c r="AP48" s="210">
        <f t="shared" si="55"/>
        <v>-98.402089209587601</v>
      </c>
      <c r="AQ48" s="210">
        <f t="shared" si="55"/>
        <v>-98.402089209587601</v>
      </c>
      <c r="AR48" s="210">
        <f t="shared" si="55"/>
        <v>-98.402089209587601</v>
      </c>
      <c r="AS48" s="210">
        <f t="shared" si="55"/>
        <v>-98.402089209587601</v>
      </c>
      <c r="AT48" s="210">
        <f t="shared" si="55"/>
        <v>-98.402089209587601</v>
      </c>
      <c r="AU48" s="210">
        <f t="shared" si="55"/>
        <v>-98.402089209587601</v>
      </c>
      <c r="AV48" s="210">
        <f t="shared" si="55"/>
        <v>-98.402089209587601</v>
      </c>
      <c r="AW48" s="210">
        <f t="shared" si="55"/>
        <v>-98.402089209587601</v>
      </c>
      <c r="AX48" s="210">
        <f t="shared" si="55"/>
        <v>-98.402089209587601</v>
      </c>
      <c r="AY48" s="210">
        <f t="shared" si="55"/>
        <v>-98.402089209587601</v>
      </c>
      <c r="AZ48" s="210">
        <f t="shared" si="55"/>
        <v>-98.402089209587601</v>
      </c>
      <c r="BA48" s="210">
        <f t="shared" si="55"/>
        <v>-98.402089209587601</v>
      </c>
      <c r="BB48" s="210">
        <f t="shared" si="55"/>
        <v>-98.402089209587601</v>
      </c>
      <c r="BC48" s="210">
        <f t="shared" si="55"/>
        <v>-98.402089209587601</v>
      </c>
      <c r="BD48" s="210">
        <f t="shared" si="55"/>
        <v>-98.402089209587601</v>
      </c>
      <c r="BE48" s="210">
        <f t="shared" si="55"/>
        <v>-98.402089209587601</v>
      </c>
      <c r="BF48" s="210">
        <f t="shared" si="55"/>
        <v>-98.402089209587601</v>
      </c>
      <c r="BG48" s="210">
        <f t="shared" si="55"/>
        <v>-98.402089209587601</v>
      </c>
      <c r="BH48" s="210">
        <f t="shared" si="55"/>
        <v>-98.402089209587601</v>
      </c>
      <c r="BI48" s="210">
        <f t="shared" si="55"/>
        <v>-98.402089209587601</v>
      </c>
      <c r="BJ48" s="210">
        <f t="shared" si="55"/>
        <v>-98.402089209587601</v>
      </c>
      <c r="BK48" s="210">
        <f t="shared" si="55"/>
        <v>-98.402089209587601</v>
      </c>
      <c r="BL48" s="210">
        <f t="shared" si="55"/>
        <v>-98.402089209587601</v>
      </c>
      <c r="BM48" s="210">
        <f t="shared" si="55"/>
        <v>-98.402089209587601</v>
      </c>
      <c r="BN48" s="210">
        <f t="shared" si="55"/>
        <v>-98.402089209587601</v>
      </c>
      <c r="BO48" s="210">
        <f t="shared" si="55"/>
        <v>-98.402089209587601</v>
      </c>
      <c r="BP48" s="210">
        <f t="shared" si="55"/>
        <v>-98.402089209587601</v>
      </c>
      <c r="BQ48" s="210">
        <f t="shared" si="55"/>
        <v>1269.3186160195069</v>
      </c>
      <c r="BR48" s="210">
        <f t="shared" ref="BR48:DA48" si="56">IF(BR$22&lt;=$E$24,IF(BR$22&lt;=$D$24,IF(BR$22&lt;=$C$24,IF(BR$22&lt;=$B$24,$B114,($C31-$B31)/($C$24-$B$24)),($D31-$C31)/($D$24-$C$24)),($E31-$D31)/($E$24-$D$24)),$F114)</f>
        <v>1269.3186160195069</v>
      </c>
      <c r="BS48" s="210">
        <f t="shared" si="56"/>
        <v>1269.3186160195069</v>
      </c>
      <c r="BT48" s="210">
        <f t="shared" si="56"/>
        <v>1269.3186160195069</v>
      </c>
      <c r="BU48" s="210">
        <f t="shared" si="56"/>
        <v>1269.3186160195069</v>
      </c>
      <c r="BV48" s="210">
        <f t="shared" si="56"/>
        <v>1269.3186160195069</v>
      </c>
      <c r="BW48" s="210">
        <f t="shared" si="56"/>
        <v>1269.3186160195069</v>
      </c>
      <c r="BX48" s="210">
        <f t="shared" si="56"/>
        <v>1269.3186160195069</v>
      </c>
      <c r="BY48" s="210">
        <f t="shared" si="56"/>
        <v>1269.3186160195069</v>
      </c>
      <c r="BZ48" s="210">
        <f t="shared" si="56"/>
        <v>1269.3186160195069</v>
      </c>
      <c r="CA48" s="210">
        <f t="shared" si="56"/>
        <v>1269.3186160195069</v>
      </c>
      <c r="CB48" s="210">
        <f t="shared" si="56"/>
        <v>1269.3186160195069</v>
      </c>
      <c r="CC48" s="210">
        <f t="shared" si="56"/>
        <v>1269.3186160195069</v>
      </c>
      <c r="CD48" s="210">
        <f t="shared" si="56"/>
        <v>1269.3186160195069</v>
      </c>
      <c r="CE48" s="210">
        <f t="shared" si="56"/>
        <v>1269.3186160195069</v>
      </c>
      <c r="CF48" s="210">
        <f t="shared" si="56"/>
        <v>1269.3186160195069</v>
      </c>
      <c r="CG48" s="210">
        <f t="shared" si="56"/>
        <v>1269.3186160195069</v>
      </c>
      <c r="CH48" s="210">
        <f t="shared" si="56"/>
        <v>1269.3186160195069</v>
      </c>
      <c r="CI48" s="210">
        <f t="shared" si="56"/>
        <v>1269.3186160195069</v>
      </c>
      <c r="CJ48" s="210">
        <f t="shared" si="56"/>
        <v>1269.3186160195069</v>
      </c>
      <c r="CK48" s="210">
        <f t="shared" si="56"/>
        <v>-2624.0557122556697</v>
      </c>
      <c r="CL48" s="210">
        <f t="shared" si="56"/>
        <v>-2624.0557122556697</v>
      </c>
      <c r="CM48" s="210">
        <f t="shared" si="56"/>
        <v>-2624.0557122556697</v>
      </c>
      <c r="CN48" s="210">
        <f t="shared" si="56"/>
        <v>-2624.0557122556697</v>
      </c>
      <c r="CO48" s="210">
        <f t="shared" si="56"/>
        <v>-2624.0557122556697</v>
      </c>
      <c r="CP48" s="210">
        <f t="shared" si="56"/>
        <v>-2624.0557122556697</v>
      </c>
      <c r="CQ48" s="210">
        <f t="shared" si="56"/>
        <v>-2624.0557122556697</v>
      </c>
      <c r="CR48" s="210">
        <f t="shared" si="56"/>
        <v>-2624.0557122556697</v>
      </c>
      <c r="CS48" s="210">
        <f t="shared" si="56"/>
        <v>-2624.0557122556697</v>
      </c>
      <c r="CT48" s="210">
        <f t="shared" si="56"/>
        <v>-2624.0557122556697</v>
      </c>
      <c r="CU48" s="210">
        <f t="shared" si="56"/>
        <v>-2624.0557122556697</v>
      </c>
      <c r="CV48" s="210">
        <f t="shared" si="56"/>
        <v>-2624.0557122556697</v>
      </c>
      <c r="CW48" s="210">
        <f t="shared" si="56"/>
        <v>-2624.0557122556697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9040.6919461308626</v>
      </c>
      <c r="CL49" s="210">
        <f t="shared" si="59"/>
        <v>9040.6919461308626</v>
      </c>
      <c r="CM49" s="210">
        <f t="shared" si="59"/>
        <v>9040.6919461308626</v>
      </c>
      <c r="CN49" s="210">
        <f t="shared" si="59"/>
        <v>9040.6919461308626</v>
      </c>
      <c r="CO49" s="210">
        <f t="shared" si="59"/>
        <v>9040.6919461308626</v>
      </c>
      <c r="CP49" s="210">
        <f t="shared" si="59"/>
        <v>9040.6919461308626</v>
      </c>
      <c r="CQ49" s="210">
        <f t="shared" si="59"/>
        <v>9040.6919461308626</v>
      </c>
      <c r="CR49" s="210">
        <f t="shared" si="59"/>
        <v>9040.6919461308626</v>
      </c>
      <c r="CS49" s="210">
        <f t="shared" si="59"/>
        <v>9040.6919461308626</v>
      </c>
      <c r="CT49" s="210">
        <f t="shared" si="59"/>
        <v>9040.6919461308626</v>
      </c>
      <c r="CU49" s="210">
        <f t="shared" si="59"/>
        <v>9040.6919461308626</v>
      </c>
      <c r="CV49" s="210">
        <f t="shared" si="59"/>
        <v>9040.6919461308626</v>
      </c>
      <c r="CW49" s="210">
        <f t="shared" si="59"/>
        <v>9040.6919461308626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650.88881925091823</v>
      </c>
      <c r="BR51" s="210">
        <f t="shared" ref="BR51:DA51" si="65">IF(BR$22&lt;=$E$24,IF(BR$22&lt;=$D$24,IF(BR$22&lt;=$C$24,IF(BR$22&lt;=$B$24,$B117,($C34-$B34)/($C$24-$B$24)),($D34-$C34)/($D$24-$C$24)),($E34-$D34)/($E$24-$D$24)),$F117)</f>
        <v>650.88881925091823</v>
      </c>
      <c r="BS51" s="210">
        <f t="shared" si="65"/>
        <v>650.88881925091823</v>
      </c>
      <c r="BT51" s="210">
        <f t="shared" si="65"/>
        <v>650.88881925091823</v>
      </c>
      <c r="BU51" s="210">
        <f t="shared" si="65"/>
        <v>650.88881925091823</v>
      </c>
      <c r="BV51" s="210">
        <f t="shared" si="65"/>
        <v>650.88881925091823</v>
      </c>
      <c r="BW51" s="210">
        <f t="shared" si="65"/>
        <v>650.88881925091823</v>
      </c>
      <c r="BX51" s="210">
        <f t="shared" si="65"/>
        <v>650.88881925091823</v>
      </c>
      <c r="BY51" s="210">
        <f t="shared" si="65"/>
        <v>650.88881925091823</v>
      </c>
      <c r="BZ51" s="210">
        <f t="shared" si="65"/>
        <v>650.88881925091823</v>
      </c>
      <c r="CA51" s="210">
        <f t="shared" si="65"/>
        <v>650.88881925091823</v>
      </c>
      <c r="CB51" s="210">
        <f t="shared" si="65"/>
        <v>650.88881925091823</v>
      </c>
      <c r="CC51" s="210">
        <f t="shared" si="65"/>
        <v>650.88881925091823</v>
      </c>
      <c r="CD51" s="210">
        <f t="shared" si="65"/>
        <v>650.88881925091823</v>
      </c>
      <c r="CE51" s="210">
        <f t="shared" si="65"/>
        <v>650.88881925091823</v>
      </c>
      <c r="CF51" s="210">
        <f t="shared" si="65"/>
        <v>650.88881925091823</v>
      </c>
      <c r="CG51" s="210">
        <f t="shared" si="65"/>
        <v>650.88881925091823</v>
      </c>
      <c r="CH51" s="210">
        <f t="shared" si="65"/>
        <v>650.88881925091823</v>
      </c>
      <c r="CI51" s="210">
        <f t="shared" si="65"/>
        <v>650.88881925091823</v>
      </c>
      <c r="CJ51" s="210">
        <f t="shared" si="65"/>
        <v>650.88881925091823</v>
      </c>
      <c r="CK51" s="210">
        <f t="shared" si="65"/>
        <v>6456.6120826165879</v>
      </c>
      <c r="CL51" s="210">
        <f t="shared" si="65"/>
        <v>6456.6120826165879</v>
      </c>
      <c r="CM51" s="210">
        <f t="shared" si="65"/>
        <v>6456.6120826165879</v>
      </c>
      <c r="CN51" s="210">
        <f t="shared" si="65"/>
        <v>6456.6120826165879</v>
      </c>
      <c r="CO51" s="210">
        <f t="shared" si="65"/>
        <v>6456.6120826165879</v>
      </c>
      <c r="CP51" s="210">
        <f t="shared" si="65"/>
        <v>6456.6120826165879</v>
      </c>
      <c r="CQ51" s="210">
        <f t="shared" si="65"/>
        <v>6456.6120826165879</v>
      </c>
      <c r="CR51" s="210">
        <f t="shared" si="65"/>
        <v>6456.6120826165879</v>
      </c>
      <c r="CS51" s="210">
        <f t="shared" si="65"/>
        <v>6456.6120826165879</v>
      </c>
      <c r="CT51" s="210">
        <f t="shared" si="65"/>
        <v>6456.6120826165879</v>
      </c>
      <c r="CU51" s="210">
        <f t="shared" si="65"/>
        <v>6456.6120826165879</v>
      </c>
      <c r="CV51" s="210">
        <f t="shared" si="65"/>
        <v>6456.6120826165879</v>
      </c>
      <c r="CW51" s="210">
        <f t="shared" si="65"/>
        <v>6456.6120826165879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1.2126596023639044E-14</v>
      </c>
      <c r="AG52" s="210">
        <f t="shared" si="66"/>
        <v>1.2126596023639044E-14</v>
      </c>
      <c r="AH52" s="210">
        <f t="shared" si="66"/>
        <v>1.2126596023639044E-14</v>
      </c>
      <c r="AI52" s="210">
        <f t="shared" si="66"/>
        <v>1.2126596023639044E-14</v>
      </c>
      <c r="AJ52" s="210">
        <f t="shared" si="66"/>
        <v>1.2126596023639044E-14</v>
      </c>
      <c r="AK52" s="210">
        <f t="shared" si="66"/>
        <v>1.2126596023639044E-14</v>
      </c>
      <c r="AL52" s="210">
        <f t="shared" ref="AL52:BQ52" si="67">IF(AL$22&lt;=$E$24,IF(AL$22&lt;=$D$24,IF(AL$22&lt;=$C$24,IF(AL$22&lt;=$B$24,$B118,($C35-$B35)/($C$24-$B$24)),($D35-$C35)/($D$24-$C$24)),($E35-$D35)/($E$24-$D$24)),$F118)</f>
        <v>1.2126596023639044E-14</v>
      </c>
      <c r="AM52" s="210">
        <f t="shared" si="67"/>
        <v>1.2126596023639044E-14</v>
      </c>
      <c r="AN52" s="210">
        <f t="shared" si="67"/>
        <v>1.2126596023639044E-14</v>
      </c>
      <c r="AO52" s="210">
        <f t="shared" si="67"/>
        <v>1.2126596023639044E-14</v>
      </c>
      <c r="AP52" s="210">
        <f t="shared" si="67"/>
        <v>1.2126596023639044E-14</v>
      </c>
      <c r="AQ52" s="210">
        <f t="shared" si="67"/>
        <v>1.2126596023639044E-14</v>
      </c>
      <c r="AR52" s="210">
        <f t="shared" si="67"/>
        <v>1.2126596023639044E-14</v>
      </c>
      <c r="AS52" s="210">
        <f t="shared" si="67"/>
        <v>1.2126596023639044E-14</v>
      </c>
      <c r="AT52" s="210">
        <f t="shared" si="67"/>
        <v>1.2126596023639044E-14</v>
      </c>
      <c r="AU52" s="210">
        <f t="shared" si="67"/>
        <v>1.2126596023639044E-14</v>
      </c>
      <c r="AV52" s="210">
        <f t="shared" si="67"/>
        <v>1.2126596023639044E-14</v>
      </c>
      <c r="AW52" s="210">
        <f t="shared" si="67"/>
        <v>1.2126596023639044E-14</v>
      </c>
      <c r="AX52" s="210">
        <f t="shared" si="67"/>
        <v>1.2126596023639044E-14</v>
      </c>
      <c r="AY52" s="210">
        <f t="shared" si="67"/>
        <v>1.2126596023639044E-14</v>
      </c>
      <c r="AZ52" s="210">
        <f t="shared" si="67"/>
        <v>1.2126596023639044E-14</v>
      </c>
      <c r="BA52" s="210">
        <f t="shared" si="67"/>
        <v>1.2126596023639044E-14</v>
      </c>
      <c r="BB52" s="210">
        <f t="shared" si="67"/>
        <v>1.2126596023639044E-14</v>
      </c>
      <c r="BC52" s="210">
        <f t="shared" si="67"/>
        <v>1.2126596023639044E-14</v>
      </c>
      <c r="BD52" s="210">
        <f t="shared" si="67"/>
        <v>1.2126596023639044E-14</v>
      </c>
      <c r="BE52" s="210">
        <f t="shared" si="67"/>
        <v>1.2126596023639044E-14</v>
      </c>
      <c r="BF52" s="210">
        <f t="shared" si="67"/>
        <v>1.2126596023639044E-14</v>
      </c>
      <c r="BG52" s="210">
        <f t="shared" si="67"/>
        <v>1.2126596023639044E-14</v>
      </c>
      <c r="BH52" s="210">
        <f t="shared" si="67"/>
        <v>1.2126596023639044E-14</v>
      </c>
      <c r="BI52" s="210">
        <f t="shared" si="67"/>
        <v>1.2126596023639044E-14</v>
      </c>
      <c r="BJ52" s="210">
        <f t="shared" si="67"/>
        <v>1.2126596023639044E-14</v>
      </c>
      <c r="BK52" s="210">
        <f t="shared" si="67"/>
        <v>1.2126596023639044E-14</v>
      </c>
      <c r="BL52" s="210">
        <f t="shared" si="67"/>
        <v>1.2126596023639044E-14</v>
      </c>
      <c r="BM52" s="210">
        <f t="shared" si="67"/>
        <v>1.2126596023639044E-14</v>
      </c>
      <c r="BN52" s="210">
        <f t="shared" si="67"/>
        <v>1.2126596023639044E-14</v>
      </c>
      <c r="BO52" s="210">
        <f t="shared" si="67"/>
        <v>1.2126596023639044E-14</v>
      </c>
      <c r="BP52" s="210">
        <f t="shared" si="67"/>
        <v>1.2126596023639044E-14</v>
      </c>
      <c r="BQ52" s="210">
        <f t="shared" si="67"/>
        <v>-2.2737367544323207E-14</v>
      </c>
      <c r="BR52" s="210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0">
        <f t="shared" si="68"/>
        <v>-2.2737367544323207E-14</v>
      </c>
      <c r="BT52" s="210">
        <f t="shared" si="68"/>
        <v>-2.2737367544323207E-14</v>
      </c>
      <c r="BU52" s="210">
        <f t="shared" si="68"/>
        <v>-2.2737367544323207E-14</v>
      </c>
      <c r="BV52" s="210">
        <f t="shared" si="68"/>
        <v>-2.2737367544323207E-14</v>
      </c>
      <c r="BW52" s="210">
        <f t="shared" si="68"/>
        <v>-2.2737367544323207E-14</v>
      </c>
      <c r="BX52" s="210">
        <f t="shared" si="68"/>
        <v>-2.2737367544323207E-14</v>
      </c>
      <c r="BY52" s="210">
        <f t="shared" si="68"/>
        <v>-2.2737367544323207E-14</v>
      </c>
      <c r="BZ52" s="210">
        <f t="shared" si="68"/>
        <v>-2.2737367544323207E-14</v>
      </c>
      <c r="CA52" s="210">
        <f t="shared" si="68"/>
        <v>-2.2737367544323207E-14</v>
      </c>
      <c r="CB52" s="210">
        <f t="shared" si="68"/>
        <v>-2.2737367544323207E-14</v>
      </c>
      <c r="CC52" s="210">
        <f t="shared" si="68"/>
        <v>-2.2737367544323207E-14</v>
      </c>
      <c r="CD52" s="210">
        <f t="shared" si="68"/>
        <v>-2.2737367544323207E-14</v>
      </c>
      <c r="CE52" s="210">
        <f t="shared" si="68"/>
        <v>-2.2737367544323207E-14</v>
      </c>
      <c r="CF52" s="210">
        <f t="shared" si="68"/>
        <v>-2.2737367544323207E-14</v>
      </c>
      <c r="CG52" s="210">
        <f t="shared" si="68"/>
        <v>-2.2737367544323207E-14</v>
      </c>
      <c r="CH52" s="210">
        <f t="shared" si="68"/>
        <v>-2.2737367544323207E-14</v>
      </c>
      <c r="CI52" s="210">
        <f t="shared" si="68"/>
        <v>-2.2737367544323207E-14</v>
      </c>
      <c r="CJ52" s="210">
        <f t="shared" si="68"/>
        <v>-2.2737367544323207E-14</v>
      </c>
      <c r="CK52" s="210">
        <f t="shared" si="68"/>
        <v>-167.57696138006267</v>
      </c>
      <c r="CL52" s="210">
        <f t="shared" si="68"/>
        <v>-167.57696138006267</v>
      </c>
      <c r="CM52" s="210">
        <f t="shared" si="68"/>
        <v>-167.57696138006267</v>
      </c>
      <c r="CN52" s="210">
        <f t="shared" si="68"/>
        <v>-167.57696138006267</v>
      </c>
      <c r="CO52" s="210">
        <f t="shared" si="68"/>
        <v>-167.57696138006267</v>
      </c>
      <c r="CP52" s="210">
        <f t="shared" si="68"/>
        <v>-167.57696138006267</v>
      </c>
      <c r="CQ52" s="210">
        <f t="shared" si="68"/>
        <v>-167.57696138006267</v>
      </c>
      <c r="CR52" s="210">
        <f t="shared" si="68"/>
        <v>-167.57696138006267</v>
      </c>
      <c r="CS52" s="210">
        <f t="shared" si="68"/>
        <v>-167.57696138006267</v>
      </c>
      <c r="CT52" s="210">
        <f t="shared" si="68"/>
        <v>-167.57696138006267</v>
      </c>
      <c r="CU52" s="210">
        <f t="shared" si="68"/>
        <v>-167.57696138006267</v>
      </c>
      <c r="CV52" s="210">
        <f t="shared" si="68"/>
        <v>-167.57696138006267</v>
      </c>
      <c r="CW52" s="210">
        <f t="shared" si="68"/>
        <v>-167.57696138006267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-43.392587950061234</v>
      </c>
      <c r="AG53" s="210">
        <f t="shared" si="69"/>
        <v>-43.392587950061234</v>
      </c>
      <c r="AH53" s="210">
        <f t="shared" si="69"/>
        <v>-43.392587950061234</v>
      </c>
      <c r="AI53" s="210">
        <f t="shared" si="69"/>
        <v>-43.392587950061234</v>
      </c>
      <c r="AJ53" s="210">
        <f t="shared" si="69"/>
        <v>-43.392587950061234</v>
      </c>
      <c r="AK53" s="210">
        <f t="shared" si="69"/>
        <v>-43.392587950061234</v>
      </c>
      <c r="AL53" s="210">
        <f t="shared" ref="AL53:BQ53" si="70">IF(AL$22&lt;=$E$24,IF(AL$22&lt;=$D$24,IF(AL$22&lt;=$C$24,IF(AL$22&lt;=$B$24,$B119,($C36-$B36)/($C$24-$B$24)),($D36-$C36)/($D$24-$C$24)),($E36-$D36)/($E$24-$D$24)),$F119)</f>
        <v>-43.392587950061234</v>
      </c>
      <c r="AM53" s="210">
        <f t="shared" si="70"/>
        <v>-43.392587950061234</v>
      </c>
      <c r="AN53" s="210">
        <f t="shared" si="70"/>
        <v>-43.392587950061234</v>
      </c>
      <c r="AO53" s="210">
        <f t="shared" si="70"/>
        <v>-43.392587950061234</v>
      </c>
      <c r="AP53" s="210">
        <f t="shared" si="70"/>
        <v>-43.392587950061234</v>
      </c>
      <c r="AQ53" s="210">
        <f t="shared" si="70"/>
        <v>-43.392587950061234</v>
      </c>
      <c r="AR53" s="210">
        <f t="shared" si="70"/>
        <v>-43.392587950061234</v>
      </c>
      <c r="AS53" s="210">
        <f t="shared" si="70"/>
        <v>-43.392587950061234</v>
      </c>
      <c r="AT53" s="210">
        <f t="shared" si="70"/>
        <v>-43.392587950061234</v>
      </c>
      <c r="AU53" s="210">
        <f t="shared" si="70"/>
        <v>-43.392587950061234</v>
      </c>
      <c r="AV53" s="210">
        <f t="shared" si="70"/>
        <v>-43.392587950061234</v>
      </c>
      <c r="AW53" s="210">
        <f t="shared" si="70"/>
        <v>-43.392587950061234</v>
      </c>
      <c r="AX53" s="210">
        <f t="shared" si="70"/>
        <v>-43.392587950061234</v>
      </c>
      <c r="AY53" s="210">
        <f t="shared" si="70"/>
        <v>-43.392587950061234</v>
      </c>
      <c r="AZ53" s="210">
        <f t="shared" si="70"/>
        <v>-43.392587950061234</v>
      </c>
      <c r="BA53" s="210">
        <f t="shared" si="70"/>
        <v>-43.392587950061234</v>
      </c>
      <c r="BB53" s="210">
        <f t="shared" si="70"/>
        <v>-43.392587950061234</v>
      </c>
      <c r="BC53" s="210">
        <f t="shared" si="70"/>
        <v>-43.392587950061234</v>
      </c>
      <c r="BD53" s="210">
        <f t="shared" si="70"/>
        <v>-43.392587950061234</v>
      </c>
      <c r="BE53" s="210">
        <f t="shared" si="70"/>
        <v>-43.392587950061234</v>
      </c>
      <c r="BF53" s="210">
        <f t="shared" si="70"/>
        <v>-43.392587950061234</v>
      </c>
      <c r="BG53" s="210">
        <f t="shared" si="70"/>
        <v>-43.392587950061234</v>
      </c>
      <c r="BH53" s="210">
        <f t="shared" si="70"/>
        <v>-43.392587950061234</v>
      </c>
      <c r="BI53" s="210">
        <f t="shared" si="70"/>
        <v>-43.392587950061234</v>
      </c>
      <c r="BJ53" s="210">
        <f t="shared" si="70"/>
        <v>-43.392587950061234</v>
      </c>
      <c r="BK53" s="210">
        <f t="shared" si="70"/>
        <v>-43.392587950061234</v>
      </c>
      <c r="BL53" s="210">
        <f t="shared" si="70"/>
        <v>-43.392587950061234</v>
      </c>
      <c r="BM53" s="210">
        <f t="shared" si="70"/>
        <v>-43.392587950061234</v>
      </c>
      <c r="BN53" s="210">
        <f t="shared" si="70"/>
        <v>-43.392587950061234</v>
      </c>
      <c r="BO53" s="210">
        <f t="shared" si="70"/>
        <v>-43.392587950061234</v>
      </c>
      <c r="BP53" s="210">
        <f t="shared" si="70"/>
        <v>-43.392587950061234</v>
      </c>
      <c r="BQ53" s="210">
        <f t="shared" si="70"/>
        <v>-1645.8005675744182</v>
      </c>
      <c r="BR53" s="210">
        <f t="shared" ref="BR53:DA53" si="71">IF(BR$22&lt;=$E$24,IF(BR$22&lt;=$D$24,IF(BR$22&lt;=$C$24,IF(BR$22&lt;=$B$24,$B119,($C36-$B36)/($C$24-$B$24)),($D36-$C36)/($D$24-$C$24)),($E36-$D36)/($E$24-$D$24)),$F119)</f>
        <v>-1645.8005675744182</v>
      </c>
      <c r="BS53" s="210">
        <f t="shared" si="71"/>
        <v>-1645.8005675744182</v>
      </c>
      <c r="BT53" s="210">
        <f t="shared" si="71"/>
        <v>-1645.8005675744182</v>
      </c>
      <c r="BU53" s="210">
        <f t="shared" si="71"/>
        <v>-1645.8005675744182</v>
      </c>
      <c r="BV53" s="210">
        <f t="shared" si="71"/>
        <v>-1645.8005675744182</v>
      </c>
      <c r="BW53" s="210">
        <f t="shared" si="71"/>
        <v>-1645.8005675744182</v>
      </c>
      <c r="BX53" s="210">
        <f t="shared" si="71"/>
        <v>-1645.8005675744182</v>
      </c>
      <c r="BY53" s="210">
        <f t="shared" si="71"/>
        <v>-1645.8005675744182</v>
      </c>
      <c r="BZ53" s="210">
        <f t="shared" si="71"/>
        <v>-1645.8005675744182</v>
      </c>
      <c r="CA53" s="210">
        <f t="shared" si="71"/>
        <v>-1645.8005675744182</v>
      </c>
      <c r="CB53" s="210">
        <f t="shared" si="71"/>
        <v>-1645.8005675744182</v>
      </c>
      <c r="CC53" s="210">
        <f t="shared" si="71"/>
        <v>-1645.8005675744182</v>
      </c>
      <c r="CD53" s="210">
        <f t="shared" si="71"/>
        <v>-1645.8005675744182</v>
      </c>
      <c r="CE53" s="210">
        <f t="shared" si="71"/>
        <v>-1645.8005675744182</v>
      </c>
      <c r="CF53" s="210">
        <f t="shared" si="71"/>
        <v>-1645.8005675744182</v>
      </c>
      <c r="CG53" s="210">
        <f t="shared" si="71"/>
        <v>-1645.8005675744182</v>
      </c>
      <c r="CH53" s="210">
        <f t="shared" si="71"/>
        <v>-1645.8005675744182</v>
      </c>
      <c r="CI53" s="210">
        <f t="shared" si="71"/>
        <v>-1645.8005675744182</v>
      </c>
      <c r="CJ53" s="210">
        <f t="shared" si="71"/>
        <v>-1645.8005675744182</v>
      </c>
      <c r="CK53" s="210">
        <f t="shared" si="71"/>
        <v>911.24434695128537</v>
      </c>
      <c r="CL53" s="210">
        <f t="shared" si="71"/>
        <v>911.24434695128537</v>
      </c>
      <c r="CM53" s="210">
        <f t="shared" si="71"/>
        <v>911.24434695128537</v>
      </c>
      <c r="CN53" s="210">
        <f t="shared" si="71"/>
        <v>911.24434695128537</v>
      </c>
      <c r="CO53" s="210">
        <f t="shared" si="71"/>
        <v>911.24434695128537</v>
      </c>
      <c r="CP53" s="210">
        <f t="shared" si="71"/>
        <v>911.24434695128537</v>
      </c>
      <c r="CQ53" s="210">
        <f t="shared" si="71"/>
        <v>911.24434695128537</v>
      </c>
      <c r="CR53" s="210">
        <f t="shared" si="71"/>
        <v>911.24434695128537</v>
      </c>
      <c r="CS53" s="210">
        <f t="shared" si="71"/>
        <v>911.24434695128537</v>
      </c>
      <c r="CT53" s="210">
        <f t="shared" si="71"/>
        <v>911.24434695128537</v>
      </c>
      <c r="CU53" s="210">
        <f t="shared" si="71"/>
        <v>911.24434695128537</v>
      </c>
      <c r="CV53" s="210">
        <f t="shared" si="71"/>
        <v>911.24434695128537</v>
      </c>
      <c r="CW53" s="210">
        <f t="shared" si="71"/>
        <v>911.24434695128537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1025.0217625998712</v>
      </c>
      <c r="BR54" s="210">
        <f t="shared" ref="BR54:DA54" si="74">IF(BR$22&lt;=$E$24,IF(BR$22&lt;=$D$24,IF(BR$22&lt;=$C$24,IF(BR$22&lt;=$B$24,$B120,($C37-$B37)/($C$24-$B$24)),($D37-$C37)/($D$24-$C$24)),($E37-$D37)/($E$24-$D$24)),$F120)</f>
        <v>1025.0217625998712</v>
      </c>
      <c r="BS54" s="210">
        <f t="shared" si="74"/>
        <v>1025.0217625998712</v>
      </c>
      <c r="BT54" s="210">
        <f t="shared" si="74"/>
        <v>1025.0217625998712</v>
      </c>
      <c r="BU54" s="210">
        <f t="shared" si="74"/>
        <v>1025.0217625998712</v>
      </c>
      <c r="BV54" s="210">
        <f t="shared" si="74"/>
        <v>1025.0217625998712</v>
      </c>
      <c r="BW54" s="210">
        <f t="shared" si="74"/>
        <v>1025.0217625998712</v>
      </c>
      <c r="BX54" s="210">
        <f t="shared" si="74"/>
        <v>1025.0217625998712</v>
      </c>
      <c r="BY54" s="210">
        <f t="shared" si="74"/>
        <v>1025.0217625998712</v>
      </c>
      <c r="BZ54" s="210">
        <f t="shared" si="74"/>
        <v>1025.0217625998712</v>
      </c>
      <c r="CA54" s="210">
        <f t="shared" si="74"/>
        <v>1025.0217625998712</v>
      </c>
      <c r="CB54" s="210">
        <f t="shared" si="74"/>
        <v>1025.0217625998712</v>
      </c>
      <c r="CC54" s="210">
        <f t="shared" si="74"/>
        <v>1025.0217625998712</v>
      </c>
      <c r="CD54" s="210">
        <f t="shared" si="74"/>
        <v>1025.0217625998712</v>
      </c>
      <c r="CE54" s="210">
        <f t="shared" si="74"/>
        <v>1025.0217625998712</v>
      </c>
      <c r="CF54" s="210">
        <f t="shared" si="74"/>
        <v>1025.0217625998712</v>
      </c>
      <c r="CG54" s="210">
        <f t="shared" si="74"/>
        <v>1025.0217625998712</v>
      </c>
      <c r="CH54" s="210">
        <f t="shared" si="74"/>
        <v>1025.0217625998712</v>
      </c>
      <c r="CI54" s="210">
        <f t="shared" si="74"/>
        <v>1025.0217625998712</v>
      </c>
      <c r="CJ54" s="210">
        <f t="shared" si="74"/>
        <v>1025.0217625998712</v>
      </c>
      <c r="CK54" s="210">
        <f t="shared" si="74"/>
        <v>1473.9812946186148</v>
      </c>
      <c r="CL54" s="210">
        <f t="shared" si="74"/>
        <v>1473.9812946186148</v>
      </c>
      <c r="CM54" s="210">
        <f t="shared" si="74"/>
        <v>1473.9812946186148</v>
      </c>
      <c r="CN54" s="210">
        <f t="shared" si="74"/>
        <v>1473.9812946186148</v>
      </c>
      <c r="CO54" s="210">
        <f t="shared" si="74"/>
        <v>1473.9812946186148</v>
      </c>
      <c r="CP54" s="210">
        <f t="shared" si="74"/>
        <v>1473.9812946186148</v>
      </c>
      <c r="CQ54" s="210">
        <f t="shared" si="74"/>
        <v>1473.9812946186148</v>
      </c>
      <c r="CR54" s="210">
        <f t="shared" si="74"/>
        <v>1473.9812946186148</v>
      </c>
      <c r="CS54" s="210">
        <f t="shared" si="74"/>
        <v>1473.9812946186148</v>
      </c>
      <c r="CT54" s="210">
        <f t="shared" si="74"/>
        <v>1473.9812946186148</v>
      </c>
      <c r="CU54" s="210">
        <f t="shared" si="74"/>
        <v>1473.9812946186148</v>
      </c>
      <c r="CV54" s="210">
        <f t="shared" si="74"/>
        <v>1473.9812946186148</v>
      </c>
      <c r="CW54" s="210">
        <f t="shared" si="74"/>
        <v>1473.9812946186148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1471.2865959745848</v>
      </c>
      <c r="G59" s="204">
        <f t="shared" si="75"/>
        <v>1471.2865959745848</v>
      </c>
      <c r="H59" s="204">
        <f t="shared" si="75"/>
        <v>1471.2865959745848</v>
      </c>
      <c r="I59" s="204">
        <f t="shared" si="75"/>
        <v>1471.2865959745848</v>
      </c>
      <c r="J59" s="204">
        <f t="shared" si="75"/>
        <v>1471.2865959745848</v>
      </c>
      <c r="K59" s="204">
        <f t="shared" si="75"/>
        <v>1471.2865959745848</v>
      </c>
      <c r="L59" s="204">
        <f t="shared" si="75"/>
        <v>1471.2865959745848</v>
      </c>
      <c r="M59" s="204">
        <f t="shared" si="75"/>
        <v>1471.2865959745848</v>
      </c>
      <c r="N59" s="204">
        <f t="shared" si="75"/>
        <v>1471.2865959745848</v>
      </c>
      <c r="O59" s="204">
        <f t="shared" si="75"/>
        <v>1471.2865959745848</v>
      </c>
      <c r="P59" s="204">
        <f t="shared" si="75"/>
        <v>1471.2865959745848</v>
      </c>
      <c r="Q59" s="204">
        <f t="shared" si="75"/>
        <v>1471.2865959745848</v>
      </c>
      <c r="R59" s="204">
        <f t="shared" si="75"/>
        <v>1471.2865959745848</v>
      </c>
      <c r="S59" s="204">
        <f t="shared" si="75"/>
        <v>1471.2865959745848</v>
      </c>
      <c r="T59" s="204">
        <f t="shared" si="75"/>
        <v>1471.2865959745848</v>
      </c>
      <c r="U59" s="204">
        <f t="shared" si="75"/>
        <v>1471.2865959745848</v>
      </c>
      <c r="V59" s="204">
        <f t="shared" si="75"/>
        <v>1471.2865959745848</v>
      </c>
      <c r="W59" s="204">
        <f t="shared" si="75"/>
        <v>1471.2865959745848</v>
      </c>
      <c r="X59" s="204">
        <f t="shared" si="75"/>
        <v>1471.2865959745848</v>
      </c>
      <c r="Y59" s="204">
        <f t="shared" si="75"/>
        <v>1471.2865959745848</v>
      </c>
      <c r="Z59" s="204">
        <f t="shared" si="75"/>
        <v>1471.2865959745848</v>
      </c>
      <c r="AA59" s="204">
        <f t="shared" si="75"/>
        <v>1471.2865959745848</v>
      </c>
      <c r="AB59" s="204">
        <f t="shared" si="75"/>
        <v>1471.2865959745848</v>
      </c>
      <c r="AC59" s="204">
        <f t="shared" si="75"/>
        <v>1471.2865959745848</v>
      </c>
      <c r="AD59" s="204">
        <f t="shared" si="75"/>
        <v>1471.2865959745848</v>
      </c>
      <c r="AE59" s="204">
        <f t="shared" si="75"/>
        <v>1471.2865959745848</v>
      </c>
      <c r="AF59" s="204">
        <f t="shared" si="75"/>
        <v>1539.8496522562652</v>
      </c>
      <c r="AG59" s="204">
        <f t="shared" si="75"/>
        <v>1608.4127085379457</v>
      </c>
      <c r="AH59" s="204">
        <f t="shared" si="75"/>
        <v>1676.975764819626</v>
      </c>
      <c r="AI59" s="204">
        <f t="shared" si="75"/>
        <v>1745.5388211013064</v>
      </c>
      <c r="AJ59" s="204">
        <f t="shared" si="75"/>
        <v>1814.1018773829869</v>
      </c>
      <c r="AK59" s="204">
        <f t="shared" si="75"/>
        <v>1882.6649336646674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1951.2279899463479</v>
      </c>
      <c r="AM59" s="204">
        <f t="shared" si="76"/>
        <v>2019.7910462280283</v>
      </c>
      <c r="AN59" s="204">
        <f t="shared" si="76"/>
        <v>2088.3541025097088</v>
      </c>
      <c r="AO59" s="204">
        <f t="shared" si="76"/>
        <v>2156.9171587913888</v>
      </c>
      <c r="AP59" s="204">
        <f t="shared" si="76"/>
        <v>2225.4802150730693</v>
      </c>
      <c r="AQ59" s="204">
        <f t="shared" si="76"/>
        <v>2294.0432713547498</v>
      </c>
      <c r="AR59" s="204">
        <f t="shared" si="76"/>
        <v>2362.6063276364303</v>
      </c>
      <c r="AS59" s="204">
        <f t="shared" si="76"/>
        <v>2431.1693839181107</v>
      </c>
      <c r="AT59" s="204">
        <f t="shared" si="76"/>
        <v>2499.7324401997912</v>
      </c>
      <c r="AU59" s="204">
        <f t="shared" si="76"/>
        <v>2568.2954964814717</v>
      </c>
      <c r="AV59" s="204">
        <f t="shared" si="76"/>
        <v>2636.8585527631521</v>
      </c>
      <c r="AW59" s="204">
        <f t="shared" si="76"/>
        <v>2705.4216090448326</v>
      </c>
      <c r="AX59" s="204">
        <f t="shared" si="76"/>
        <v>2773.9846653265131</v>
      </c>
      <c r="AY59" s="204">
        <f t="shared" si="76"/>
        <v>2842.5477216081936</v>
      </c>
      <c r="AZ59" s="204">
        <f t="shared" si="76"/>
        <v>2911.110777889874</v>
      </c>
      <c r="BA59" s="204">
        <f t="shared" si="76"/>
        <v>2979.6738341715545</v>
      </c>
      <c r="BB59" s="204">
        <f t="shared" si="76"/>
        <v>3048.236890453235</v>
      </c>
      <c r="BC59" s="204">
        <f t="shared" si="76"/>
        <v>3116.7999467349155</v>
      </c>
      <c r="BD59" s="204">
        <f t="shared" si="76"/>
        <v>3185.3630030165955</v>
      </c>
      <c r="BE59" s="204">
        <f t="shared" si="76"/>
        <v>3253.926059298276</v>
      </c>
      <c r="BF59" s="204">
        <f t="shared" si="76"/>
        <v>3322.4891155799564</v>
      </c>
      <c r="BG59" s="204">
        <f t="shared" si="76"/>
        <v>3391.0521718616369</v>
      </c>
      <c r="BH59" s="204">
        <f t="shared" si="76"/>
        <v>3459.6152281433174</v>
      </c>
      <c r="BI59" s="204">
        <f t="shared" si="76"/>
        <v>3528.1782844249974</v>
      </c>
      <c r="BJ59" s="204">
        <f t="shared" si="76"/>
        <v>3596.7413407066779</v>
      </c>
      <c r="BK59" s="204">
        <f t="shared" si="76"/>
        <v>3665.3043969883583</v>
      </c>
      <c r="BL59" s="204">
        <f t="shared" si="76"/>
        <v>3733.8674532700388</v>
      </c>
      <c r="BM59" s="204">
        <f t="shared" si="76"/>
        <v>3802.4305095517193</v>
      </c>
      <c r="BN59" s="204">
        <f t="shared" si="76"/>
        <v>3870.9935658333998</v>
      </c>
      <c r="BO59" s="204">
        <f t="shared" si="76"/>
        <v>3939.5566221150802</v>
      </c>
      <c r="BP59" s="204">
        <f t="shared" si="76"/>
        <v>4008.1196783967607</v>
      </c>
      <c r="BQ59" s="204">
        <f t="shared" si="76"/>
        <v>4034.5007081309027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4018.6997113175066</v>
      </c>
      <c r="BS59" s="204">
        <f t="shared" si="77"/>
        <v>4002.8987145041106</v>
      </c>
      <c r="BT59" s="204">
        <f t="shared" si="77"/>
        <v>3987.097717690714</v>
      </c>
      <c r="BU59" s="204">
        <f t="shared" si="77"/>
        <v>3971.296720877318</v>
      </c>
      <c r="BV59" s="204">
        <f t="shared" si="77"/>
        <v>3955.4957240639219</v>
      </c>
      <c r="BW59" s="204">
        <f t="shared" si="77"/>
        <v>3939.6947272505254</v>
      </c>
      <c r="BX59" s="204">
        <f t="shared" si="77"/>
        <v>3923.8937304371293</v>
      </c>
      <c r="BY59" s="204">
        <f t="shared" si="77"/>
        <v>3908.0927336237328</v>
      </c>
      <c r="BZ59" s="204">
        <f t="shared" si="77"/>
        <v>3892.2917368103367</v>
      </c>
      <c r="CA59" s="204">
        <f t="shared" si="77"/>
        <v>3876.4907399969406</v>
      </c>
      <c r="CB59" s="204">
        <f t="shared" si="77"/>
        <v>3860.6897431835441</v>
      </c>
      <c r="CC59" s="204">
        <f t="shared" si="77"/>
        <v>3844.8887463701481</v>
      </c>
      <c r="CD59" s="204">
        <f t="shared" si="77"/>
        <v>3829.087749556752</v>
      </c>
      <c r="CE59" s="204">
        <f t="shared" si="77"/>
        <v>3813.2867527433555</v>
      </c>
      <c r="CF59" s="204">
        <f t="shared" si="77"/>
        <v>3797.4857559299594</v>
      </c>
      <c r="CG59" s="204">
        <f t="shared" si="77"/>
        <v>3781.6847591165633</v>
      </c>
      <c r="CH59" s="204">
        <f t="shared" si="77"/>
        <v>3765.8837623031668</v>
      </c>
      <c r="CI59" s="204">
        <f t="shared" si="77"/>
        <v>3750.0827654897707</v>
      </c>
      <c r="CJ59" s="204">
        <f t="shared" si="77"/>
        <v>3734.2817686763747</v>
      </c>
      <c r="CK59" s="204">
        <f t="shared" si="77"/>
        <v>3681.7197404896783</v>
      </c>
      <c r="CL59" s="204">
        <f t="shared" si="77"/>
        <v>3592.3966809296817</v>
      </c>
      <c r="CM59" s="204">
        <f t="shared" si="77"/>
        <v>3503.0736213696855</v>
      </c>
      <c r="CN59" s="204">
        <f t="shared" si="77"/>
        <v>3413.7505618096893</v>
      </c>
      <c r="CO59" s="204">
        <f t="shared" si="77"/>
        <v>3324.4275022496931</v>
      </c>
      <c r="CP59" s="204">
        <f t="shared" si="77"/>
        <v>3235.1044426896965</v>
      </c>
      <c r="CQ59" s="204">
        <f t="shared" si="77"/>
        <v>3145.7813831297003</v>
      </c>
      <c r="CR59" s="204">
        <f t="shared" si="77"/>
        <v>3056.4583235697041</v>
      </c>
      <c r="CS59" s="204">
        <f t="shared" si="77"/>
        <v>2967.1352640097075</v>
      </c>
      <c r="CT59" s="204">
        <f t="shared" si="77"/>
        <v>2877.8122044497113</v>
      </c>
      <c r="CU59" s="204">
        <f t="shared" si="77"/>
        <v>2788.4891448897151</v>
      </c>
      <c r="CV59" s="204">
        <f t="shared" si="77"/>
        <v>2699.166085329719</v>
      </c>
      <c r="CW59" s="204">
        <f t="shared" si="77"/>
        <v>2609.8430257697223</v>
      </c>
      <c r="CX59" s="204">
        <f t="shared" si="77"/>
        <v>2716.2030257697224</v>
      </c>
      <c r="CY59" s="204">
        <f t="shared" si="77"/>
        <v>2822.5630257697226</v>
      </c>
      <c r="CZ59" s="204">
        <f t="shared" si="77"/>
        <v>2928.9230257697227</v>
      </c>
      <c r="DA59" s="204">
        <f t="shared" si="77"/>
        <v>3035.2830257697224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66.170849341169458</v>
      </c>
      <c r="AG60" s="204">
        <f t="shared" si="78"/>
        <v>132.34169868233892</v>
      </c>
      <c r="AH60" s="204">
        <f t="shared" si="78"/>
        <v>198.51254802350837</v>
      </c>
      <c r="AI60" s="204">
        <f t="shared" si="78"/>
        <v>264.68339736467783</v>
      </c>
      <c r="AJ60" s="204">
        <f t="shared" si="78"/>
        <v>330.85424670584729</v>
      </c>
      <c r="AK60" s="204">
        <f t="shared" si="78"/>
        <v>397.02509604701675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463.1959453881862</v>
      </c>
      <c r="AM60" s="204">
        <f t="shared" si="79"/>
        <v>529.36679472935566</v>
      </c>
      <c r="AN60" s="204">
        <f t="shared" si="79"/>
        <v>595.53764407052518</v>
      </c>
      <c r="AO60" s="204">
        <f t="shared" si="79"/>
        <v>661.70849341169458</v>
      </c>
      <c r="AP60" s="204">
        <f t="shared" si="79"/>
        <v>727.87934275286398</v>
      </c>
      <c r="AQ60" s="204">
        <f t="shared" si="79"/>
        <v>794.05019209403349</v>
      </c>
      <c r="AR60" s="204">
        <f t="shared" si="79"/>
        <v>860.22104143520301</v>
      </c>
      <c r="AS60" s="204">
        <f t="shared" si="79"/>
        <v>926.39189077637241</v>
      </c>
      <c r="AT60" s="204">
        <f t="shared" si="79"/>
        <v>992.56274011754181</v>
      </c>
      <c r="AU60" s="204">
        <f t="shared" si="79"/>
        <v>1058.7335894587113</v>
      </c>
      <c r="AV60" s="204">
        <f t="shared" si="79"/>
        <v>1124.9044387998808</v>
      </c>
      <c r="AW60" s="204">
        <f t="shared" si="79"/>
        <v>1191.0752881410504</v>
      </c>
      <c r="AX60" s="204">
        <f t="shared" si="79"/>
        <v>1257.2461374822196</v>
      </c>
      <c r="AY60" s="204">
        <f t="shared" si="79"/>
        <v>1323.4169868233892</v>
      </c>
      <c r="AZ60" s="204">
        <f t="shared" si="79"/>
        <v>1389.5878361645587</v>
      </c>
      <c r="BA60" s="204">
        <f t="shared" si="79"/>
        <v>1455.758685505728</v>
      </c>
      <c r="BB60" s="204">
        <f t="shared" si="79"/>
        <v>1521.9295348468975</v>
      </c>
      <c r="BC60" s="204">
        <f t="shared" si="79"/>
        <v>1588.100384188067</v>
      </c>
      <c r="BD60" s="204">
        <f t="shared" si="79"/>
        <v>1654.2712335292365</v>
      </c>
      <c r="BE60" s="204">
        <f t="shared" si="79"/>
        <v>1720.442082870406</v>
      </c>
      <c r="BF60" s="204">
        <f t="shared" si="79"/>
        <v>1786.6129322115753</v>
      </c>
      <c r="BG60" s="204">
        <f t="shared" si="79"/>
        <v>1852.7837815527448</v>
      </c>
      <c r="BH60" s="204">
        <f t="shared" si="79"/>
        <v>1918.9546308939143</v>
      </c>
      <c r="BI60" s="204">
        <f t="shared" si="79"/>
        <v>1985.1254802350836</v>
      </c>
      <c r="BJ60" s="204">
        <f t="shared" si="79"/>
        <v>2051.2963295762534</v>
      </c>
      <c r="BK60" s="204">
        <f t="shared" si="79"/>
        <v>2117.4671789174226</v>
      </c>
      <c r="BL60" s="204">
        <f t="shared" si="79"/>
        <v>2183.6380282585919</v>
      </c>
      <c r="BM60" s="204">
        <f t="shared" si="79"/>
        <v>2249.8088775997617</v>
      </c>
      <c r="BN60" s="204">
        <f t="shared" si="79"/>
        <v>2315.979726940931</v>
      </c>
      <c r="BO60" s="204">
        <f t="shared" si="79"/>
        <v>2382.1505762821007</v>
      </c>
      <c r="BP60" s="204">
        <f t="shared" si="79"/>
        <v>2448.32142562327</v>
      </c>
      <c r="BQ60" s="204">
        <f t="shared" si="79"/>
        <v>3365.3813474359727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5133.3303417202087</v>
      </c>
      <c r="BS60" s="204">
        <f t="shared" si="80"/>
        <v>6901.2793360044452</v>
      </c>
      <c r="BT60" s="204">
        <f t="shared" si="80"/>
        <v>8669.2283302886826</v>
      </c>
      <c r="BU60" s="204">
        <f t="shared" si="80"/>
        <v>10437.177324572916</v>
      </c>
      <c r="BV60" s="204">
        <f t="shared" si="80"/>
        <v>12205.126318857154</v>
      </c>
      <c r="BW60" s="204">
        <f t="shared" si="80"/>
        <v>13973.075313141391</v>
      </c>
      <c r="BX60" s="204">
        <f t="shared" si="80"/>
        <v>15741.024307425625</v>
      </c>
      <c r="BY60" s="204">
        <f t="shared" si="80"/>
        <v>17508.973301709862</v>
      </c>
      <c r="BZ60" s="204">
        <f t="shared" si="80"/>
        <v>19276.9222959941</v>
      </c>
      <c r="CA60" s="204">
        <f t="shared" si="80"/>
        <v>21044.871290278334</v>
      </c>
      <c r="CB60" s="204">
        <f t="shared" si="80"/>
        <v>22812.820284562571</v>
      </c>
      <c r="CC60" s="204">
        <f t="shared" si="80"/>
        <v>24580.769278846808</v>
      </c>
      <c r="CD60" s="204">
        <f t="shared" si="80"/>
        <v>26348.718273131042</v>
      </c>
      <c r="CE60" s="204">
        <f t="shared" si="80"/>
        <v>28116.66726741528</v>
      </c>
      <c r="CF60" s="204">
        <f t="shared" si="80"/>
        <v>29884.616261699517</v>
      </c>
      <c r="CG60" s="204">
        <f t="shared" si="80"/>
        <v>31652.565255983751</v>
      </c>
      <c r="CH60" s="204">
        <f t="shared" si="80"/>
        <v>33420.514250267988</v>
      </c>
      <c r="CI60" s="204">
        <f t="shared" si="80"/>
        <v>35188.463244552229</v>
      </c>
      <c r="CJ60" s="204">
        <f t="shared" si="80"/>
        <v>36956.412238836463</v>
      </c>
      <c r="CK60" s="204">
        <f t="shared" si="80"/>
        <v>36926.614002012881</v>
      </c>
      <c r="CL60" s="204">
        <f t="shared" si="80"/>
        <v>35099.068534081482</v>
      </c>
      <c r="CM60" s="204">
        <f t="shared" si="80"/>
        <v>33271.52306615009</v>
      </c>
      <c r="CN60" s="204">
        <f t="shared" si="80"/>
        <v>31443.977598218691</v>
      </c>
      <c r="CO60" s="204">
        <f t="shared" si="80"/>
        <v>29616.432130287292</v>
      </c>
      <c r="CP60" s="204">
        <f t="shared" si="80"/>
        <v>27788.886662355897</v>
      </c>
      <c r="CQ60" s="204">
        <f t="shared" si="80"/>
        <v>25961.341194424498</v>
      </c>
      <c r="CR60" s="204">
        <f t="shared" si="80"/>
        <v>24133.795726493103</v>
      </c>
      <c r="CS60" s="204">
        <f t="shared" si="80"/>
        <v>22306.250258561704</v>
      </c>
      <c r="CT60" s="204">
        <f t="shared" si="80"/>
        <v>20478.704790630309</v>
      </c>
      <c r="CU60" s="204">
        <f t="shared" si="80"/>
        <v>18651.15932269891</v>
      </c>
      <c r="CV60" s="204">
        <f t="shared" si="80"/>
        <v>16823.613854767515</v>
      </c>
      <c r="CW60" s="204">
        <f t="shared" si="80"/>
        <v>14996.068386836116</v>
      </c>
      <c r="CX60" s="204">
        <f t="shared" si="80"/>
        <v>15720.928386836114</v>
      </c>
      <c r="CY60" s="204">
        <f t="shared" si="80"/>
        <v>16445.788386836113</v>
      </c>
      <c r="CZ60" s="204">
        <f t="shared" si="80"/>
        <v>17170.648386836114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17895.508386836114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178.16053949785783</v>
      </c>
      <c r="G61" s="204">
        <f t="shared" si="81"/>
        <v>178.16053949785783</v>
      </c>
      <c r="H61" s="204">
        <f t="shared" si="81"/>
        <v>178.16053949785783</v>
      </c>
      <c r="I61" s="204">
        <f t="shared" si="81"/>
        <v>178.16053949785783</v>
      </c>
      <c r="J61" s="204">
        <f t="shared" si="81"/>
        <v>178.16053949785783</v>
      </c>
      <c r="K61" s="204">
        <f t="shared" si="81"/>
        <v>178.16053949785783</v>
      </c>
      <c r="L61" s="204">
        <f t="shared" si="81"/>
        <v>178.16053949785783</v>
      </c>
      <c r="M61" s="204">
        <f t="shared" si="81"/>
        <v>178.16053949785783</v>
      </c>
      <c r="N61" s="204">
        <f t="shared" si="81"/>
        <v>178.16053949785783</v>
      </c>
      <c r="O61" s="204">
        <f t="shared" si="81"/>
        <v>178.16053949785783</v>
      </c>
      <c r="P61" s="204">
        <f t="shared" si="81"/>
        <v>178.16053949785783</v>
      </c>
      <c r="Q61" s="204">
        <f t="shared" si="81"/>
        <v>178.16053949785783</v>
      </c>
      <c r="R61" s="204">
        <f t="shared" si="81"/>
        <v>178.16053949785783</v>
      </c>
      <c r="S61" s="204">
        <f t="shared" si="81"/>
        <v>178.16053949785783</v>
      </c>
      <c r="T61" s="204">
        <f t="shared" si="81"/>
        <v>178.16053949785783</v>
      </c>
      <c r="U61" s="204">
        <f t="shared" si="81"/>
        <v>178.16053949785783</v>
      </c>
      <c r="V61" s="204">
        <f t="shared" si="81"/>
        <v>178.16053949785783</v>
      </c>
      <c r="W61" s="204">
        <f t="shared" si="81"/>
        <v>178.16053949785783</v>
      </c>
      <c r="X61" s="204">
        <f t="shared" si="81"/>
        <v>178.16053949785783</v>
      </c>
      <c r="Y61" s="204">
        <f t="shared" si="81"/>
        <v>178.16053949785783</v>
      </c>
      <c r="Z61" s="204">
        <f t="shared" si="81"/>
        <v>178.16053949785783</v>
      </c>
      <c r="AA61" s="204">
        <f t="shared" si="81"/>
        <v>178.16053949785783</v>
      </c>
      <c r="AB61" s="204">
        <f t="shared" si="81"/>
        <v>178.16053949785783</v>
      </c>
      <c r="AC61" s="204">
        <f t="shared" si="81"/>
        <v>178.16053949785783</v>
      </c>
      <c r="AD61" s="204">
        <f t="shared" si="81"/>
        <v>178.16053949785783</v>
      </c>
      <c r="AE61" s="204">
        <f t="shared" si="81"/>
        <v>178.16053949785783</v>
      </c>
      <c r="AF61" s="204">
        <f t="shared" si="81"/>
        <v>196.14826681010607</v>
      </c>
      <c r="AG61" s="204">
        <f t="shared" si="81"/>
        <v>214.1359941223543</v>
      </c>
      <c r="AH61" s="204">
        <f t="shared" si="81"/>
        <v>232.12372143460254</v>
      </c>
      <c r="AI61" s="204">
        <f t="shared" si="81"/>
        <v>250.11144874685078</v>
      </c>
      <c r="AJ61" s="204">
        <f t="shared" si="81"/>
        <v>268.09917605909902</v>
      </c>
      <c r="AK61" s="204">
        <f t="shared" si="81"/>
        <v>286.08690337134726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304.0746306835955</v>
      </c>
      <c r="AM61" s="204">
        <f t="shared" si="82"/>
        <v>322.06235799584374</v>
      </c>
      <c r="AN61" s="204">
        <f t="shared" si="82"/>
        <v>340.05008530809198</v>
      </c>
      <c r="AO61" s="204">
        <f t="shared" si="82"/>
        <v>358.03781262034022</v>
      </c>
      <c r="AP61" s="204">
        <f t="shared" si="82"/>
        <v>376.02553993258846</v>
      </c>
      <c r="AQ61" s="204">
        <f t="shared" si="82"/>
        <v>394.01326724483675</v>
      </c>
      <c r="AR61" s="204">
        <f t="shared" si="82"/>
        <v>412.00099455708499</v>
      </c>
      <c r="AS61" s="204">
        <f t="shared" si="82"/>
        <v>429.98872186933323</v>
      </c>
      <c r="AT61" s="204">
        <f t="shared" si="82"/>
        <v>447.97644918158147</v>
      </c>
      <c r="AU61" s="204">
        <f t="shared" si="82"/>
        <v>465.96417649382971</v>
      </c>
      <c r="AV61" s="204">
        <f t="shared" si="82"/>
        <v>483.95190380607795</v>
      </c>
      <c r="AW61" s="204">
        <f t="shared" si="82"/>
        <v>501.93963111832619</v>
      </c>
      <c r="AX61" s="204">
        <f t="shared" si="82"/>
        <v>519.92735843057449</v>
      </c>
      <c r="AY61" s="204">
        <f t="shared" si="82"/>
        <v>537.91508574282261</v>
      </c>
      <c r="AZ61" s="204">
        <f t="shared" si="82"/>
        <v>555.90281305507096</v>
      </c>
      <c r="BA61" s="204">
        <f t="shared" si="82"/>
        <v>573.89054036731909</v>
      </c>
      <c r="BB61" s="204">
        <f t="shared" si="82"/>
        <v>591.87826767956744</v>
      </c>
      <c r="BC61" s="204">
        <f t="shared" si="82"/>
        <v>609.86599499181568</v>
      </c>
      <c r="BD61" s="204">
        <f t="shared" si="82"/>
        <v>627.85372230406392</v>
      </c>
      <c r="BE61" s="204">
        <f t="shared" si="82"/>
        <v>645.84144961631216</v>
      </c>
      <c r="BF61" s="204">
        <f t="shared" si="82"/>
        <v>663.8291769285604</v>
      </c>
      <c r="BG61" s="204">
        <f t="shared" si="82"/>
        <v>681.81690424080864</v>
      </c>
      <c r="BH61" s="204">
        <f t="shared" si="82"/>
        <v>699.80463155305688</v>
      </c>
      <c r="BI61" s="204">
        <f t="shared" si="82"/>
        <v>717.79235886530512</v>
      </c>
      <c r="BJ61" s="204">
        <f t="shared" si="82"/>
        <v>735.78008617755336</v>
      </c>
      <c r="BK61" s="204">
        <f t="shared" si="82"/>
        <v>753.7678134898016</v>
      </c>
      <c r="BL61" s="204">
        <f t="shared" si="82"/>
        <v>771.75554080204984</v>
      </c>
      <c r="BM61" s="204">
        <f t="shared" si="82"/>
        <v>789.74326811429808</v>
      </c>
      <c r="BN61" s="204">
        <f t="shared" si="82"/>
        <v>807.73099542654631</v>
      </c>
      <c r="BO61" s="204">
        <f t="shared" si="82"/>
        <v>825.71872273879455</v>
      </c>
      <c r="BP61" s="204">
        <f t="shared" si="82"/>
        <v>843.70645005104279</v>
      </c>
      <c r="BQ61" s="204">
        <f t="shared" si="82"/>
        <v>893.28210317286221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974.44568210425291</v>
      </c>
      <c r="BS61" s="204">
        <f t="shared" si="83"/>
        <v>1055.6092610356434</v>
      </c>
      <c r="BT61" s="204">
        <f t="shared" si="83"/>
        <v>1136.7728399670341</v>
      </c>
      <c r="BU61" s="204">
        <f t="shared" si="83"/>
        <v>1217.9364188984246</v>
      </c>
      <c r="BV61" s="204">
        <f t="shared" si="83"/>
        <v>1299.0999978298153</v>
      </c>
      <c r="BW61" s="204">
        <f t="shared" si="83"/>
        <v>1380.2635767612057</v>
      </c>
      <c r="BX61" s="204">
        <f t="shared" si="83"/>
        <v>1461.4271556925964</v>
      </c>
      <c r="BY61" s="204">
        <f t="shared" si="83"/>
        <v>1542.5907346239869</v>
      </c>
      <c r="BZ61" s="204">
        <f t="shared" si="83"/>
        <v>1623.7543135553776</v>
      </c>
      <c r="CA61" s="204">
        <f t="shared" si="83"/>
        <v>1704.9178924867681</v>
      </c>
      <c r="CB61" s="204">
        <f t="shared" si="83"/>
        <v>1786.0814714181588</v>
      </c>
      <c r="CC61" s="204">
        <f t="shared" si="83"/>
        <v>1867.2450503495493</v>
      </c>
      <c r="CD61" s="204">
        <f t="shared" si="83"/>
        <v>1948.40862928094</v>
      </c>
      <c r="CE61" s="204">
        <f t="shared" si="83"/>
        <v>2029.5722082123305</v>
      </c>
      <c r="CF61" s="204">
        <f t="shared" si="83"/>
        <v>2110.7357871437212</v>
      </c>
      <c r="CG61" s="204">
        <f t="shared" si="83"/>
        <v>2191.8993660751116</v>
      </c>
      <c r="CH61" s="204">
        <f t="shared" si="83"/>
        <v>2273.0629450065026</v>
      </c>
      <c r="CI61" s="204">
        <f t="shared" si="83"/>
        <v>2354.226523937893</v>
      </c>
      <c r="CJ61" s="204">
        <f t="shared" si="83"/>
        <v>2435.3901028692835</v>
      </c>
      <c r="CK61" s="204">
        <f t="shared" si="83"/>
        <v>2498.4443483560972</v>
      </c>
      <c r="CL61" s="204">
        <f t="shared" si="83"/>
        <v>2543.3892603983345</v>
      </c>
      <c r="CM61" s="204">
        <f t="shared" si="83"/>
        <v>2588.3341724405718</v>
      </c>
      <c r="CN61" s="204">
        <f t="shared" si="83"/>
        <v>2633.2790844828087</v>
      </c>
      <c r="CO61" s="204">
        <f t="shared" si="83"/>
        <v>2678.223996525046</v>
      </c>
      <c r="CP61" s="204">
        <f t="shared" si="83"/>
        <v>2723.1689085672833</v>
      </c>
      <c r="CQ61" s="204">
        <f t="shared" si="83"/>
        <v>2768.1138206095206</v>
      </c>
      <c r="CR61" s="204">
        <f t="shared" si="83"/>
        <v>2813.0587326517575</v>
      </c>
      <c r="CS61" s="204">
        <f t="shared" si="83"/>
        <v>2858.0036446939948</v>
      </c>
      <c r="CT61" s="204">
        <f t="shared" si="83"/>
        <v>2902.9485567362321</v>
      </c>
      <c r="CU61" s="204">
        <f t="shared" si="83"/>
        <v>2947.8934687784695</v>
      </c>
      <c r="CV61" s="204">
        <f t="shared" si="83"/>
        <v>2992.8383808207063</v>
      </c>
      <c r="CW61" s="204">
        <f t="shared" si="83"/>
        <v>3037.7832928629437</v>
      </c>
      <c r="CX61" s="204">
        <f t="shared" si="83"/>
        <v>3046.2142928629437</v>
      </c>
      <c r="CY61" s="204">
        <f t="shared" si="83"/>
        <v>3054.6452928629437</v>
      </c>
      <c r="CZ61" s="204">
        <f t="shared" si="83"/>
        <v>3063.0762928629438</v>
      </c>
      <c r="DA61" s="204">
        <f t="shared" si="83"/>
        <v>3071.5072928629438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1921.9158048747584</v>
      </c>
      <c r="G63" s="204">
        <f t="shared" si="87"/>
        <v>1921.9158048747584</v>
      </c>
      <c r="H63" s="204">
        <f t="shared" si="87"/>
        <v>1921.9158048747584</v>
      </c>
      <c r="I63" s="204">
        <f t="shared" si="87"/>
        <v>1921.9158048747584</v>
      </c>
      <c r="J63" s="204">
        <f t="shared" si="87"/>
        <v>1921.9158048747584</v>
      </c>
      <c r="K63" s="204">
        <f t="shared" si="87"/>
        <v>1921.9158048747584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1921.9158048747584</v>
      </c>
      <c r="M63" s="204">
        <f t="shared" si="87"/>
        <v>1921.9158048747584</v>
      </c>
      <c r="N63" s="204">
        <f t="shared" si="87"/>
        <v>1921.9158048747584</v>
      </c>
      <c r="O63" s="204">
        <f t="shared" si="87"/>
        <v>1921.9158048747584</v>
      </c>
      <c r="P63" s="204">
        <f t="shared" si="87"/>
        <v>1921.9158048747584</v>
      </c>
      <c r="Q63" s="204">
        <f t="shared" si="87"/>
        <v>1921.9158048747584</v>
      </c>
      <c r="R63" s="204">
        <f t="shared" si="87"/>
        <v>1921.9158048747584</v>
      </c>
      <c r="S63" s="204">
        <f t="shared" si="87"/>
        <v>1921.9158048747584</v>
      </c>
      <c r="T63" s="204">
        <f t="shared" si="87"/>
        <v>1921.9158048747584</v>
      </c>
      <c r="U63" s="204">
        <f t="shared" si="87"/>
        <v>1921.9158048747584</v>
      </c>
      <c r="V63" s="204">
        <f t="shared" si="87"/>
        <v>1921.9158048747584</v>
      </c>
      <c r="W63" s="204">
        <f t="shared" si="87"/>
        <v>1921.9158048747584</v>
      </c>
      <c r="X63" s="204">
        <f t="shared" si="87"/>
        <v>1921.9158048747584</v>
      </c>
      <c r="Y63" s="204">
        <f t="shared" si="87"/>
        <v>1921.9158048747584</v>
      </c>
      <c r="Z63" s="204">
        <f t="shared" si="87"/>
        <v>1921.9158048747584</v>
      </c>
      <c r="AA63" s="204">
        <f t="shared" si="87"/>
        <v>1921.9158048747584</v>
      </c>
      <c r="AB63" s="204">
        <f t="shared" si="87"/>
        <v>1921.9158048747584</v>
      </c>
      <c r="AC63" s="204">
        <f t="shared" si="87"/>
        <v>1921.9158048747584</v>
      </c>
      <c r="AD63" s="204">
        <f t="shared" si="87"/>
        <v>1921.9158048747584</v>
      </c>
      <c r="AE63" s="204">
        <f t="shared" si="87"/>
        <v>1921.9158048747584</v>
      </c>
      <c r="AF63" s="204">
        <f t="shared" si="87"/>
        <v>2259.3188017305492</v>
      </c>
      <c r="AG63" s="204">
        <f t="shared" si="87"/>
        <v>2596.7217985863404</v>
      </c>
      <c r="AH63" s="204">
        <f t="shared" si="87"/>
        <v>2934.1247954421315</v>
      </c>
      <c r="AI63" s="204">
        <f t="shared" si="87"/>
        <v>3271.5277922979221</v>
      </c>
      <c r="AJ63" s="204">
        <f t="shared" si="87"/>
        <v>3608.9307891537128</v>
      </c>
      <c r="AK63" s="204">
        <f t="shared" si="87"/>
        <v>3946.3337860095044</v>
      </c>
      <c r="AL63" s="204">
        <f t="shared" si="87"/>
        <v>4283.736782865295</v>
      </c>
      <c r="AM63" s="204">
        <f t="shared" si="87"/>
        <v>4621.1397797210857</v>
      </c>
      <c r="AN63" s="204">
        <f t="shared" si="87"/>
        <v>4958.5427765768773</v>
      </c>
      <c r="AO63" s="204">
        <f t="shared" si="87"/>
        <v>5295.9457734326679</v>
      </c>
      <c r="AP63" s="204">
        <f t="shared" si="87"/>
        <v>5633.3487702884586</v>
      </c>
      <c r="AQ63" s="204">
        <f t="shared" si="87"/>
        <v>5970.7517671442502</v>
      </c>
      <c r="AR63" s="204">
        <f t="shared" si="87"/>
        <v>6308.1547640000408</v>
      </c>
      <c r="AS63" s="204">
        <f t="shared" si="87"/>
        <v>6645.5577608558315</v>
      </c>
      <c r="AT63" s="204">
        <f t="shared" si="87"/>
        <v>6982.960757711623</v>
      </c>
      <c r="AU63" s="204">
        <f t="shared" si="87"/>
        <v>7320.3637545674137</v>
      </c>
      <c r="AV63" s="204">
        <f t="shared" si="87"/>
        <v>7657.7667514232044</v>
      </c>
      <c r="AW63" s="204">
        <f t="shared" si="87"/>
        <v>7995.1697482789959</v>
      </c>
      <c r="AX63" s="204">
        <f t="shared" si="87"/>
        <v>8332.5727451347866</v>
      </c>
      <c r="AY63" s="204">
        <f t="shared" si="87"/>
        <v>8669.9757419905764</v>
      </c>
      <c r="AZ63" s="204">
        <f t="shared" si="87"/>
        <v>9007.3787388463679</v>
      </c>
      <c r="BA63" s="204">
        <f t="shared" si="87"/>
        <v>9344.7817357021595</v>
      </c>
      <c r="BB63" s="204">
        <f t="shared" si="87"/>
        <v>9682.1847325579492</v>
      </c>
      <c r="BC63" s="204">
        <f t="shared" si="87"/>
        <v>10019.587729413741</v>
      </c>
      <c r="BD63" s="204">
        <f t="shared" si="87"/>
        <v>10356.990726269531</v>
      </c>
      <c r="BE63" s="204">
        <f t="shared" si="87"/>
        <v>10694.393723125322</v>
      </c>
      <c r="BF63" s="204">
        <f t="shared" si="87"/>
        <v>11031.796719981114</v>
      </c>
      <c r="BG63" s="204">
        <f t="shared" si="87"/>
        <v>11369.199716836903</v>
      </c>
      <c r="BH63" s="204">
        <f t="shared" si="87"/>
        <v>11706.602713692695</v>
      </c>
      <c r="BI63" s="204">
        <f t="shared" si="87"/>
        <v>12044.005710548487</v>
      </c>
      <c r="BJ63" s="204">
        <f t="shared" si="87"/>
        <v>12381.408707404276</v>
      </c>
      <c r="BK63" s="204">
        <f t="shared" si="87"/>
        <v>12718.811704260068</v>
      </c>
      <c r="BL63" s="204">
        <f t="shared" si="87"/>
        <v>13056.214701115859</v>
      </c>
      <c r="BM63" s="204">
        <f t="shared" si="87"/>
        <v>13393.617697971649</v>
      </c>
      <c r="BN63" s="204">
        <f t="shared" si="87"/>
        <v>13731.020694827441</v>
      </c>
      <c r="BO63" s="204">
        <f t="shared" si="87"/>
        <v>14068.423691683232</v>
      </c>
      <c r="BP63" s="204">
        <f t="shared" si="87"/>
        <v>14405.826688539022</v>
      </c>
      <c r="BQ63" s="204">
        <f t="shared" si="87"/>
        <v>15273.625060990111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16671.818809036497</v>
      </c>
      <c r="BS63" s="204">
        <f t="shared" si="89"/>
        <v>18070.012557082882</v>
      </c>
      <c r="BT63" s="204">
        <f t="shared" si="89"/>
        <v>19468.206305129272</v>
      </c>
      <c r="BU63" s="204">
        <f t="shared" si="89"/>
        <v>20866.400053175657</v>
      </c>
      <c r="BV63" s="204">
        <f t="shared" si="89"/>
        <v>22264.593801222043</v>
      </c>
      <c r="BW63" s="204">
        <f t="shared" si="89"/>
        <v>23662.787549268429</v>
      </c>
      <c r="BX63" s="204">
        <f t="shared" si="89"/>
        <v>25060.981297314815</v>
      </c>
      <c r="BY63" s="204">
        <f t="shared" si="89"/>
        <v>26459.175045361204</v>
      </c>
      <c r="BZ63" s="204">
        <f t="shared" si="89"/>
        <v>27857.36879340759</v>
      </c>
      <c r="CA63" s="204">
        <f t="shared" si="89"/>
        <v>29255.562541453975</v>
      </c>
      <c r="CB63" s="204">
        <f t="shared" si="89"/>
        <v>30653.756289500361</v>
      </c>
      <c r="CC63" s="204">
        <f t="shared" si="89"/>
        <v>32051.950037546747</v>
      </c>
      <c r="CD63" s="204">
        <f t="shared" si="89"/>
        <v>33450.143785593136</v>
      </c>
      <c r="CE63" s="204">
        <f t="shared" si="89"/>
        <v>34848.337533639518</v>
      </c>
      <c r="CF63" s="204">
        <f t="shared" si="89"/>
        <v>36246.531281685908</v>
      </c>
      <c r="CG63" s="204">
        <f t="shared" si="89"/>
        <v>37644.725029732297</v>
      </c>
      <c r="CH63" s="204">
        <f t="shared" si="89"/>
        <v>39042.918777778679</v>
      </c>
      <c r="CI63" s="204">
        <f t="shared" si="89"/>
        <v>40441.112525825069</v>
      </c>
      <c r="CJ63" s="204">
        <f t="shared" si="89"/>
        <v>41839.306273871451</v>
      </c>
      <c r="CK63" s="204">
        <f t="shared" si="89"/>
        <v>42795.085680945704</v>
      </c>
      <c r="CL63" s="204">
        <f t="shared" si="89"/>
        <v>43308.450747047806</v>
      </c>
      <c r="CM63" s="204">
        <f t="shared" si="89"/>
        <v>43821.815813149908</v>
      </c>
      <c r="CN63" s="204">
        <f t="shared" si="89"/>
        <v>44335.18087925201</v>
      </c>
      <c r="CO63" s="204">
        <f t="shared" si="89"/>
        <v>44848.545945354112</v>
      </c>
      <c r="CP63" s="204">
        <f t="shared" si="89"/>
        <v>45361.911011456214</v>
      </c>
      <c r="CQ63" s="204">
        <f t="shared" si="89"/>
        <v>45875.276077558316</v>
      </c>
      <c r="CR63" s="204">
        <f t="shared" si="89"/>
        <v>46388.641143660418</v>
      </c>
      <c r="CS63" s="204">
        <f t="shared" si="89"/>
        <v>46902.00620976252</v>
      </c>
      <c r="CT63" s="204">
        <f t="shared" si="89"/>
        <v>47415.371275864622</v>
      </c>
      <c r="CU63" s="204">
        <f t="shared" si="89"/>
        <v>47928.736341966724</v>
      </c>
      <c r="CV63" s="204">
        <f t="shared" si="89"/>
        <v>48442.101408068826</v>
      </c>
      <c r="CW63" s="204">
        <f t="shared" si="89"/>
        <v>48955.466474170928</v>
      </c>
      <c r="CX63" s="204">
        <f t="shared" si="89"/>
        <v>48955.466474170928</v>
      </c>
      <c r="CY63" s="204">
        <f t="shared" si="89"/>
        <v>48955.466474170928</v>
      </c>
      <c r="CZ63" s="204">
        <f t="shared" si="89"/>
        <v>48955.466474170928</v>
      </c>
      <c r="DA63" s="204">
        <f t="shared" si="89"/>
        <v>48955.466474170928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11104.402428165269</v>
      </c>
      <c r="G65" s="204">
        <f t="shared" si="92"/>
        <v>11104.402428165269</v>
      </c>
      <c r="H65" s="204">
        <f t="shared" si="92"/>
        <v>11104.402428165269</v>
      </c>
      <c r="I65" s="204">
        <f t="shared" si="92"/>
        <v>11104.402428165269</v>
      </c>
      <c r="J65" s="204">
        <f t="shared" si="92"/>
        <v>11104.402428165269</v>
      </c>
      <c r="K65" s="204">
        <f t="shared" si="92"/>
        <v>11104.402428165269</v>
      </c>
      <c r="L65" s="204">
        <f t="shared" si="88"/>
        <v>11104.402428165269</v>
      </c>
      <c r="M65" s="204">
        <f t="shared" si="92"/>
        <v>11104.402428165269</v>
      </c>
      <c r="N65" s="204">
        <f t="shared" si="92"/>
        <v>11104.402428165269</v>
      </c>
      <c r="O65" s="204">
        <f t="shared" si="92"/>
        <v>11104.402428165269</v>
      </c>
      <c r="P65" s="204">
        <f t="shared" si="92"/>
        <v>11104.402428165269</v>
      </c>
      <c r="Q65" s="204">
        <f t="shared" si="92"/>
        <v>11104.402428165269</v>
      </c>
      <c r="R65" s="204">
        <f t="shared" si="92"/>
        <v>11104.402428165269</v>
      </c>
      <c r="S65" s="204">
        <f t="shared" si="92"/>
        <v>11104.402428165269</v>
      </c>
      <c r="T65" s="204">
        <f t="shared" si="92"/>
        <v>11104.402428165269</v>
      </c>
      <c r="U65" s="204">
        <f t="shared" si="92"/>
        <v>11104.402428165269</v>
      </c>
      <c r="V65" s="204">
        <f t="shared" si="92"/>
        <v>11104.402428165269</v>
      </c>
      <c r="W65" s="204">
        <f t="shared" si="92"/>
        <v>11104.402428165269</v>
      </c>
      <c r="X65" s="204">
        <f t="shared" si="92"/>
        <v>11104.402428165269</v>
      </c>
      <c r="Y65" s="204">
        <f t="shared" si="92"/>
        <v>11104.402428165269</v>
      </c>
      <c r="Z65" s="204">
        <f t="shared" si="92"/>
        <v>11104.402428165269</v>
      </c>
      <c r="AA65" s="204">
        <f t="shared" si="92"/>
        <v>11104.402428165269</v>
      </c>
      <c r="AB65" s="204">
        <f t="shared" si="92"/>
        <v>11104.402428165269</v>
      </c>
      <c r="AC65" s="204">
        <f t="shared" si="92"/>
        <v>11104.402428165269</v>
      </c>
      <c r="AD65" s="204">
        <f t="shared" si="92"/>
        <v>11104.402428165269</v>
      </c>
      <c r="AE65" s="204">
        <f t="shared" si="92"/>
        <v>11104.402428165269</v>
      </c>
      <c r="AF65" s="204">
        <f t="shared" si="92"/>
        <v>11006.000338955682</v>
      </c>
      <c r="AG65" s="204">
        <f t="shared" si="92"/>
        <v>10907.598249746094</v>
      </c>
      <c r="AH65" s="204">
        <f t="shared" si="92"/>
        <v>10809.196160536507</v>
      </c>
      <c r="AI65" s="204">
        <f t="shared" si="92"/>
        <v>10710.794071326918</v>
      </c>
      <c r="AJ65" s="204">
        <f t="shared" si="92"/>
        <v>10612.391982117331</v>
      </c>
      <c r="AK65" s="204">
        <f t="shared" si="92"/>
        <v>10513.989892907743</v>
      </c>
      <c r="AL65" s="204">
        <f t="shared" si="92"/>
        <v>10415.587803698156</v>
      </c>
      <c r="AM65" s="204">
        <f t="shared" si="92"/>
        <v>10317.185714488569</v>
      </c>
      <c r="AN65" s="204">
        <f t="shared" si="92"/>
        <v>10218.78362527898</v>
      </c>
      <c r="AO65" s="204">
        <f t="shared" si="92"/>
        <v>10120.381536069393</v>
      </c>
      <c r="AP65" s="204">
        <f t="shared" si="92"/>
        <v>10021.979446859805</v>
      </c>
      <c r="AQ65" s="204">
        <f t="shared" si="92"/>
        <v>9923.5773576502179</v>
      </c>
      <c r="AR65" s="204">
        <f t="shared" si="92"/>
        <v>9825.175268440631</v>
      </c>
      <c r="AS65" s="204">
        <f t="shared" si="92"/>
        <v>9726.7731792310424</v>
      </c>
      <c r="AT65" s="204">
        <f t="shared" si="92"/>
        <v>9628.3710900214555</v>
      </c>
      <c r="AU65" s="204">
        <f t="shared" si="92"/>
        <v>9529.9690008118669</v>
      </c>
      <c r="AV65" s="204">
        <f t="shared" si="92"/>
        <v>9431.56691160228</v>
      </c>
      <c r="AW65" s="204">
        <f t="shared" si="92"/>
        <v>9333.1648223926932</v>
      </c>
      <c r="AX65" s="204">
        <f t="shared" si="92"/>
        <v>9234.7627331831045</v>
      </c>
      <c r="AY65" s="204">
        <f t="shared" si="92"/>
        <v>9136.3606439735177</v>
      </c>
      <c r="AZ65" s="204">
        <f t="shared" si="92"/>
        <v>9037.958554763929</v>
      </c>
      <c r="BA65" s="204">
        <f t="shared" si="92"/>
        <v>8939.5564655543421</v>
      </c>
      <c r="BB65" s="204">
        <f t="shared" si="92"/>
        <v>8841.1543763447553</v>
      </c>
      <c r="BC65" s="204">
        <f t="shared" si="92"/>
        <v>8742.7522871351666</v>
      </c>
      <c r="BD65" s="204">
        <f t="shared" si="92"/>
        <v>8644.3501979255798</v>
      </c>
      <c r="BE65" s="204">
        <f t="shared" si="92"/>
        <v>8545.9481087159911</v>
      </c>
      <c r="BF65" s="204">
        <f t="shared" si="92"/>
        <v>8447.5460195064043</v>
      </c>
      <c r="BG65" s="204">
        <f t="shared" si="92"/>
        <v>8349.1439302968174</v>
      </c>
      <c r="BH65" s="204">
        <f t="shared" si="92"/>
        <v>8250.7418410872287</v>
      </c>
      <c r="BI65" s="204">
        <f t="shared" si="92"/>
        <v>8152.339751877641</v>
      </c>
      <c r="BJ65" s="204">
        <f t="shared" si="92"/>
        <v>8053.9376626680532</v>
      </c>
      <c r="BK65" s="204">
        <f t="shared" si="92"/>
        <v>7955.5355734584664</v>
      </c>
      <c r="BL65" s="204">
        <f t="shared" si="92"/>
        <v>7857.1334842488777</v>
      </c>
      <c r="BM65" s="204">
        <f t="shared" si="92"/>
        <v>7758.7313950392909</v>
      </c>
      <c r="BN65" s="204">
        <f t="shared" si="92"/>
        <v>7660.3293058297031</v>
      </c>
      <c r="BO65" s="204">
        <f t="shared" si="92"/>
        <v>7561.9272166201154</v>
      </c>
      <c r="BP65" s="204">
        <f t="shared" si="92"/>
        <v>7463.5251274105285</v>
      </c>
      <c r="BQ65" s="204">
        <f t="shared" si="92"/>
        <v>8048.9833908154878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9318.3020068349942</v>
      </c>
      <c r="BS65" s="204">
        <f t="shared" si="93"/>
        <v>10587.620622854502</v>
      </c>
      <c r="BT65" s="204">
        <f t="shared" si="93"/>
        <v>11856.939238874009</v>
      </c>
      <c r="BU65" s="204">
        <f t="shared" si="93"/>
        <v>13126.257854893516</v>
      </c>
      <c r="BV65" s="204">
        <f t="shared" si="93"/>
        <v>14395.576470913022</v>
      </c>
      <c r="BW65" s="204">
        <f t="shared" si="93"/>
        <v>15664.895086932527</v>
      </c>
      <c r="BX65" s="204">
        <f t="shared" si="93"/>
        <v>16934.213702952035</v>
      </c>
      <c r="BY65" s="204">
        <f t="shared" si="93"/>
        <v>18203.532318971542</v>
      </c>
      <c r="BZ65" s="204">
        <f t="shared" si="93"/>
        <v>19472.850934991049</v>
      </c>
      <c r="CA65" s="204">
        <f t="shared" si="93"/>
        <v>20742.169551010556</v>
      </c>
      <c r="CB65" s="204">
        <f t="shared" si="93"/>
        <v>22011.488167030064</v>
      </c>
      <c r="CC65" s="204">
        <f t="shared" si="93"/>
        <v>23280.806783049571</v>
      </c>
      <c r="CD65" s="204">
        <f t="shared" si="93"/>
        <v>24550.125399069078</v>
      </c>
      <c r="CE65" s="204">
        <f t="shared" si="93"/>
        <v>25819.444015088586</v>
      </c>
      <c r="CF65" s="204">
        <f t="shared" si="93"/>
        <v>27088.762631108093</v>
      </c>
      <c r="CG65" s="204">
        <f t="shared" si="93"/>
        <v>28358.081247127597</v>
      </c>
      <c r="CH65" s="204">
        <f t="shared" si="93"/>
        <v>29627.399863147104</v>
      </c>
      <c r="CI65" s="204">
        <f t="shared" si="93"/>
        <v>30896.718479166611</v>
      </c>
      <c r="CJ65" s="204">
        <f t="shared" si="93"/>
        <v>32166.037095186119</v>
      </c>
      <c r="CK65" s="204">
        <f t="shared" si="93"/>
        <v>31488.668547068035</v>
      </c>
      <c r="CL65" s="204">
        <f t="shared" si="93"/>
        <v>28864.612834812368</v>
      </c>
      <c r="CM65" s="204">
        <f t="shared" si="93"/>
        <v>26240.557122556696</v>
      </c>
      <c r="CN65" s="204">
        <f t="shared" si="93"/>
        <v>23616.501410301025</v>
      </c>
      <c r="CO65" s="204">
        <f t="shared" si="93"/>
        <v>20992.445698045354</v>
      </c>
      <c r="CP65" s="204">
        <f t="shared" si="93"/>
        <v>18368.389985789687</v>
      </c>
      <c r="CQ65" s="204">
        <f t="shared" si="93"/>
        <v>15744.334273534016</v>
      </c>
      <c r="CR65" s="204">
        <f t="shared" si="93"/>
        <v>13120.278561278348</v>
      </c>
      <c r="CS65" s="204">
        <f t="shared" si="93"/>
        <v>10496.222849022677</v>
      </c>
      <c r="CT65" s="204">
        <f t="shared" si="93"/>
        <v>7872.1671367670097</v>
      </c>
      <c r="CU65" s="204">
        <f t="shared" si="93"/>
        <v>5248.1114245113386</v>
      </c>
      <c r="CV65" s="204">
        <f t="shared" si="93"/>
        <v>2624.0557122556675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4520.3459730654313</v>
      </c>
      <c r="CL66" s="204">
        <f t="shared" si="95"/>
        <v>13561.037919196293</v>
      </c>
      <c r="CM66" s="204">
        <f t="shared" si="95"/>
        <v>22601.729865327157</v>
      </c>
      <c r="CN66" s="204">
        <f t="shared" si="95"/>
        <v>31642.421811458018</v>
      </c>
      <c r="CO66" s="204">
        <f t="shared" si="95"/>
        <v>40683.113757588879</v>
      </c>
      <c r="CP66" s="204">
        <f t="shared" si="95"/>
        <v>49723.805703719743</v>
      </c>
      <c r="CQ66" s="204">
        <f t="shared" si="95"/>
        <v>58764.497649850608</v>
      </c>
      <c r="CR66" s="204">
        <f t="shared" si="95"/>
        <v>67805.189595981472</v>
      </c>
      <c r="CS66" s="204">
        <f t="shared" si="95"/>
        <v>76845.881542112329</v>
      </c>
      <c r="CT66" s="204">
        <f t="shared" si="95"/>
        <v>85886.573488243201</v>
      </c>
      <c r="CU66" s="204">
        <f t="shared" si="95"/>
        <v>94927.265434374058</v>
      </c>
      <c r="CV66" s="204">
        <f t="shared" si="95"/>
        <v>103967.95738050491</v>
      </c>
      <c r="CW66" s="204">
        <f t="shared" si="95"/>
        <v>113008.64932663579</v>
      </c>
      <c r="CX66" s="204">
        <f t="shared" si="95"/>
        <v>115680.34932663578</v>
      </c>
      <c r="CY66" s="204">
        <f t="shared" si="95"/>
        <v>118352.04932663578</v>
      </c>
      <c r="CZ66" s="204">
        <f t="shared" si="95"/>
        <v>121023.74932663579</v>
      </c>
      <c r="DA66" s="204">
        <f t="shared" si="95"/>
        <v>123695.44932663579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325.44440962545912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976.33322887637735</v>
      </c>
      <c r="BS68" s="204">
        <f t="shared" si="99"/>
        <v>1627.2220481272957</v>
      </c>
      <c r="BT68" s="204">
        <f t="shared" si="99"/>
        <v>2278.1108673782137</v>
      </c>
      <c r="BU68" s="204">
        <f t="shared" si="99"/>
        <v>2928.9996866291322</v>
      </c>
      <c r="BV68" s="204">
        <f t="shared" si="99"/>
        <v>3579.8885058800502</v>
      </c>
      <c r="BW68" s="204">
        <f t="shared" si="99"/>
        <v>4230.7773251309682</v>
      </c>
      <c r="BX68" s="204">
        <f t="shared" si="99"/>
        <v>4881.6661443818866</v>
      </c>
      <c r="BY68" s="204">
        <f t="shared" si="99"/>
        <v>5532.5549636328051</v>
      </c>
      <c r="BZ68" s="204">
        <f t="shared" si="99"/>
        <v>6183.4437828837235</v>
      </c>
      <c r="CA68" s="204">
        <f t="shared" si="99"/>
        <v>6834.3326021346411</v>
      </c>
      <c r="CB68" s="204">
        <f t="shared" si="99"/>
        <v>7485.2214213855596</v>
      </c>
      <c r="CC68" s="204">
        <f t="shared" si="99"/>
        <v>8136.110240636478</v>
      </c>
      <c r="CD68" s="204">
        <f t="shared" si="99"/>
        <v>8786.9990598873956</v>
      </c>
      <c r="CE68" s="204">
        <f t="shared" si="99"/>
        <v>9437.887879138314</v>
      </c>
      <c r="CF68" s="204">
        <f t="shared" si="99"/>
        <v>10088.776698389232</v>
      </c>
      <c r="CG68" s="204">
        <f t="shared" si="99"/>
        <v>10739.665517640151</v>
      </c>
      <c r="CH68" s="204">
        <f t="shared" si="99"/>
        <v>11390.554336891069</v>
      </c>
      <c r="CI68" s="204">
        <f t="shared" si="99"/>
        <v>12041.443156141988</v>
      </c>
      <c r="CJ68" s="204">
        <f t="shared" si="99"/>
        <v>12692.331975392906</v>
      </c>
      <c r="CK68" s="204">
        <f t="shared" si="99"/>
        <v>16246.082426326659</v>
      </c>
      <c r="CL68" s="204">
        <f t="shared" si="99"/>
        <v>22702.694508943248</v>
      </c>
      <c r="CM68" s="204">
        <f t="shared" si="99"/>
        <v>29159.306591559834</v>
      </c>
      <c r="CN68" s="204">
        <f t="shared" si="99"/>
        <v>35615.918674176421</v>
      </c>
      <c r="CO68" s="204">
        <f t="shared" si="99"/>
        <v>42072.530756793007</v>
      </c>
      <c r="CP68" s="204">
        <f t="shared" si="99"/>
        <v>48529.142839409593</v>
      </c>
      <c r="CQ68" s="204">
        <f t="shared" si="99"/>
        <v>54985.754922026186</v>
      </c>
      <c r="CR68" s="204">
        <f t="shared" si="99"/>
        <v>61442.367004642772</v>
      </c>
      <c r="CS68" s="204">
        <f t="shared" si="99"/>
        <v>67898.979087259358</v>
      </c>
      <c r="CT68" s="204">
        <f t="shared" si="99"/>
        <v>74355.591169875945</v>
      </c>
      <c r="CU68" s="204">
        <f t="shared" si="99"/>
        <v>80812.203252492545</v>
      </c>
      <c r="CV68" s="204">
        <f t="shared" si="99"/>
        <v>87268.815335109131</v>
      </c>
      <c r="CW68" s="204">
        <f t="shared" si="99"/>
        <v>93725.427417725718</v>
      </c>
      <c r="CX68" s="204">
        <f t="shared" si="99"/>
        <v>99928.927417725718</v>
      </c>
      <c r="CY68" s="204">
        <f t="shared" si="99"/>
        <v>106132.42741772572</v>
      </c>
      <c r="CZ68" s="204">
        <f t="shared" si="99"/>
        <v>112335.92741772572</v>
      </c>
      <c r="DA68" s="204">
        <f t="shared" si="99"/>
        <v>118539.42741772572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2094.7120172507834</v>
      </c>
      <c r="G69" s="204">
        <f t="shared" si="100"/>
        <v>2094.7120172507834</v>
      </c>
      <c r="H69" s="204">
        <f t="shared" si="100"/>
        <v>2094.7120172507834</v>
      </c>
      <c r="I69" s="204">
        <f t="shared" si="100"/>
        <v>2094.7120172507834</v>
      </c>
      <c r="J69" s="204">
        <f t="shared" si="100"/>
        <v>2094.7120172507834</v>
      </c>
      <c r="K69" s="204">
        <f t="shared" si="100"/>
        <v>2094.7120172507834</v>
      </c>
      <c r="L69" s="204">
        <f t="shared" si="88"/>
        <v>2094.7120172507834</v>
      </c>
      <c r="M69" s="204">
        <f t="shared" si="100"/>
        <v>2094.7120172507834</v>
      </c>
      <c r="N69" s="204">
        <f t="shared" si="100"/>
        <v>2094.7120172507834</v>
      </c>
      <c r="O69" s="204">
        <f t="shared" si="100"/>
        <v>2094.7120172507834</v>
      </c>
      <c r="P69" s="204">
        <f t="shared" si="100"/>
        <v>2094.7120172507834</v>
      </c>
      <c r="Q69" s="204">
        <f t="shared" si="100"/>
        <v>2094.7120172507834</v>
      </c>
      <c r="R69" s="204">
        <f t="shared" si="100"/>
        <v>2094.7120172507834</v>
      </c>
      <c r="S69" s="204">
        <f t="shared" si="100"/>
        <v>2094.7120172507834</v>
      </c>
      <c r="T69" s="204">
        <f t="shared" si="100"/>
        <v>2094.7120172507834</v>
      </c>
      <c r="U69" s="204">
        <f t="shared" si="100"/>
        <v>2094.7120172507834</v>
      </c>
      <c r="V69" s="204">
        <f t="shared" si="100"/>
        <v>2094.7120172507834</v>
      </c>
      <c r="W69" s="204">
        <f t="shared" si="100"/>
        <v>2094.7120172507834</v>
      </c>
      <c r="X69" s="204">
        <f t="shared" si="100"/>
        <v>2094.7120172507834</v>
      </c>
      <c r="Y69" s="204">
        <f t="shared" si="100"/>
        <v>2094.7120172507834</v>
      </c>
      <c r="Z69" s="204">
        <f t="shared" si="100"/>
        <v>2094.7120172507834</v>
      </c>
      <c r="AA69" s="204">
        <f t="shared" si="100"/>
        <v>2094.7120172507834</v>
      </c>
      <c r="AB69" s="204">
        <f t="shared" si="100"/>
        <v>2094.7120172507834</v>
      </c>
      <c r="AC69" s="204">
        <f t="shared" si="100"/>
        <v>2094.7120172507834</v>
      </c>
      <c r="AD69" s="204">
        <f t="shared" si="100"/>
        <v>2094.7120172507834</v>
      </c>
      <c r="AE69" s="204">
        <f t="shared" si="100"/>
        <v>2094.7120172507834</v>
      </c>
      <c r="AF69" s="204">
        <f t="shared" si="100"/>
        <v>2094.7120172507834</v>
      </c>
      <c r="AG69" s="204">
        <f t="shared" si="100"/>
        <v>2094.7120172507834</v>
      </c>
      <c r="AH69" s="204">
        <f t="shared" si="100"/>
        <v>2094.7120172507834</v>
      </c>
      <c r="AI69" s="204">
        <f t="shared" si="100"/>
        <v>2094.7120172507834</v>
      </c>
      <c r="AJ69" s="204">
        <f t="shared" si="100"/>
        <v>2094.7120172507834</v>
      </c>
      <c r="AK69" s="204">
        <f t="shared" si="100"/>
        <v>2094.7120172507834</v>
      </c>
      <c r="AL69" s="204">
        <f t="shared" si="100"/>
        <v>2094.7120172507834</v>
      </c>
      <c r="AM69" s="204">
        <f t="shared" si="100"/>
        <v>2094.7120172507834</v>
      </c>
      <c r="AN69" s="204">
        <f t="shared" si="100"/>
        <v>2094.7120172507834</v>
      </c>
      <c r="AO69" s="204">
        <f t="shared" si="100"/>
        <v>2094.7120172507834</v>
      </c>
      <c r="AP69" s="204">
        <f t="shared" si="100"/>
        <v>2094.7120172507834</v>
      </c>
      <c r="AQ69" s="204">
        <f t="shared" si="100"/>
        <v>2094.7120172507834</v>
      </c>
      <c r="AR69" s="204">
        <f t="shared" si="100"/>
        <v>2094.7120172507834</v>
      </c>
      <c r="AS69" s="204">
        <f t="shared" si="100"/>
        <v>2094.7120172507834</v>
      </c>
      <c r="AT69" s="204">
        <f t="shared" si="100"/>
        <v>2094.7120172507834</v>
      </c>
      <c r="AU69" s="204">
        <f t="shared" si="100"/>
        <v>2094.7120172507834</v>
      </c>
      <c r="AV69" s="204">
        <f t="shared" si="100"/>
        <v>2094.7120172507834</v>
      </c>
      <c r="AW69" s="204">
        <f t="shared" si="100"/>
        <v>2094.7120172507834</v>
      </c>
      <c r="AX69" s="204">
        <f t="shared" si="100"/>
        <v>2094.7120172507839</v>
      </c>
      <c r="AY69" s="204">
        <f t="shared" si="100"/>
        <v>2094.7120172507839</v>
      </c>
      <c r="AZ69" s="204">
        <f t="shared" si="100"/>
        <v>2094.7120172507839</v>
      </c>
      <c r="BA69" s="204">
        <f t="shared" si="100"/>
        <v>2094.7120172507839</v>
      </c>
      <c r="BB69" s="204">
        <f t="shared" si="100"/>
        <v>2094.7120172507839</v>
      </c>
      <c r="BC69" s="204">
        <f t="shared" si="100"/>
        <v>2094.7120172507839</v>
      </c>
      <c r="BD69" s="204">
        <f t="shared" si="100"/>
        <v>2094.7120172507839</v>
      </c>
      <c r="BE69" s="204">
        <f t="shared" si="100"/>
        <v>2094.7120172507839</v>
      </c>
      <c r="BF69" s="204">
        <f t="shared" si="100"/>
        <v>2094.7120172507839</v>
      </c>
      <c r="BG69" s="204">
        <f t="shared" si="100"/>
        <v>2094.7120172507839</v>
      </c>
      <c r="BH69" s="204">
        <f t="shared" si="100"/>
        <v>2094.7120172507839</v>
      </c>
      <c r="BI69" s="204">
        <f t="shared" si="100"/>
        <v>2094.7120172507839</v>
      </c>
      <c r="BJ69" s="204">
        <f t="shared" si="100"/>
        <v>2094.7120172507839</v>
      </c>
      <c r="BK69" s="204">
        <f t="shared" si="100"/>
        <v>2094.7120172507839</v>
      </c>
      <c r="BL69" s="204">
        <f t="shared" si="100"/>
        <v>2094.7120172507839</v>
      </c>
      <c r="BM69" s="204">
        <f t="shared" si="100"/>
        <v>2094.7120172507839</v>
      </c>
      <c r="BN69" s="204">
        <f t="shared" si="100"/>
        <v>2094.7120172507839</v>
      </c>
      <c r="BO69" s="204">
        <f t="shared" si="100"/>
        <v>2094.7120172507839</v>
      </c>
      <c r="BP69" s="204">
        <f t="shared" si="100"/>
        <v>2094.7120172507839</v>
      </c>
      <c r="BQ69" s="204">
        <f t="shared" si="100"/>
        <v>2094.7120172507839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2094.7120172507839</v>
      </c>
      <c r="BS69" s="204">
        <f t="shared" si="101"/>
        <v>2094.7120172507839</v>
      </c>
      <c r="BT69" s="204">
        <f t="shared" si="101"/>
        <v>2094.7120172507839</v>
      </c>
      <c r="BU69" s="204">
        <f t="shared" si="101"/>
        <v>2094.7120172507839</v>
      </c>
      <c r="BV69" s="204">
        <f t="shared" si="101"/>
        <v>2094.7120172507839</v>
      </c>
      <c r="BW69" s="204">
        <f t="shared" si="101"/>
        <v>2094.7120172507839</v>
      </c>
      <c r="BX69" s="204">
        <f t="shared" si="101"/>
        <v>2094.7120172507839</v>
      </c>
      <c r="BY69" s="204">
        <f t="shared" si="101"/>
        <v>2094.7120172507839</v>
      </c>
      <c r="BZ69" s="204">
        <f t="shared" si="101"/>
        <v>2094.7120172507839</v>
      </c>
      <c r="CA69" s="204">
        <f t="shared" si="101"/>
        <v>2094.7120172507834</v>
      </c>
      <c r="CB69" s="204">
        <f t="shared" si="101"/>
        <v>2094.7120172507834</v>
      </c>
      <c r="CC69" s="204">
        <f t="shared" si="101"/>
        <v>2094.7120172507834</v>
      </c>
      <c r="CD69" s="204">
        <f t="shared" si="101"/>
        <v>2094.7120172507834</v>
      </c>
      <c r="CE69" s="204">
        <f t="shared" si="101"/>
        <v>2094.7120172507834</v>
      </c>
      <c r="CF69" s="204">
        <f t="shared" si="101"/>
        <v>2094.7120172507834</v>
      </c>
      <c r="CG69" s="204">
        <f t="shared" si="101"/>
        <v>2094.7120172507834</v>
      </c>
      <c r="CH69" s="204">
        <f t="shared" si="101"/>
        <v>2094.7120172507834</v>
      </c>
      <c r="CI69" s="204">
        <f t="shared" si="101"/>
        <v>2094.7120172507834</v>
      </c>
      <c r="CJ69" s="204">
        <f t="shared" si="101"/>
        <v>2094.7120172507834</v>
      </c>
      <c r="CK69" s="204">
        <f t="shared" si="101"/>
        <v>2010.9235365607522</v>
      </c>
      <c r="CL69" s="204">
        <f t="shared" si="101"/>
        <v>1843.3465751806893</v>
      </c>
      <c r="CM69" s="204">
        <f t="shared" si="101"/>
        <v>1675.7696138006268</v>
      </c>
      <c r="CN69" s="204">
        <f t="shared" si="101"/>
        <v>1508.1926524205642</v>
      </c>
      <c r="CO69" s="204">
        <f t="shared" si="101"/>
        <v>1340.6156910405016</v>
      </c>
      <c r="CP69" s="204">
        <f t="shared" si="101"/>
        <v>1173.0387296604388</v>
      </c>
      <c r="CQ69" s="204">
        <f t="shared" si="101"/>
        <v>1005.4617682803762</v>
      </c>
      <c r="CR69" s="204">
        <f t="shared" si="101"/>
        <v>837.88480690031338</v>
      </c>
      <c r="CS69" s="204">
        <f t="shared" si="101"/>
        <v>670.30784552025079</v>
      </c>
      <c r="CT69" s="204">
        <f t="shared" si="101"/>
        <v>502.73088414018798</v>
      </c>
      <c r="CU69" s="204">
        <f t="shared" si="101"/>
        <v>335.1539227601254</v>
      </c>
      <c r="CV69" s="204">
        <f t="shared" si="101"/>
        <v>167.57696138006281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34543.233399615659</v>
      </c>
      <c r="G70" s="204">
        <f t="shared" si="100"/>
        <v>34543.233399615659</v>
      </c>
      <c r="H70" s="204">
        <f t="shared" si="100"/>
        <v>34543.233399615659</v>
      </c>
      <c r="I70" s="204">
        <f t="shared" si="100"/>
        <v>34543.233399615659</v>
      </c>
      <c r="J70" s="204">
        <f t="shared" si="100"/>
        <v>34543.233399615659</v>
      </c>
      <c r="K70" s="204">
        <f t="shared" si="100"/>
        <v>34543.233399615659</v>
      </c>
      <c r="L70" s="204">
        <f t="shared" si="100"/>
        <v>34543.233399615659</v>
      </c>
      <c r="M70" s="204">
        <f t="shared" si="100"/>
        <v>34543.233399615659</v>
      </c>
      <c r="N70" s="204">
        <f t="shared" si="100"/>
        <v>34543.233399615659</v>
      </c>
      <c r="O70" s="204">
        <f t="shared" si="100"/>
        <v>34543.233399615659</v>
      </c>
      <c r="P70" s="204">
        <f t="shared" si="100"/>
        <v>34543.233399615659</v>
      </c>
      <c r="Q70" s="204">
        <f t="shared" si="100"/>
        <v>34543.233399615659</v>
      </c>
      <c r="R70" s="204">
        <f t="shared" si="100"/>
        <v>34543.233399615659</v>
      </c>
      <c r="S70" s="204">
        <f t="shared" si="100"/>
        <v>34543.233399615659</v>
      </c>
      <c r="T70" s="204">
        <f t="shared" si="100"/>
        <v>34543.233399615659</v>
      </c>
      <c r="U70" s="204">
        <f t="shared" si="100"/>
        <v>34543.233399615659</v>
      </c>
      <c r="V70" s="204">
        <f t="shared" si="100"/>
        <v>34543.233399615659</v>
      </c>
      <c r="W70" s="204">
        <f t="shared" si="100"/>
        <v>34543.233399615659</v>
      </c>
      <c r="X70" s="204">
        <f t="shared" si="100"/>
        <v>34543.233399615659</v>
      </c>
      <c r="Y70" s="204">
        <f t="shared" si="100"/>
        <v>34543.233399615659</v>
      </c>
      <c r="Z70" s="204">
        <f t="shared" si="100"/>
        <v>34543.233399615659</v>
      </c>
      <c r="AA70" s="204">
        <f t="shared" si="100"/>
        <v>34543.233399615659</v>
      </c>
      <c r="AB70" s="204">
        <f t="shared" si="100"/>
        <v>34543.233399615659</v>
      </c>
      <c r="AC70" s="204">
        <f t="shared" si="100"/>
        <v>34543.233399615659</v>
      </c>
      <c r="AD70" s="204">
        <f t="shared" si="100"/>
        <v>34543.233399615659</v>
      </c>
      <c r="AE70" s="204">
        <f t="shared" si="100"/>
        <v>34543.233399615659</v>
      </c>
      <c r="AF70" s="204">
        <f t="shared" si="100"/>
        <v>34499.840811665599</v>
      </c>
      <c r="AG70" s="204">
        <f t="shared" si="100"/>
        <v>34456.448223715539</v>
      </c>
      <c r="AH70" s="204">
        <f t="shared" si="100"/>
        <v>34413.055635765479</v>
      </c>
      <c r="AI70" s="204">
        <f t="shared" si="100"/>
        <v>34369.663047815411</v>
      </c>
      <c r="AJ70" s="204">
        <f t="shared" si="100"/>
        <v>34326.270459865351</v>
      </c>
      <c r="AK70" s="204">
        <f t="shared" si="100"/>
        <v>34282.877871915291</v>
      </c>
      <c r="AL70" s="204">
        <f t="shared" si="100"/>
        <v>34239.48528396523</v>
      </c>
      <c r="AM70" s="204">
        <f t="shared" si="100"/>
        <v>34196.09269601517</v>
      </c>
      <c r="AN70" s="204">
        <f t="shared" si="100"/>
        <v>34152.70010806511</v>
      </c>
      <c r="AO70" s="204">
        <f t="shared" si="100"/>
        <v>34109.30752011505</v>
      </c>
      <c r="AP70" s="204">
        <f t="shared" si="100"/>
        <v>34065.914932164989</v>
      </c>
      <c r="AQ70" s="204">
        <f t="shared" si="100"/>
        <v>34022.522344214922</v>
      </c>
      <c r="AR70" s="204">
        <f t="shared" si="100"/>
        <v>33979.129756264861</v>
      </c>
      <c r="AS70" s="204">
        <f t="shared" si="100"/>
        <v>33935.737168314801</v>
      </c>
      <c r="AT70" s="204">
        <f t="shared" si="100"/>
        <v>33892.344580364741</v>
      </c>
      <c r="AU70" s="204">
        <f t="shared" si="100"/>
        <v>33848.951992414681</v>
      </c>
      <c r="AV70" s="204">
        <f t="shared" si="100"/>
        <v>33805.55940446462</v>
      </c>
      <c r="AW70" s="204">
        <f t="shared" si="100"/>
        <v>33762.16681651456</v>
      </c>
      <c r="AX70" s="204">
        <f t="shared" si="100"/>
        <v>33718.774228564493</v>
      </c>
      <c r="AY70" s="204">
        <f t="shared" si="100"/>
        <v>33675.381640614432</v>
      </c>
      <c r="AZ70" s="204">
        <f t="shared" si="100"/>
        <v>33631.989052664372</v>
      </c>
      <c r="BA70" s="204">
        <f t="shared" si="100"/>
        <v>33588.596464714312</v>
      </c>
      <c r="BB70" s="204">
        <f t="shared" si="100"/>
        <v>33545.203876764252</v>
      </c>
      <c r="BC70" s="204">
        <f t="shared" si="100"/>
        <v>33501.811288814191</v>
      </c>
      <c r="BD70" s="204">
        <f t="shared" si="100"/>
        <v>33458.418700864131</v>
      </c>
      <c r="BE70" s="204">
        <f t="shared" si="100"/>
        <v>33415.026112914071</v>
      </c>
      <c r="BF70" s="204">
        <f t="shared" si="100"/>
        <v>33371.633524964003</v>
      </c>
      <c r="BG70" s="204">
        <f t="shared" si="100"/>
        <v>33328.240937013943</v>
      </c>
      <c r="BH70" s="204">
        <f t="shared" si="100"/>
        <v>33284.848349063883</v>
      </c>
      <c r="BI70" s="204">
        <f t="shared" si="100"/>
        <v>33241.455761113823</v>
      </c>
      <c r="BJ70" s="204">
        <f t="shared" si="100"/>
        <v>33198.063173163762</v>
      </c>
      <c r="BK70" s="204">
        <f t="shared" si="100"/>
        <v>33154.670585213702</v>
      </c>
      <c r="BL70" s="204">
        <f t="shared" si="100"/>
        <v>33111.277997263642</v>
      </c>
      <c r="BM70" s="204">
        <f t="shared" si="100"/>
        <v>33067.885409313574</v>
      </c>
      <c r="BN70" s="204">
        <f t="shared" si="100"/>
        <v>33024.492821363514</v>
      </c>
      <c r="BO70" s="204">
        <f t="shared" si="100"/>
        <v>32981.100233413454</v>
      </c>
      <c r="BP70" s="204">
        <f t="shared" si="100"/>
        <v>32937.707645463393</v>
      </c>
      <c r="BQ70" s="204">
        <f t="shared" si="100"/>
        <v>32093.111067701153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30447.310500126736</v>
      </c>
      <c r="BS70" s="204">
        <f t="shared" si="102"/>
        <v>28801.509932552319</v>
      </c>
      <c r="BT70" s="204">
        <f t="shared" si="102"/>
        <v>27155.709364977898</v>
      </c>
      <c r="BU70" s="204">
        <f t="shared" si="102"/>
        <v>25509.908797403481</v>
      </c>
      <c r="BV70" s="204">
        <f t="shared" si="102"/>
        <v>23864.108229829064</v>
      </c>
      <c r="BW70" s="204">
        <f t="shared" si="102"/>
        <v>22218.307662254643</v>
      </c>
      <c r="BX70" s="204">
        <f t="shared" si="102"/>
        <v>20572.507094680226</v>
      </c>
      <c r="BY70" s="204">
        <f t="shared" si="102"/>
        <v>18926.706527105809</v>
      </c>
      <c r="BZ70" s="204">
        <f t="shared" si="102"/>
        <v>17280.905959531388</v>
      </c>
      <c r="CA70" s="204">
        <f t="shared" si="102"/>
        <v>15635.105391956971</v>
      </c>
      <c r="CB70" s="204">
        <f t="shared" si="102"/>
        <v>13989.304824382554</v>
      </c>
      <c r="CC70" s="204">
        <f t="shared" si="102"/>
        <v>12343.504256808137</v>
      </c>
      <c r="CD70" s="204">
        <f t="shared" si="102"/>
        <v>10697.703689233716</v>
      </c>
      <c r="CE70" s="204">
        <f t="shared" si="102"/>
        <v>9051.9031216592994</v>
      </c>
      <c r="CF70" s="204">
        <f t="shared" si="102"/>
        <v>7406.1025540848823</v>
      </c>
      <c r="CG70" s="204">
        <f t="shared" si="102"/>
        <v>5760.3019865104616</v>
      </c>
      <c r="CH70" s="204">
        <f t="shared" si="102"/>
        <v>4114.5014189360445</v>
      </c>
      <c r="CI70" s="204">
        <f t="shared" si="102"/>
        <v>2468.7008513616274</v>
      </c>
      <c r="CJ70" s="204">
        <f t="shared" si="102"/>
        <v>822.90028378720672</v>
      </c>
      <c r="CK70" s="204">
        <f t="shared" si="102"/>
        <v>455.62217347564268</v>
      </c>
      <c r="CL70" s="204">
        <f t="shared" si="102"/>
        <v>1366.866520426928</v>
      </c>
      <c r="CM70" s="204">
        <f t="shared" si="102"/>
        <v>2278.1108673782132</v>
      </c>
      <c r="CN70" s="204">
        <f t="shared" si="102"/>
        <v>3189.3552143294987</v>
      </c>
      <c r="CO70" s="204">
        <f t="shared" si="102"/>
        <v>4100.5995612807837</v>
      </c>
      <c r="CP70" s="204">
        <f t="shared" si="102"/>
        <v>5011.8439082320692</v>
      </c>
      <c r="CQ70" s="204">
        <f t="shared" si="102"/>
        <v>5923.0882551833547</v>
      </c>
      <c r="CR70" s="204">
        <f t="shared" si="102"/>
        <v>6834.3326021346402</v>
      </c>
      <c r="CS70" s="204">
        <f t="shared" si="102"/>
        <v>7745.5769490859257</v>
      </c>
      <c r="CT70" s="204">
        <f t="shared" si="102"/>
        <v>8656.8212960372111</v>
      </c>
      <c r="CU70" s="204">
        <f t="shared" si="102"/>
        <v>9568.0656429884966</v>
      </c>
      <c r="CV70" s="204">
        <f t="shared" si="102"/>
        <v>10479.309989939782</v>
      </c>
      <c r="CW70" s="204">
        <f t="shared" si="102"/>
        <v>11390.554336891068</v>
      </c>
      <c r="CX70" s="204">
        <f t="shared" si="102"/>
        <v>10262.724336891068</v>
      </c>
      <c r="CY70" s="204">
        <f t="shared" si="102"/>
        <v>9134.8943368910677</v>
      </c>
      <c r="CZ70" s="204">
        <f t="shared" si="102"/>
        <v>8007.0643368910678</v>
      </c>
      <c r="DA70" s="204">
        <f t="shared" si="102"/>
        <v>6879.2343368910679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512.51088129993559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1537.5326438998068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2562.554406499678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3587.5761690995491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4612.5979316994199</v>
      </c>
      <c r="BV71" s="204">
        <f t="shared" si="104"/>
        <v>5637.619694299292</v>
      </c>
      <c r="BW71" s="204">
        <f t="shared" si="104"/>
        <v>6662.6414568991622</v>
      </c>
      <c r="BX71" s="204">
        <f t="shared" si="104"/>
        <v>7687.6632194990343</v>
      </c>
      <c r="BY71" s="204">
        <f t="shared" si="104"/>
        <v>8712.6849820989046</v>
      </c>
      <c r="BZ71" s="204">
        <f t="shared" si="104"/>
        <v>9737.7067446987767</v>
      </c>
      <c r="CA71" s="204">
        <f t="shared" si="104"/>
        <v>10762.728507298647</v>
      </c>
      <c r="CB71" s="204">
        <f t="shared" si="104"/>
        <v>11787.750269898519</v>
      </c>
      <c r="CC71" s="204">
        <f t="shared" si="104"/>
        <v>12812.772032498389</v>
      </c>
      <c r="CD71" s="204">
        <f t="shared" si="104"/>
        <v>13837.793795098261</v>
      </c>
      <c r="CE71" s="204">
        <f t="shared" si="104"/>
        <v>14862.815557698132</v>
      </c>
      <c r="CF71" s="204">
        <f t="shared" si="104"/>
        <v>15887.837320298004</v>
      </c>
      <c r="CG71" s="204">
        <f t="shared" si="104"/>
        <v>16912.859082897874</v>
      </c>
      <c r="CH71" s="204">
        <f t="shared" si="104"/>
        <v>17937.880845497744</v>
      </c>
      <c r="CI71" s="204">
        <f t="shared" si="104"/>
        <v>18962.902608097618</v>
      </c>
      <c r="CJ71" s="204">
        <f t="shared" si="104"/>
        <v>19987.924370697488</v>
      </c>
      <c r="CK71" s="204">
        <f t="shared" si="104"/>
        <v>21237.425899306731</v>
      </c>
      <c r="CL71" s="204">
        <f t="shared" si="104"/>
        <v>22711.407193925344</v>
      </c>
      <c r="CM71" s="204">
        <f t="shared" si="104"/>
        <v>24185.388488543962</v>
      </c>
      <c r="CN71" s="204">
        <f t="shared" si="104"/>
        <v>25659.369783162576</v>
      </c>
      <c r="CO71" s="204">
        <f t="shared" si="104"/>
        <v>27133.35107778119</v>
      </c>
      <c r="CP71" s="204">
        <f t="shared" si="104"/>
        <v>28607.332372399804</v>
      </c>
      <c r="CQ71" s="204">
        <f t="shared" si="104"/>
        <v>30081.313667018418</v>
      </c>
      <c r="CR71" s="204">
        <f t="shared" si="104"/>
        <v>31555.294961637035</v>
      </c>
      <c r="CS71" s="204">
        <f t="shared" si="104"/>
        <v>33029.276256255645</v>
      </c>
      <c r="CT71" s="204">
        <f t="shared" si="104"/>
        <v>34503.257550874267</v>
      </c>
      <c r="CU71" s="204">
        <f t="shared" si="104"/>
        <v>35977.238845492881</v>
      </c>
      <c r="CV71" s="204">
        <f t="shared" si="104"/>
        <v>37451.220140111494</v>
      </c>
      <c r="CW71" s="204">
        <f t="shared" si="104"/>
        <v>38925.201434730108</v>
      </c>
      <c r="CX71" s="204">
        <f t="shared" si="104"/>
        <v>39221.53143473011</v>
      </c>
      <c r="CY71" s="204">
        <f t="shared" si="104"/>
        <v>39517.861434730112</v>
      </c>
      <c r="CZ71" s="204">
        <f t="shared" si="104"/>
        <v>39814.191434730106</v>
      </c>
      <c r="DA71" s="204">
        <f t="shared" si="104"/>
        <v>40110.521434730108</v>
      </c>
    </row>
    <row r="72" spans="1:105" s="204" customFormat="1">
      <c r="A72" s="204" t="str">
        <f>Income!A88</f>
        <v>TOTAL</v>
      </c>
      <c r="F72" s="204">
        <f>SUM(F59:F71)</f>
        <v>51313.710785378913</v>
      </c>
      <c r="G72" s="204">
        <f t="shared" ref="G72:BR72" si="105">SUM(G59:G71)</f>
        <v>51313.710785378913</v>
      </c>
      <c r="H72" s="204">
        <f t="shared" si="105"/>
        <v>51313.710785378913</v>
      </c>
      <c r="I72" s="204">
        <f t="shared" si="105"/>
        <v>51313.710785378913</v>
      </c>
      <c r="J72" s="204">
        <f t="shared" si="105"/>
        <v>51313.710785378913</v>
      </c>
      <c r="K72" s="204">
        <f t="shared" si="105"/>
        <v>51313.710785378913</v>
      </c>
      <c r="L72" s="204">
        <f t="shared" si="105"/>
        <v>51313.710785378913</v>
      </c>
      <c r="M72" s="204">
        <f t="shared" si="105"/>
        <v>51313.710785378913</v>
      </c>
      <c r="N72" s="204">
        <f t="shared" si="105"/>
        <v>51313.710785378913</v>
      </c>
      <c r="O72" s="204">
        <f t="shared" si="105"/>
        <v>51313.710785378913</v>
      </c>
      <c r="P72" s="204">
        <f t="shared" si="105"/>
        <v>51313.710785378913</v>
      </c>
      <c r="Q72" s="204">
        <f t="shared" si="105"/>
        <v>51313.710785378913</v>
      </c>
      <c r="R72" s="204">
        <f t="shared" si="105"/>
        <v>51313.710785378913</v>
      </c>
      <c r="S72" s="204">
        <f t="shared" si="105"/>
        <v>51313.710785378913</v>
      </c>
      <c r="T72" s="204">
        <f t="shared" si="105"/>
        <v>51313.710785378913</v>
      </c>
      <c r="U72" s="204">
        <f t="shared" si="105"/>
        <v>51313.710785378913</v>
      </c>
      <c r="V72" s="204">
        <f t="shared" si="105"/>
        <v>51313.710785378913</v>
      </c>
      <c r="W72" s="204">
        <f t="shared" si="105"/>
        <v>51313.710785378913</v>
      </c>
      <c r="X72" s="204">
        <f t="shared" si="105"/>
        <v>51313.710785378913</v>
      </c>
      <c r="Y72" s="204">
        <f t="shared" si="105"/>
        <v>51313.710785378913</v>
      </c>
      <c r="Z72" s="204">
        <f t="shared" si="105"/>
        <v>51313.710785378913</v>
      </c>
      <c r="AA72" s="204">
        <f t="shared" si="105"/>
        <v>51313.710785378913</v>
      </c>
      <c r="AB72" s="204">
        <f t="shared" si="105"/>
        <v>51313.710785378913</v>
      </c>
      <c r="AC72" s="204">
        <f t="shared" si="105"/>
        <v>51313.710785378913</v>
      </c>
      <c r="AD72" s="204">
        <f t="shared" si="105"/>
        <v>51313.710785378913</v>
      </c>
      <c r="AE72" s="204">
        <f t="shared" si="105"/>
        <v>51313.710785378913</v>
      </c>
      <c r="AF72" s="204">
        <f t="shared" si="105"/>
        <v>51662.040738010153</v>
      </c>
      <c r="AG72" s="204">
        <f t="shared" si="105"/>
        <v>52010.370690641394</v>
      </c>
      <c r="AH72" s="204">
        <f t="shared" si="105"/>
        <v>52358.700643272634</v>
      </c>
      <c r="AI72" s="204">
        <f t="shared" si="105"/>
        <v>52707.030595903867</v>
      </c>
      <c r="AJ72" s="204">
        <f t="shared" si="105"/>
        <v>53055.360548535115</v>
      </c>
      <c r="AK72" s="204">
        <f t="shared" si="105"/>
        <v>53403.690501166348</v>
      </c>
      <c r="AL72" s="204">
        <f t="shared" si="105"/>
        <v>53752.020453797595</v>
      </c>
      <c r="AM72" s="204">
        <f t="shared" si="105"/>
        <v>54100.350406428835</v>
      </c>
      <c r="AN72" s="204">
        <f t="shared" si="105"/>
        <v>54448.680359060076</v>
      </c>
      <c r="AO72" s="204">
        <f t="shared" si="105"/>
        <v>54797.010311691323</v>
      </c>
      <c r="AP72" s="204">
        <f t="shared" si="105"/>
        <v>55145.340264322556</v>
      </c>
      <c r="AQ72" s="204">
        <f t="shared" si="105"/>
        <v>55493.670216953789</v>
      </c>
      <c r="AR72" s="204">
        <f t="shared" si="105"/>
        <v>55842.000169585037</v>
      </c>
      <c r="AS72" s="204">
        <f t="shared" si="105"/>
        <v>56190.33012221627</v>
      </c>
      <c r="AT72" s="204">
        <f t="shared" si="105"/>
        <v>56538.660074847518</v>
      </c>
      <c r="AU72" s="204">
        <f t="shared" si="105"/>
        <v>56886.990027478751</v>
      </c>
      <c r="AV72" s="204">
        <f t="shared" si="105"/>
        <v>57235.319980109998</v>
      </c>
      <c r="AW72" s="204">
        <f t="shared" si="105"/>
        <v>57583.649932741246</v>
      </c>
      <c r="AX72" s="204">
        <f t="shared" si="105"/>
        <v>57931.979885372479</v>
      </c>
      <c r="AY72" s="204">
        <f t="shared" si="105"/>
        <v>58280.309838003719</v>
      </c>
      <c r="AZ72" s="204">
        <f t="shared" si="105"/>
        <v>58628.639790634959</v>
      </c>
      <c r="BA72" s="204">
        <f t="shared" si="105"/>
        <v>58976.9697432662</v>
      </c>
      <c r="BB72" s="204">
        <f t="shared" si="105"/>
        <v>59325.29969589744</v>
      </c>
      <c r="BC72" s="204">
        <f t="shared" si="105"/>
        <v>59673.62964852868</v>
      </c>
      <c r="BD72" s="204">
        <f t="shared" si="105"/>
        <v>60021.959601159921</v>
      </c>
      <c r="BE72" s="204">
        <f t="shared" si="105"/>
        <v>60370.289553791161</v>
      </c>
      <c r="BF72" s="204">
        <f t="shared" si="105"/>
        <v>60718.619506422394</v>
      </c>
      <c r="BG72" s="204">
        <f t="shared" si="105"/>
        <v>61066.949459053641</v>
      </c>
      <c r="BH72" s="204">
        <f t="shared" si="105"/>
        <v>61415.279411684882</v>
      </c>
      <c r="BI72" s="204">
        <f t="shared" si="105"/>
        <v>61763.609364316122</v>
      </c>
      <c r="BJ72" s="204">
        <f t="shared" si="105"/>
        <v>62111.939316947362</v>
      </c>
      <c r="BK72" s="204">
        <f t="shared" si="105"/>
        <v>62460.269269578603</v>
      </c>
      <c r="BL72" s="204">
        <f t="shared" si="105"/>
        <v>62808.599222209843</v>
      </c>
      <c r="BM72" s="204">
        <f t="shared" si="105"/>
        <v>63156.929174841083</v>
      </c>
      <c r="BN72" s="204">
        <f t="shared" si="105"/>
        <v>63505.259127472316</v>
      </c>
      <c r="BO72" s="204">
        <f t="shared" si="105"/>
        <v>63853.589080103564</v>
      </c>
      <c r="BP72" s="204">
        <f t="shared" si="105"/>
        <v>64201.919032734797</v>
      </c>
      <c r="BQ72" s="204">
        <f t="shared" si="105"/>
        <v>66641.550986422662</v>
      </c>
      <c r="BR72" s="204">
        <f t="shared" si="105"/>
        <v>71172.48494116716</v>
      </c>
      <c r="BS72" s="204">
        <f t="shared" ref="BS72:DA72" si="106">SUM(BS59:BS71)</f>
        <v>75703.418895911658</v>
      </c>
      <c r="BT72" s="204">
        <f t="shared" si="106"/>
        <v>80234.352850656156</v>
      </c>
      <c r="BU72" s="204">
        <f t="shared" si="106"/>
        <v>84765.286805400654</v>
      </c>
      <c r="BV72" s="204">
        <f t="shared" si="106"/>
        <v>89296.220760145152</v>
      </c>
      <c r="BW72" s="204">
        <f t="shared" si="106"/>
        <v>93827.154714889635</v>
      </c>
      <c r="BX72" s="204">
        <f t="shared" si="106"/>
        <v>98358.088669634148</v>
      </c>
      <c r="BY72" s="204">
        <f t="shared" si="106"/>
        <v>102889.02262437863</v>
      </c>
      <c r="BZ72" s="204">
        <f t="shared" si="106"/>
        <v>107419.95657912313</v>
      </c>
      <c r="CA72" s="204">
        <f t="shared" si="106"/>
        <v>111950.89053386761</v>
      </c>
      <c r="CB72" s="204">
        <f t="shared" si="106"/>
        <v>116481.82448861211</v>
      </c>
      <c r="CC72" s="204">
        <f t="shared" si="106"/>
        <v>121012.75844335661</v>
      </c>
      <c r="CD72" s="204">
        <f t="shared" si="106"/>
        <v>125543.69239810111</v>
      </c>
      <c r="CE72" s="204">
        <f t="shared" si="106"/>
        <v>130074.62635284562</v>
      </c>
      <c r="CF72" s="204">
        <f t="shared" si="106"/>
        <v>134605.56030759012</v>
      </c>
      <c r="CG72" s="204">
        <f t="shared" si="106"/>
        <v>139136.4942623346</v>
      </c>
      <c r="CH72" s="204">
        <f t="shared" si="106"/>
        <v>143667.42821707908</v>
      </c>
      <c r="CI72" s="204">
        <f t="shared" si="106"/>
        <v>148198.3621718236</v>
      </c>
      <c r="CJ72" s="204">
        <f t="shared" si="106"/>
        <v>152729.29612656808</v>
      </c>
      <c r="CK72" s="204">
        <f t="shared" si="106"/>
        <v>161860.93232760762</v>
      </c>
      <c r="CL72" s="204">
        <f t="shared" si="106"/>
        <v>175593.27077494218</v>
      </c>
      <c r="CM72" s="204">
        <f t="shared" si="106"/>
        <v>189325.60922227678</v>
      </c>
      <c r="CN72" s="204">
        <f t="shared" si="106"/>
        <v>203057.94766961128</v>
      </c>
      <c r="CO72" s="204">
        <f t="shared" si="106"/>
        <v>216790.28611694585</v>
      </c>
      <c r="CP72" s="204">
        <f t="shared" si="106"/>
        <v>230522.62456428044</v>
      </c>
      <c r="CQ72" s="204">
        <f t="shared" si="106"/>
        <v>244254.96301161498</v>
      </c>
      <c r="CR72" s="204">
        <f t="shared" si="106"/>
        <v>257987.30145894954</v>
      </c>
      <c r="CS72" s="204">
        <f t="shared" si="106"/>
        <v>271719.63990628411</v>
      </c>
      <c r="CT72" s="204">
        <f t="shared" si="106"/>
        <v>285451.9783536187</v>
      </c>
      <c r="CU72" s="204">
        <f t="shared" si="106"/>
        <v>299184.3168009533</v>
      </c>
      <c r="CV72" s="204">
        <f t="shared" si="106"/>
        <v>312916.65524828783</v>
      </c>
      <c r="CW72" s="204">
        <f t="shared" si="106"/>
        <v>326648.99369562237</v>
      </c>
      <c r="CX72" s="204">
        <f t="shared" si="106"/>
        <v>336428.79469562235</v>
      </c>
      <c r="CY72" s="204">
        <f t="shared" si="106"/>
        <v>346208.59569562244</v>
      </c>
      <c r="CZ72" s="204">
        <f t="shared" si="106"/>
        <v>355988.39669562236</v>
      </c>
      <c r="DA72" s="204">
        <f t="shared" si="106"/>
        <v>365768.1976956224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-15.800996813396228</v>
      </c>
      <c r="E108" s="212">
        <f>CR42</f>
        <v>-89.323059559996324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1767.9489942842363</v>
      </c>
      <c r="E109" s="212">
        <f t="shared" ref="E109:E120" si="109">CR43</f>
        <v>-1827.5454679313971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81.163578931390589</v>
      </c>
      <c r="E110" s="212">
        <f t="shared" si="109"/>
        <v>44.944912042237192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157227.24345512173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8.4913029902639214E-2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1398.1937480463864</v>
      </c>
      <c r="E112" s="212">
        <f t="shared" si="109"/>
        <v>513.36506610210233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1269.3186160195069</v>
      </c>
      <c r="E114" s="212">
        <f t="shared" si="109"/>
        <v>-2624.0557122556697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9040.6919461308626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650.88881925091823</v>
      </c>
      <c r="E117" s="212">
        <f t="shared" si="109"/>
        <v>6456.6120826165879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-2.2737367544323207E-14</v>
      </c>
      <c r="E118" s="212">
        <f t="shared" si="109"/>
        <v>-167.57696138006267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-1645.8005675744182</v>
      </c>
      <c r="E119" s="212">
        <f t="shared" si="109"/>
        <v>911.24434695128537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1025.0217625998712</v>
      </c>
      <c r="E120" s="212">
        <f t="shared" si="109"/>
        <v>1473.9812946186148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2016-08-10T21:11:14Z</dcterms:modified>
  <cp:category/>
</cp:coreProperties>
</file>