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1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1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1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<sst xmlns="http://schemas.openxmlformats.org/spreadsheetml/2006/main" count="790" uniqueCount="145">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</sst>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0.0517223611457036</c:v>
                </c:pt>
                <c:pt idx="2" formatCode="0.0%">
                  <c:v>0.0517223611457036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0.0300323387297634</c:v>
                </c:pt>
                <c:pt idx="2" formatCode="0.0%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0.00473165753424657</c:v>
                </c:pt>
                <c:pt idx="2" formatCode="0.0%">
                  <c:v>0.00473165753424657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0.00182129514321295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0.0301887571606476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0.0162649098381071</c:v>
                </c:pt>
                <c:pt idx="2" formatCode="0.0%">
                  <c:v>0.0162649098381071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0.001822185572828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0.00465130759651308</c:v>
                </c:pt>
                <c:pt idx="2" formatCode="0.0%">
                  <c:v>0.00465130759651308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0.00214196762141968</c:v>
                </c:pt>
                <c:pt idx="2" formatCode="0.0%">
                  <c:v>0.00214196762141968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0.0148234263373138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0.020073334869834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0.0105792453228408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0.107976958162328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0.272470576471139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0.290428582913302</c:v>
                </c:pt>
                <c:pt idx="2" formatCode="0.0%">
                  <c:v>0.238381280304575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1031704"/>
        <c:axId val="2081030024"/>
      </c:barChart>
      <c:catAx>
        <c:axId val="208103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1030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1030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1031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0.000166453505868191</c:v>
                </c:pt>
                <c:pt idx="2">
                  <c:v>0.000166453505868191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0.000332907011736383</c:v>
                </c:pt>
                <c:pt idx="2">
                  <c:v>0.000332907011736383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0.106530243755642</c:v>
                </c:pt>
                <c:pt idx="2">
                  <c:v>0.108522969735572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0.0133162804694553</c:v>
                </c:pt>
                <c:pt idx="2">
                  <c:v>0.0123199174794904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0.000526632560938911</c:v>
                </c:pt>
                <c:pt idx="2">
                  <c:v>0.000369015816763666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0.000921606981643093</c:v>
                </c:pt>
                <c:pt idx="2">
                  <c:v>0.000990564307219763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0.00131658140234728</c:v>
                </c:pt>
                <c:pt idx="2">
                  <c:v>0.0014150918674568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0.00534532049352994</c:v>
                </c:pt>
                <c:pt idx="2">
                  <c:v>0.00574527298187462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0.0230401745410773</c:v>
                </c:pt>
                <c:pt idx="2">
                  <c:v>0.0247641076804941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0.00184321396328619</c:v>
                </c:pt>
                <c:pt idx="2">
                  <c:v>0.00184321396328619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0.348886548299729</c:v>
                </c:pt>
                <c:pt idx="2">
                  <c:v>0.348886548299729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515960"/>
        <c:axId val="2117511496"/>
      </c:barChart>
      <c:catAx>
        <c:axId val="211751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511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51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515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9.15999720542458E-5</c:v>
                </c:pt>
                <c:pt idx="2">
                  <c:v>9.15999720542458E-5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0.000305333240180819</c:v>
                </c:pt>
                <c:pt idx="2">
                  <c:v>0.000305333240180819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0.195413273715724</c:v>
                </c:pt>
                <c:pt idx="2">
                  <c:v>0.201623050208714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0.0732799776433966</c:v>
                </c:pt>
                <c:pt idx="2">
                  <c:v>0.0714170446954998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0.214959553695955</c:v>
                </c:pt>
                <c:pt idx="2">
                  <c:v>0.233175317761556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0.00608596424496006</c:v>
                </c:pt>
                <c:pt idx="2">
                  <c:v>0.00608596424496006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0.000289807821188574</c:v>
                </c:pt>
                <c:pt idx="2">
                  <c:v>0.000191574068757105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0.00182578927348802</c:v>
                </c:pt>
                <c:pt idx="2">
                  <c:v>0.00198050743356758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0.000724519552971436</c:v>
                </c:pt>
                <c:pt idx="2">
                  <c:v>0.000785915648241104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0.00334728033472803</c:v>
                </c:pt>
                <c:pt idx="2">
                  <c:v>0.0036309302948739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0.00905649441214294</c:v>
                </c:pt>
                <c:pt idx="2">
                  <c:v>0.0098239456030138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0.00355014580956003</c:v>
                </c:pt>
                <c:pt idx="2">
                  <c:v>0.00355014580956003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0.17000954813268</c:v>
                </c:pt>
                <c:pt idx="2">
                  <c:v>0.17000954813268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337304"/>
        <c:axId val="2117331544"/>
      </c:barChart>
      <c:catAx>
        <c:axId val="211733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33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33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33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0.00234543568764892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0.560072463768116</c:v>
                </c:pt>
                <c:pt idx="2">
                  <c:v>0.560072463768116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2668760"/>
        <c:axId val="-2142259400"/>
      </c:barChart>
      <c:catAx>
        <c:axId val="-214266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259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259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668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3698.527045295056</c:v>
                </c:pt>
                <c:pt idx="5">
                  <c:v>2895.168295279684</c:v>
                </c:pt>
                <c:pt idx="6">
                  <c:v>3886.012544980985</c:v>
                </c:pt>
                <c:pt idx="7">
                  <c:v>3392.075190785067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48.88021971260439</c:v>
                </c:pt>
                <c:pt idx="6">
                  <c:v>1867.646511497713</c:v>
                </c:pt>
                <c:pt idx="7">
                  <c:v>31306.43780781525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555.5188356164383</c:v>
                </c:pt>
                <c:pt idx="5">
                  <c:v>1615.912520145044</c:v>
                </c:pt>
                <c:pt idx="6">
                  <c:v>1990.778182917003</c:v>
                </c:pt>
                <c:pt idx="7">
                  <c:v>1896.801974214344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1888.0</c:v>
                </c:pt>
                <c:pt idx="6">
                  <c:v>6424.974627450454</c:v>
                </c:pt>
                <c:pt idx="7">
                  <c:v>32974.96693655221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303.5067275964607</c:v>
                </c:pt>
                <c:pt idx="5">
                  <c:v>672.5383610772988</c:v>
                </c:pt>
                <c:pt idx="6">
                  <c:v>609.091368383731</c:v>
                </c:pt>
                <c:pt idx="7">
                  <c:v>208.3811845511804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18549.6</c:v>
                </c:pt>
                <c:pt idx="5">
                  <c:v>18549.6</c:v>
                </c:pt>
                <c:pt idx="6">
                  <c:v>18549.6</c:v>
                </c:pt>
                <c:pt idx="7">
                  <c:v>20532.0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389880"/>
        <c:axId val="-214239565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389880"/>
        <c:axId val="-2142395656"/>
      </c:lineChart>
      <c:catAx>
        <c:axId val="-214238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395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39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389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545640"/>
        <c:axId val="-214255300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545640"/>
        <c:axId val="-2142553000"/>
      </c:lineChart>
      <c:catAx>
        <c:axId val="-214254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553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553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54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668152"/>
        <c:axId val="-21426737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668152"/>
        <c:axId val="-2142673720"/>
      </c:lineChart>
      <c:catAx>
        <c:axId val="-21426681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67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67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66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0.372378007468911</c:v>
                </c:pt>
                <c:pt idx="2">
                  <c:v>0.395696627530484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0.129854563464104</c:v>
                </c:pt>
                <c:pt idx="2">
                  <c:v>0.106583507661177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2765544"/>
        <c:axId val="-2142769432"/>
      </c:barChart>
      <c:catAx>
        <c:axId val="-214276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769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769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765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0.0943585133428729</c:v>
                </c:pt>
                <c:pt idx="2">
                  <c:v>0.0475920975340603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0.0277422509780319</c:v>
                </c:pt>
                <c:pt idx="2">
                  <c:v>0.0277422509780319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0.384840505567259</c:v>
                </c:pt>
                <c:pt idx="2">
                  <c:v>0.384840505567258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0.0659272301520299</c:v>
                </c:pt>
                <c:pt idx="2">
                  <c:v>0.11582374562508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0.0943585133428729</c:v>
                </c:pt>
                <c:pt idx="2">
                  <c:v>0.0475920975340603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2843112"/>
        <c:axId val="-2142839752"/>
      </c:barChart>
      <c:catAx>
        <c:axId val="-214284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839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839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84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0.0604374298626546</c:v>
                </c:pt>
                <c:pt idx="2">
                  <c:v>0.00893088636540801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0.623308878871786</c:v>
                </c:pt>
                <c:pt idx="2">
                  <c:v>0.698547011633661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0.0604374298626546</c:v>
                </c:pt>
                <c:pt idx="2">
                  <c:v>0.00893088636540801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2902168"/>
        <c:axId val="-2142902968"/>
      </c:barChart>
      <c:catAx>
        <c:axId val="-214290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90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90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902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0.346898148148148</c:v>
                </c:pt>
                <c:pt idx="2">
                  <c:v>0.346898148148148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0.190543442784914</c:v>
                </c:pt>
                <c:pt idx="2">
                  <c:v>0.17009054897628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0.170975953656421</c:v>
                </c:pt>
                <c:pt idx="2">
                  <c:v>0.193774283152704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-0.156354705363234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2950216"/>
        <c:axId val="-2142979336"/>
      </c:barChart>
      <c:catAx>
        <c:axId val="-214295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97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97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950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0.0460495860523038</c:v>
                </c:pt>
                <c:pt idx="2" formatCode="0.0%">
                  <c:v>0.0460495860523038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0.0629215818904109</c:v>
                </c:pt>
                <c:pt idx="2" formatCode="0.0%">
                  <c:v>0.0629215818904109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0.0159077544209215</c:v>
                </c:pt>
                <c:pt idx="2" formatCode="0.0%">
                  <c:v>0.0164367609268987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0.0387995917808219</c:v>
                </c:pt>
                <c:pt idx="2" formatCode="0.0%">
                  <c:v>0.0387995917808219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0.00293284557907845</c:v>
                </c:pt>
                <c:pt idx="2" formatCode="0.0%">
                  <c:v>0.00293284557907845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0.00116562889165629</c:v>
                </c:pt>
                <c:pt idx="2" formatCode="0.0%">
                  <c:v>0.00113837396745035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0.0296240544192007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0.0220054662515567</c:v>
                </c:pt>
                <c:pt idx="2" formatCode="0.0%">
                  <c:v>0.0220054662515567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0.000254981320049813</c:v>
                </c:pt>
                <c:pt idx="2" formatCode="0.0%">
                  <c:v>9.69027596553559E-5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0.0271326276463263</c:v>
                </c:pt>
                <c:pt idx="2" formatCode="0.0%">
                  <c:v>0.0267265991600788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0.0317066068891487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0.0151982391638846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0.116340503334161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0.303876548184692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0.261155235515245</c:v>
                </c:pt>
                <c:pt idx="2" formatCode="0.0%">
                  <c:v>0.131720233817257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843576"/>
        <c:axId val="2080846872"/>
      </c:barChart>
      <c:catAx>
        <c:axId val="208084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84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84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843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3245704"/>
        <c:axId val="-21432561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45704"/>
        <c:axId val="-21432561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45704"/>
        <c:axId val="-2143256120"/>
      </c:scatterChart>
      <c:catAx>
        <c:axId val="-21432457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2561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32561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2457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492200"/>
        <c:axId val="208515717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92200"/>
        <c:axId val="2085157176"/>
      </c:lineChart>
      <c:catAx>
        <c:axId val="2085492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157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5157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4922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40440"/>
        <c:axId val="208523103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34632"/>
        <c:axId val="2085237624"/>
      </c:scatterChart>
      <c:valAx>
        <c:axId val="208524044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231032"/>
        <c:crosses val="autoZero"/>
        <c:crossBetween val="midCat"/>
      </c:valAx>
      <c:valAx>
        <c:axId val="2085231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240440"/>
        <c:crosses val="autoZero"/>
        <c:crossBetween val="midCat"/>
      </c:valAx>
      <c:valAx>
        <c:axId val="20852346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5237624"/>
        <c:crosses val="autoZero"/>
        <c:crossBetween val="midCat"/>
      </c:valAx>
      <c:valAx>
        <c:axId val="20852376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23463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62856"/>
        <c:axId val="20850522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62856"/>
        <c:axId val="2085052232"/>
      </c:lineChart>
      <c:catAx>
        <c:axId val="208506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0522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50522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0628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0.0677813200498132</c:v>
                </c:pt>
                <c:pt idx="2" formatCode="0.0%">
                  <c:v>0.0677813200498132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0.0309578144458281</c:v>
                </c:pt>
                <c:pt idx="2" formatCode="0.0%">
                  <c:v>0.0309578144458281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0.0567325738356164</c:v>
                </c:pt>
                <c:pt idx="2" formatCode="0.0%">
                  <c:v>-0.0205158923793247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0.0199433499377335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0.0198846930261519</c:v>
                </c:pt>
                <c:pt idx="2" formatCode="0.0%">
                  <c:v>0.0206335985149669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0.0603286335616438</c:v>
                </c:pt>
                <c:pt idx="2" formatCode="0.0%">
                  <c:v>0.0603286335616438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0.000733211394769614</c:v>
                </c:pt>
                <c:pt idx="2" formatCode="0.0%">
                  <c:v>0.000733211394769614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0.0019123599003736</c:v>
                </c:pt>
                <c:pt idx="2" formatCode="0.0%">
                  <c:v>0.00177345630736295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0.0660379062889166</c:v>
                </c:pt>
                <c:pt idx="2" formatCode="0.0%">
                  <c:v>0.065238466248312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0.000865115193026152</c:v>
                </c:pt>
                <c:pt idx="2" formatCode="0.0%">
                  <c:v>0.000610458605839971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0.0242255603985056</c:v>
                </c:pt>
                <c:pt idx="2" formatCode="0.0%">
                  <c:v>0.0238149835388231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0.00401618929016189</c:v>
                </c:pt>
                <c:pt idx="2" formatCode="0.0%">
                  <c:v>0.00401618929016189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0.0108474042559358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0.0287596405013143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0.146767486924111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0.422639938987632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0.379954203054386</c:v>
                </c:pt>
                <c:pt idx="2" formatCode="0.0%">
                  <c:v>0.0561461302912665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679768"/>
        <c:axId val="2080683064"/>
      </c:barChart>
      <c:catAx>
        <c:axId val="208067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683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683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67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0.0166846326276463</c:v>
                </c:pt>
                <c:pt idx="2" formatCode="0.0%">
                  <c:v>0.0166846326276463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0.0386813003424657</c:v>
                </c:pt>
                <c:pt idx="2" formatCode="0.0%">
                  <c:v>0.0386813003424657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0.0620459775840598</c:v>
                </c:pt>
                <c:pt idx="2" formatCode="0.0%">
                  <c:v>0.0620459775840598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0.0241510057285181</c:v>
                </c:pt>
                <c:pt idx="2" formatCode="0.0%">
                  <c:v>0.0241510057285181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0.0239189850560398</c:v>
                </c:pt>
                <c:pt idx="2" formatCode="0.0%">
                  <c:v>0.0239189850560398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0.012093399750934</c:v>
                </c:pt>
                <c:pt idx="2" formatCode="0.0%">
                  <c:v>0.012093399750934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0.0117554989824843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0.00967430139062974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0.0987406572612947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0.223431918823738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0.294776383239735</c:v>
                </c:pt>
                <c:pt idx="2" formatCode="0.0%">
                  <c:v>0.33408254863377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540472"/>
        <c:axId val="2080539000"/>
      </c:barChart>
      <c:catAx>
        <c:axId val="208054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53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539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540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0.0351712055790784</c:v>
                </c:pt>
                <c:pt idx="1">
                  <c:v>0.0351712055790784</c:v>
                </c:pt>
                <c:pt idx="2">
                  <c:v>0.0682735167123287</c:v>
                </c:pt>
                <c:pt idx="3">
                  <c:v>0.0682735167123287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0.165040214794521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0.141819377334994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0.0494907915317559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0.0126808421917808</c:v>
                </c:pt>
                <c:pt idx="3">
                  <c:v>0.00624578794520548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0.0072851805728518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0.0301887571606476</c:v>
                </c:pt>
                <c:pt idx="1">
                  <c:v>0.0301887571606476</c:v>
                </c:pt>
                <c:pt idx="2">
                  <c:v>0.0301887571606476</c:v>
                </c:pt>
                <c:pt idx="3">
                  <c:v>0.0301887571606476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0.0650596393524284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0.00214361910787486</c:v>
                </c:pt>
                <c:pt idx="1">
                  <c:v>0.00128646301441657</c:v>
                </c:pt>
                <c:pt idx="2">
                  <c:v>0.00171504106114571</c:v>
                </c:pt>
                <c:pt idx="3">
                  <c:v>0.00214361910787486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0.215953916324656</c:v>
                </c:pt>
                <c:pt idx="3">
                  <c:v>0.215953916324656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0.272470576471139</c:v>
                </c:pt>
                <c:pt idx="1">
                  <c:v>0.272470576471139</c:v>
                </c:pt>
                <c:pt idx="2">
                  <c:v>0.272470576471139</c:v>
                </c:pt>
                <c:pt idx="3">
                  <c:v>0.272470576471139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-0.743070938407603</c:v>
                </c:pt>
                <c:pt idx="1">
                  <c:v>-0.744299450189948</c:v>
                </c:pt>
                <c:pt idx="2">
                  <c:v>-0.743223862877038</c:v>
                </c:pt>
                <c:pt idx="3">
                  <c:v>-0.352251267152532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385240"/>
        <c:axId val="2080379816"/>
      </c:barChart>
      <c:catAx>
        <c:axId val="20803852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3798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037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385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0.0113455501867995</c:v>
                </c:pt>
                <c:pt idx="1">
                  <c:v>0.0113455501867995</c:v>
                </c:pt>
                <c:pt idx="2">
                  <c:v>0.0220237150684931</c:v>
                </c:pt>
                <c:pt idx="3">
                  <c:v>0.0220237150684931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0.0189005603985056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0.154725201369863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0.248183910336239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0.0494907915317559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0.0253616843835616</c:v>
                </c:pt>
                <c:pt idx="3">
                  <c:v>0.012491575890411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0.0241510057285181</c:v>
                </c:pt>
                <c:pt idx="1">
                  <c:v>0.0241510057285181</c:v>
                </c:pt>
                <c:pt idx="2">
                  <c:v>0.0241510057285181</c:v>
                </c:pt>
                <c:pt idx="3">
                  <c:v>0.0241510057285181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0.197481314522589</c:v>
                </c:pt>
                <c:pt idx="3">
                  <c:v>0.197481314522589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0.223431918823738</c:v>
                </c:pt>
                <c:pt idx="1">
                  <c:v>0.223431918823738</c:v>
                </c:pt>
                <c:pt idx="2">
                  <c:v>0.223431918823738</c:v>
                </c:pt>
                <c:pt idx="3">
                  <c:v>0.223431918823738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0.164858664995856</c:v>
                </c:pt>
                <c:pt idx="1">
                  <c:v>0.621588767486515</c:v>
                </c:pt>
                <c:pt idx="2">
                  <c:v>0.402637964844375</c:v>
                </c:pt>
                <c:pt idx="3">
                  <c:v>0.385475734607762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249544"/>
        <c:axId val="2117499480"/>
      </c:barChart>
      <c:catAx>
        <c:axId val="2117249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499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7499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249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0.0313137185155666</c:v>
                </c:pt>
                <c:pt idx="1">
                  <c:v>0.0313137185155666</c:v>
                </c:pt>
                <c:pt idx="2">
                  <c:v>0.0607854535890411</c:v>
                </c:pt>
                <c:pt idx="3">
                  <c:v>0.0607854535890411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0.0801644458281444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0.251686327561644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0.0657470437075949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0.103982905972603</c:v>
                </c:pt>
                <c:pt idx="3">
                  <c:v>0.0512154611506849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0.0117313823163138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0.00455349586980139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0.0296240544192007</c:v>
                </c:pt>
                <c:pt idx="1">
                  <c:v>0.0296240544192007</c:v>
                </c:pt>
                <c:pt idx="2">
                  <c:v>0.0296240544192007</c:v>
                </c:pt>
                <c:pt idx="3">
                  <c:v>0.0296240544192007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0.0880218650062266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0.000113996406458561</c:v>
                </c:pt>
                <c:pt idx="1">
                  <c:v>6.84133483166813E-5</c:v>
                </c:pt>
                <c:pt idx="2">
                  <c:v>9.1204877387621E-5</c:v>
                </c:pt>
                <c:pt idx="3">
                  <c:v>0.000113996406458561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0.232681006668322</c:v>
                </c:pt>
                <c:pt idx="3">
                  <c:v>0.232681006668322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0.303876548184692</c:v>
                </c:pt>
                <c:pt idx="1">
                  <c:v>0.303876548184692</c:v>
                </c:pt>
                <c:pt idx="2">
                  <c:v>0.303876548184692</c:v>
                </c:pt>
                <c:pt idx="3">
                  <c:v>0.303876548184692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0.115306148658405</c:v>
                </c:pt>
                <c:pt idx="1">
                  <c:v>0.520127435260443</c:v>
                </c:pt>
                <c:pt idx="2">
                  <c:v>0.158522491886774</c:v>
                </c:pt>
                <c:pt idx="3">
                  <c:v>-0.0269164134754229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039768"/>
        <c:axId val="2118043080"/>
      </c:barChart>
      <c:catAx>
        <c:axId val="2118039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0430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804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03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0.046091297633873</c:v>
                </c:pt>
                <c:pt idx="1">
                  <c:v>0.046091297633873</c:v>
                </c:pt>
                <c:pt idx="2">
                  <c:v>0.0894713424657534</c:v>
                </c:pt>
                <c:pt idx="3">
                  <c:v>0.0894713424657534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0.123831257783313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-0.150432776826037</c:v>
                </c:pt>
                <c:pt idx="1">
                  <c:v>0.0683692073087389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0.079773399750934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0.0825343940598678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0.161680737945205</c:v>
                </c:pt>
                <c:pt idx="3">
                  <c:v>0.0796337963013699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0.00293284557907845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0.00709382522945182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0.065238466248312</c:v>
                </c:pt>
                <c:pt idx="1">
                  <c:v>0.065238466248312</c:v>
                </c:pt>
                <c:pt idx="2">
                  <c:v>0.065238466248312</c:v>
                </c:pt>
                <c:pt idx="3">
                  <c:v>0.065238466248312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0.000718143503910142</c:v>
                </c:pt>
                <c:pt idx="1">
                  <c:v>0.000430983775723019</c:v>
                </c:pt>
                <c:pt idx="2">
                  <c:v>0.000574563639816581</c:v>
                </c:pt>
                <c:pt idx="3">
                  <c:v>0.000718143503910142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0.293534973848222</c:v>
                </c:pt>
                <c:pt idx="3">
                  <c:v>0.293534973848222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0.422639938987632</c:v>
                </c:pt>
                <c:pt idx="1">
                  <c:v>0.422639938987632</c:v>
                </c:pt>
                <c:pt idx="2">
                  <c:v>0.422639938987632</c:v>
                </c:pt>
                <c:pt idx="3">
                  <c:v>0.422639938987632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0.238389583253993</c:v>
                </c:pt>
                <c:pt idx="1">
                  <c:v>0.301852830791145</c:v>
                </c:pt>
                <c:pt idx="2">
                  <c:v>-0.121423473160066</c:v>
                </c:pt>
                <c:pt idx="3">
                  <c:v>-0.0395201113803238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917800"/>
        <c:axId val="2117921112"/>
      </c:barChart>
      <c:catAx>
        <c:axId val="2117917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9211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792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917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0.000137321075293844</c:v>
                </c:pt>
                <c:pt idx="2">
                  <c:v>0.000137321075293844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0.0274642150587688</c:v>
                </c:pt>
                <c:pt idx="2">
                  <c:v>0.0274642150587688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0.0164785290352613</c:v>
                </c:pt>
                <c:pt idx="2">
                  <c:v>0.0164785290352613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0.00114046316769463</c:v>
                </c:pt>
                <c:pt idx="2">
                  <c:v>0.00113767531042952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5.03521159107265E-5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0.431737460723845</c:v>
                </c:pt>
                <c:pt idx="2">
                  <c:v>0.431737460723845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833704"/>
        <c:axId val="2117836696"/>
      </c:barChart>
      <c:catAx>
        <c:axId val="211783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83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83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833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1.6684632627646322E-2</v>
      </c>
      <c r="J6" s="24">
        <f t="shared" ref="J6:J13" si="3">IF(I$32&lt;=1+I$131,I6,B6*H6+J$33*(I6-B6*H6))</f>
        <v>1.6684632627646322E-2</v>
      </c>
      <c r="K6" s="22">
        <f t="shared" ref="K6:K31" si="4">B6</f>
        <v>3.3369265255292643E-2</v>
      </c>
      <c r="L6" s="22">
        <f t="shared" ref="L6:L29" si="5">IF(K6="","",K6*H6)</f>
        <v>1.6684632627646322E-2</v>
      </c>
      <c r="M6" s="177">
        <f t="shared" ref="M6:M31" si="6">J6</f>
        <v>1.6684632627646322E-2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6.6738530510585287E-2</v>
      </c>
      <c r="Z6" s="156">
        <f>Poor!Z6</f>
        <v>0.17</v>
      </c>
      <c r="AA6" s="121">
        <f>$M6*Z6*4</f>
        <v>1.1345550186799499E-2</v>
      </c>
      <c r="AB6" s="156">
        <f>Poor!AB6</f>
        <v>0.17</v>
      </c>
      <c r="AC6" s="121">
        <f t="shared" ref="AC6:AC29" si="7">$M6*AB6*4</f>
        <v>1.1345550186799499E-2</v>
      </c>
      <c r="AD6" s="156">
        <f>Poor!AD6</f>
        <v>0.33</v>
      </c>
      <c r="AE6" s="121">
        <f t="shared" ref="AE6:AE29" si="8">$M6*AD6*4</f>
        <v>2.2023715068493144E-2</v>
      </c>
      <c r="AF6" s="122">
        <f>1-SUM(Z6,AB6,AD6)</f>
        <v>0.32999999999999996</v>
      </c>
      <c r="AG6" s="121">
        <f>$M6*AF6*4</f>
        <v>2.2023715068493141E-2</v>
      </c>
      <c r="AH6" s="123">
        <f>SUM(Z6,AB6,AD6,AF6)</f>
        <v>1</v>
      </c>
      <c r="AI6" s="183">
        <f>SUM(AA6,AC6,AE6,AG6)/4</f>
        <v>1.6684632627646322E-2</v>
      </c>
      <c r="AJ6" s="120">
        <f>(AA6+AC6)/2</f>
        <v>1.1345550186799499E-2</v>
      </c>
      <c r="AK6" s="119">
        <f>(AE6+AG6)/2</f>
        <v>2.2023715068493141E-2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1.5016169364881694E-2</v>
      </c>
      <c r="L7" s="22">
        <f t="shared" si="5"/>
        <v>7.5080846824408468E-3</v>
      </c>
      <c r="M7" s="177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3698.5270452950558</v>
      </c>
      <c r="T7" s="223">
        <f>IF($B$81=0,0,(SUMIF($N$6:$N$28,$U7,M$6:M$28)+SUMIF($N$91:$N$118,$U7,M$91:M$118))*$I$83*Poor!$B$81/$B$81)</f>
        <v>3698.5270452950558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4.7251400996264009E-3</v>
      </c>
      <c r="J8" s="24">
        <f t="shared" si="3"/>
        <v>4.7251400996264009E-3</v>
      </c>
      <c r="K8" s="22">
        <f t="shared" si="4"/>
        <v>9.4502801992528019E-3</v>
      </c>
      <c r="L8" s="22">
        <f t="shared" si="5"/>
        <v>4.7251400996264009E-3</v>
      </c>
      <c r="M8" s="225">
        <f t="shared" si="6"/>
        <v>4.7251400996264009E-3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1.8900560398505604E-2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1.8900560398505604E-2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4.7251400996264009E-3</v>
      </c>
      <c r="AJ8" s="120">
        <f t="shared" si="14"/>
        <v>9.4502801992528019E-3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3.8681300342465745E-2</v>
      </c>
      <c r="J9" s="24">
        <f t="shared" si="3"/>
        <v>3.8681300342465745E-2</v>
      </c>
      <c r="K9" s="22">
        <f t="shared" si="4"/>
        <v>3.5487431506849305E-2</v>
      </c>
      <c r="L9" s="22">
        <f t="shared" si="5"/>
        <v>3.8681300342465745E-2</v>
      </c>
      <c r="M9" s="225">
        <f t="shared" si="6"/>
        <v>3.8681300342465745E-2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555.51883561643831</v>
      </c>
      <c r="T9" s="223">
        <f>IF($B$81=0,0,(SUMIF($N$6:$N$28,$U9,M$6:M$28)+SUMIF($N$91:$N$118,$U9,M$91:M$118))*$I$83*Poor!$B$81/$B$81)</f>
        <v>555.51883561643831</v>
      </c>
      <c r="U9" s="224">
        <v>3</v>
      </c>
      <c r="V9" s="56"/>
      <c r="W9" s="115"/>
      <c r="X9" s="118">
        <f>Poor!X9</f>
        <v>1</v>
      </c>
      <c r="Y9" s="183">
        <f t="shared" si="9"/>
        <v>0.15472520136986298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0.15472520136986298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3.8681300342465745E-2</v>
      </c>
      <c r="AJ9" s="120">
        <f t="shared" si="14"/>
        <v>7.736260068493149E-2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1</v>
      </c>
      <c r="H10" s="24">
        <f t="shared" si="1"/>
        <v>1</v>
      </c>
      <c r="I10" s="22">
        <f t="shared" si="2"/>
        <v>6.2045977584059775E-2</v>
      </c>
      <c r="J10" s="24">
        <f t="shared" si="3"/>
        <v>6.2045977584059775E-2</v>
      </c>
      <c r="K10" s="22">
        <f t="shared" si="4"/>
        <v>6.2045977584059775E-2</v>
      </c>
      <c r="L10" s="22">
        <f t="shared" si="5"/>
        <v>6.2045977584059775E-2</v>
      </c>
      <c r="M10" s="225">
        <f t="shared" si="6"/>
        <v>6.2045977584059775E-2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0.2481839103362391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0.2481839103362391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6.2045977584059775E-2</v>
      </c>
      <c r="AJ10" s="120">
        <f t="shared" si="14"/>
        <v>0.12409195516811955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4.9490791531755909E-2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4.9490791531755909E-2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2.4745395765877955E-2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1</v>
      </c>
      <c r="H12" s="24">
        <f t="shared" si="1"/>
        <v>1</v>
      </c>
      <c r="I12" s="22">
        <f t="shared" si="2"/>
        <v>9.4633150684931503E-3</v>
      </c>
      <c r="J12" s="24">
        <f t="shared" si="3"/>
        <v>9.4633150684931503E-3</v>
      </c>
      <c r="K12" s="22">
        <f t="shared" si="4"/>
        <v>9.4633150684931503E-3</v>
      </c>
      <c r="L12" s="22">
        <f t="shared" si="5"/>
        <v>9.4633150684931503E-3</v>
      </c>
      <c r="M12" s="225">
        <f t="shared" si="6"/>
        <v>9.4633150684931503E-3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303.50672759646068</v>
      </c>
      <c r="U12" s="224">
        <v>6</v>
      </c>
      <c r="V12" s="56"/>
      <c r="W12" s="117"/>
      <c r="X12" s="118">
        <v>1</v>
      </c>
      <c r="Y12" s="183">
        <f t="shared" si="9"/>
        <v>3.7853260273972601E-2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2.5361684383561643E-2</v>
      </c>
      <c r="AF12" s="122">
        <f>1-SUM(Z12,AB12,AD12)</f>
        <v>0.32999999999999996</v>
      </c>
      <c r="AG12" s="121">
        <f>$M12*AF12*4</f>
        <v>1.2491575890410956E-2</v>
      </c>
      <c r="AH12" s="123">
        <f t="shared" si="12"/>
        <v>1</v>
      </c>
      <c r="AI12" s="183">
        <f t="shared" si="13"/>
        <v>9.4633150684931503E-3</v>
      </c>
      <c r="AJ12" s="120">
        <f t="shared" si="14"/>
        <v>0</v>
      </c>
      <c r="AK12" s="119">
        <f t="shared" si="15"/>
        <v>1.8926630136986301E-2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1</v>
      </c>
      <c r="F14" s="22"/>
      <c r="H14" s="24">
        <f t="shared" si="1"/>
        <v>1</v>
      </c>
      <c r="I14" s="22">
        <f t="shared" si="2"/>
        <v>3.6425902864259028E-3</v>
      </c>
      <c r="J14" s="24">
        <f>IF(I$32&lt;=1+I131,I14,B14*H14+J$33*(I14-B14*H14))</f>
        <v>3.6425902864259028E-3</v>
      </c>
      <c r="K14" s="22">
        <f t="shared" si="4"/>
        <v>3.6425902864259028E-3</v>
      </c>
      <c r="L14" s="22">
        <f t="shared" si="5"/>
        <v>3.6425902864259028E-3</v>
      </c>
      <c r="M14" s="226">
        <f t="shared" si="6"/>
        <v>3.6425902864259028E-3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1.4570361145703611E-2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3.6425902864259028E-3</v>
      </c>
      <c r="AJ14" s="120">
        <f t="shared" si="14"/>
        <v>7.2851805728518055E-3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1</v>
      </c>
      <c r="F15" s="22"/>
      <c r="H15" s="24">
        <f t="shared" si="1"/>
        <v>1</v>
      </c>
      <c r="I15" s="22">
        <f t="shared" si="2"/>
        <v>2.4151005728518058E-2</v>
      </c>
      <c r="J15" s="24">
        <f t="shared" ref="J15:J25" si="17">IF(I$32&lt;=1+I131,I15,B15*H15+J$33*(I15-B15*H15))</f>
        <v>2.4151005728518058E-2</v>
      </c>
      <c r="K15" s="22">
        <f t="shared" si="4"/>
        <v>2.4151005728518058E-2</v>
      </c>
      <c r="L15" s="22">
        <f t="shared" si="5"/>
        <v>2.4151005728518058E-2</v>
      </c>
      <c r="M15" s="227">
        <f t="shared" si="6"/>
        <v>2.4151005728518058E-2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9.6604022914072232E-2</v>
      </c>
      <c r="Z15" s="156">
        <f>Poor!Z15</f>
        <v>0.25</v>
      </c>
      <c r="AA15" s="121">
        <f t="shared" si="16"/>
        <v>2.4151005728518058E-2</v>
      </c>
      <c r="AB15" s="156">
        <f>Poor!AB15</f>
        <v>0.25</v>
      </c>
      <c r="AC15" s="121">
        <f t="shared" si="7"/>
        <v>2.4151005728518058E-2</v>
      </c>
      <c r="AD15" s="156">
        <f>Poor!AD15</f>
        <v>0.25</v>
      </c>
      <c r="AE15" s="121">
        <f t="shared" si="8"/>
        <v>2.4151005728518058E-2</v>
      </c>
      <c r="AF15" s="122">
        <f t="shared" si="10"/>
        <v>0.25</v>
      </c>
      <c r="AG15" s="121">
        <f t="shared" si="11"/>
        <v>2.4151005728518058E-2</v>
      </c>
      <c r="AH15" s="123">
        <f t="shared" si="12"/>
        <v>1</v>
      </c>
      <c r="AI15" s="183">
        <f t="shared" si="13"/>
        <v>2.4151005728518058E-2</v>
      </c>
      <c r="AJ15" s="120">
        <f t="shared" si="14"/>
        <v>2.4151005728518058E-2</v>
      </c>
      <c r="AK15" s="119">
        <f t="shared" si="15"/>
        <v>2.4151005728518058E-2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2.391898505603985E-2</v>
      </c>
      <c r="J16" s="24">
        <f t="shared" si="17"/>
        <v>2.391898505603985E-2</v>
      </c>
      <c r="K16" s="22">
        <f t="shared" ref="K16:K25" si="21">B16</f>
        <v>2.391898505603985E-2</v>
      </c>
      <c r="L16" s="22">
        <f t="shared" ref="L16:L25" si="22">IF(K16="","",K16*H16)</f>
        <v>2.391898505603985E-2</v>
      </c>
      <c r="M16" s="227">
        <f t="shared" ref="M16:M25" si="23">J16</f>
        <v>2.391898505603985E-2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1</v>
      </c>
      <c r="F17" s="22"/>
      <c r="H17" s="24">
        <f t="shared" si="19"/>
        <v>1</v>
      </c>
      <c r="I17" s="22">
        <f t="shared" si="20"/>
        <v>4.5532378580323786E-3</v>
      </c>
      <c r="J17" s="24">
        <f t="shared" si="17"/>
        <v>4.5532378580323786E-3</v>
      </c>
      <c r="K17" s="22">
        <f t="shared" si="21"/>
        <v>4.5532378580323786E-3</v>
      </c>
      <c r="L17" s="22">
        <f t="shared" si="22"/>
        <v>4.5532378580323786E-3</v>
      </c>
      <c r="M17" s="227">
        <f t="shared" si="23"/>
        <v>4.5532378580323786E-3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1.2093399750933997E-2</v>
      </c>
      <c r="J18" s="24">
        <f t="shared" si="17"/>
        <v>1.2093399750933997E-2</v>
      </c>
      <c r="K18" s="22">
        <f t="shared" si="21"/>
        <v>1.2093399750933997E-2</v>
      </c>
      <c r="L18" s="22">
        <f t="shared" si="22"/>
        <v>1.2093399750933997E-2</v>
      </c>
      <c r="M18" s="227">
        <f t="shared" si="23"/>
        <v>1.2093399750933997E-2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7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1.1755498982484347E-2</v>
      </c>
      <c r="K21" s="22">
        <f t="shared" si="21"/>
        <v>0.01</v>
      </c>
      <c r="L21" s="22">
        <f t="shared" si="22"/>
        <v>0.01</v>
      </c>
      <c r="M21" s="227">
        <f t="shared" si="23"/>
        <v>1.1755498982484347E-2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44195.85067244705</v>
      </c>
      <c r="T23" s="179">
        <f>SUM(T7:T22)</f>
        <v>44307.25505036187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9.6743013906297384E-3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9.6743013906297384E-3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3.8697205562518953E-2</v>
      </c>
      <c r="Z27" s="156">
        <f>Poor!Z27</f>
        <v>0.25</v>
      </c>
      <c r="AA27" s="121">
        <f t="shared" si="16"/>
        <v>9.6743013906297384E-3</v>
      </c>
      <c r="AB27" s="156">
        <f>Poor!AB27</f>
        <v>0.25</v>
      </c>
      <c r="AC27" s="121">
        <f t="shared" si="7"/>
        <v>9.6743013906297384E-3</v>
      </c>
      <c r="AD27" s="156">
        <f>Poor!AD27</f>
        <v>0.25</v>
      </c>
      <c r="AE27" s="121">
        <f t="shared" si="8"/>
        <v>9.6743013906297384E-3</v>
      </c>
      <c r="AF27" s="122">
        <f t="shared" si="10"/>
        <v>0.25</v>
      </c>
      <c r="AG27" s="121">
        <f t="shared" si="11"/>
        <v>9.6743013906297384E-3</v>
      </c>
      <c r="AH27" s="123">
        <f t="shared" si="12"/>
        <v>1</v>
      </c>
      <c r="AI27" s="183">
        <f t="shared" si="13"/>
        <v>9.6743013906297384E-3</v>
      </c>
      <c r="AJ27" s="120">
        <f t="shared" si="14"/>
        <v>9.6743013906297384E-3</v>
      </c>
      <c r="AK27" s="119">
        <f t="shared" si="15"/>
        <v>9.6743013906297384E-3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9.874065726129469E-2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9.874065726129469E-2</v>
      </c>
      <c r="N28" s="230"/>
      <c r="O28" s="2"/>
      <c r="P28" s="22"/>
      <c r="U28" s="56"/>
      <c r="V28" s="56"/>
      <c r="W28" s="110"/>
      <c r="X28" s="118"/>
      <c r="Y28" s="183">
        <f t="shared" si="9"/>
        <v>0.39496262904517876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0.19748131452258938</v>
      </c>
      <c r="AF28" s="122">
        <f t="shared" si="10"/>
        <v>0.5</v>
      </c>
      <c r="AG28" s="121">
        <f t="shared" si="11"/>
        <v>0.19748131452258938</v>
      </c>
      <c r="AH28" s="123">
        <f t="shared" si="12"/>
        <v>1</v>
      </c>
      <c r="AI28" s="183">
        <f t="shared" si="13"/>
        <v>9.874065726129469E-2</v>
      </c>
      <c r="AJ28" s="120">
        <f t="shared" si="14"/>
        <v>0</v>
      </c>
      <c r="AK28" s="119">
        <f t="shared" si="15"/>
        <v>0.19748131452258938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0.22343191882373828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0.22343191882373828</v>
      </c>
      <c r="N29" s="230"/>
      <c r="P29" s="22"/>
      <c r="V29" s="56"/>
      <c r="W29" s="110"/>
      <c r="X29" s="118"/>
      <c r="Y29" s="183">
        <f t="shared" si="9"/>
        <v>0.89372767529495312</v>
      </c>
      <c r="Z29" s="156">
        <f>Poor!Z29</f>
        <v>0.25</v>
      </c>
      <c r="AA29" s="121">
        <f t="shared" si="16"/>
        <v>0.22343191882373828</v>
      </c>
      <c r="AB29" s="156">
        <f>Poor!AB29</f>
        <v>0.25</v>
      </c>
      <c r="AC29" s="121">
        <f t="shared" si="7"/>
        <v>0.22343191882373828</v>
      </c>
      <c r="AD29" s="156">
        <f>Poor!AD29</f>
        <v>0.25</v>
      </c>
      <c r="AE29" s="121">
        <f t="shared" si="8"/>
        <v>0.22343191882373828</v>
      </c>
      <c r="AF29" s="122">
        <f t="shared" si="10"/>
        <v>0.25</v>
      </c>
      <c r="AG29" s="121">
        <f t="shared" si="11"/>
        <v>0.22343191882373828</v>
      </c>
      <c r="AH29" s="123">
        <f t="shared" si="12"/>
        <v>1</v>
      </c>
      <c r="AI29" s="183">
        <f t="shared" si="13"/>
        <v>0.22343191882373828</v>
      </c>
      <c r="AJ29" s="120">
        <f t="shared" si="14"/>
        <v>0.22343191882373828</v>
      </c>
      <c r="AK29" s="119">
        <f t="shared" si="15"/>
        <v>0.22343191882373828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1.2674383794448527</v>
      </c>
      <c r="J30" s="232">
        <f>IF(I$32&lt;=1,I30,1-SUM(J6:J29))</f>
        <v>0.33408254863377018</v>
      </c>
      <c r="K30" s="22">
        <f t="shared" si="4"/>
        <v>0.47410426400996258</v>
      </c>
      <c r="L30" s="22">
        <f>IF(L124=L119,0,IF(K30="",0,(L119-L124)/(B119-B124)*K30))</f>
        <v>0.29477638323973504</v>
      </c>
      <c r="M30" s="175">
        <f t="shared" si="6"/>
        <v>0.33408254863377018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1.3363301945350807</v>
      </c>
      <c r="Z30" s="122">
        <f>IF($Y30=0,0,AA30/($Y$30))</f>
        <v>0.12336671405768185</v>
      </c>
      <c r="AA30" s="187">
        <f>IF(AA79*4/$I$83+SUM(AA6:AA29)&lt;1,AA79*4/$I$83,1-SUM(AA6:AA29))</f>
        <v>0.16485866499585566</v>
      </c>
      <c r="AB30" s="122">
        <f>IF($Y30=0,0,AC30/($Y$30))</f>
        <v>0.4651460919078993</v>
      </c>
      <c r="AC30" s="187">
        <f>IF(AC79*4/$I$83+SUM(AC6:AC29)&lt;1,AC79*4/$I$83,1-SUM(AC6:AC29))</f>
        <v>0.62158876748651559</v>
      </c>
      <c r="AD30" s="122">
        <f>IF($Y30=0,0,AE30/($Y$30))</f>
        <v>0.30130125510219075</v>
      </c>
      <c r="AE30" s="187">
        <f>IF(AE79*4/$I$83+SUM(AE6:AE29)&lt;1,AE79*4/$I$83,1-SUM(AE6:AE29))</f>
        <v>0.40263796484437453</v>
      </c>
      <c r="AF30" s="122">
        <f>IF($Y30=0,0,AG30/($Y$30))</f>
        <v>0.28845844850633773</v>
      </c>
      <c r="AG30" s="187">
        <f>IF(AG79*4/$I$83+SUM(AG6:AG29)&lt;1,AG79*4/$I$83,1-SUM(AG6:AG29))</f>
        <v>0.38547573460776186</v>
      </c>
      <c r="AH30" s="123">
        <f t="shared" si="12"/>
        <v>1.1782725095741096</v>
      </c>
      <c r="AI30" s="183">
        <f t="shared" si="13"/>
        <v>0.39364028298362685</v>
      </c>
      <c r="AJ30" s="120">
        <f t="shared" si="14"/>
        <v>0.39322371624118563</v>
      </c>
      <c r="AK30" s="119">
        <f t="shared" si="15"/>
        <v>0.39405684972606819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3.0745831266877133E-2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1.8443902282949325</v>
      </c>
      <c r="J32" s="17"/>
      <c r="L32" s="22">
        <f>SUM(L6:L30)</f>
        <v>0.96925416873312287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16998.736675663269</v>
      </c>
      <c r="T32" s="235">
        <f t="shared" si="24"/>
        <v>16887.332297748449</v>
      </c>
      <c r="U32" s="56"/>
      <c r="V32" s="56"/>
      <c r="W32" s="110"/>
      <c r="X32" s="118"/>
      <c r="Y32" s="115">
        <f>SUM(Y6:Y31)</f>
        <v>3.7617690626005733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8.7774949124217391E-2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77.680829974932379</v>
      </c>
      <c r="K49" s="40">
        <f t="shared" si="33"/>
        <v>0</v>
      </c>
      <c r="L49" s="22">
        <f t="shared" si="34"/>
        <v>0</v>
      </c>
      <c r="M49" s="24">
        <f t="shared" si="35"/>
        <v>2.3454356876489247E-3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19.420207493733095</v>
      </c>
      <c r="AB49" s="156">
        <f>Poor!AB49</f>
        <v>0.25</v>
      </c>
      <c r="AC49" s="147">
        <f t="shared" si="41"/>
        <v>19.420207493733095</v>
      </c>
      <c r="AD49" s="156">
        <f>Poor!AD49</f>
        <v>0.25</v>
      </c>
      <c r="AE49" s="147">
        <f t="shared" si="42"/>
        <v>19.420207493733095</v>
      </c>
      <c r="AF49" s="122">
        <f t="shared" si="29"/>
        <v>0.25</v>
      </c>
      <c r="AG49" s="147">
        <f t="shared" si="36"/>
        <v>19.420207493733095</v>
      </c>
      <c r="AH49" s="123">
        <f t="shared" si="37"/>
        <v>1</v>
      </c>
      <c r="AI49" s="112">
        <f t="shared" si="37"/>
        <v>77.680829974932379</v>
      </c>
      <c r="AJ49" s="148">
        <f t="shared" si="38"/>
        <v>38.84041498746619</v>
      </c>
      <c r="AK49" s="147">
        <f t="shared" si="39"/>
        <v>38.84041498746619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0.47463768115942029</v>
      </c>
      <c r="L51" s="22">
        <f t="shared" si="34"/>
        <v>0.56007246376811592</v>
      </c>
      <c r="M51" s="24">
        <f t="shared" si="35"/>
        <v>0.56007246376811604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38697</v>
      </c>
      <c r="J65" s="39">
        <f>SUM(J37:J64)</f>
        <v>37889.680829974939</v>
      </c>
      <c r="K65" s="40">
        <f>SUM(K37:K64)</f>
        <v>1</v>
      </c>
      <c r="L65" s="22">
        <f>SUM(L37:L64)</f>
        <v>1.1416666666666666</v>
      </c>
      <c r="M65" s="24">
        <f>SUM(M37:M64)</f>
        <v>1.1440121023543157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7807.4202074937339</v>
      </c>
      <c r="AB65" s="137"/>
      <c r="AC65" s="153">
        <f>SUM(AC37:AC64)</f>
        <v>7807.4202074937339</v>
      </c>
      <c r="AD65" s="137"/>
      <c r="AE65" s="153">
        <f>SUM(AE37:AE64)</f>
        <v>7807.4202074937339</v>
      </c>
      <c r="AF65" s="137"/>
      <c r="AG65" s="153">
        <f>SUM(AG37:AG64)</f>
        <v>7807.4202074937339</v>
      </c>
      <c r="AH65" s="137"/>
      <c r="AI65" s="153">
        <f>SUM(AI37:AI64)</f>
        <v>31229.680829974935</v>
      </c>
      <c r="AJ65" s="153">
        <f>SUM(AJ37:AJ64)</f>
        <v>15614.840414987468</v>
      </c>
      <c r="AK65" s="153">
        <f>SUM(AK37:AK64)</f>
        <v>15614.840414987468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0.29398148148148151</v>
      </c>
      <c r="L71" s="22">
        <f t="shared" si="45"/>
        <v>0.34689814814814818</v>
      </c>
      <c r="M71" s="24">
        <f t="shared" ref="M71:M72" si="48">J71/B$76</f>
        <v>0.34689814814814812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5633.3989820943816</v>
      </c>
      <c r="K72" s="40">
        <f t="shared" si="47"/>
        <v>0.52355072463768115</v>
      </c>
      <c r="L72" s="22">
        <f t="shared" si="45"/>
        <v>0.19054344278491411</v>
      </c>
      <c r="M72" s="24">
        <f t="shared" si="48"/>
        <v>0.17009054897627965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24347.789076803674</v>
      </c>
      <c r="J74" s="51">
        <f t="shared" si="44"/>
        <v>6417.8042580175515</v>
      </c>
      <c r="K74" s="40">
        <f>B74/B$76</f>
        <v>0.16666034092811241</v>
      </c>
      <c r="L74" s="22">
        <f t="shared" si="45"/>
        <v>0.1709759536564206</v>
      </c>
      <c r="M74" s="24">
        <f>J74/B$76</f>
        <v>0.19377428315270384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791.74342277702431</v>
      </c>
      <c r="AB74" s="156"/>
      <c r="AC74" s="147">
        <f>AC30*$I$83/4</f>
        <v>2985.2165692467397</v>
      </c>
      <c r="AD74" s="156"/>
      <c r="AE74" s="147">
        <f>AE30*$I$83/4</f>
        <v>1933.6924779408723</v>
      </c>
      <c r="AF74" s="156"/>
      <c r="AG74" s="147">
        <f>AG30*$I$83/4</f>
        <v>1851.269859085111</v>
      </c>
      <c r="AH74" s="155"/>
      <c r="AI74" s="147">
        <f>SUM(AA74,AC74,AE74,AG74)</f>
        <v>7561.9223290497466</v>
      </c>
      <c r="AJ74" s="148">
        <f>(AA74+AC74)</f>
        <v>3776.9599920237642</v>
      </c>
      <c r="AK74" s="147">
        <f>(AE74+AG74)</f>
        <v>3784.9623370259833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5797.2216715271661</v>
      </c>
      <c r="AB75" s="158"/>
      <c r="AC75" s="149">
        <f>AA75+AC65-SUM(AC70,AC74)</f>
        <v>7032.1225789750761</v>
      </c>
      <c r="AD75" s="158"/>
      <c r="AE75" s="149">
        <f>AC75+AE65-SUM(AE70,AE74)</f>
        <v>9318.5475777288539</v>
      </c>
      <c r="AF75" s="158"/>
      <c r="AG75" s="149">
        <f>IF(SUM(AG6:AG29)+((AG65-AG70-$J$75)*4/I$83)&lt;1,0,AG65-AG70-$J$75-(1-SUM(AG6:AG29))*I$83/4)</f>
        <v>2368.8476176095396</v>
      </c>
      <c r="AH75" s="134"/>
      <c r="AI75" s="149">
        <f>AI76-SUM(AI70,AI74)</f>
        <v>9318.5475777288557</v>
      </c>
      <c r="AJ75" s="151">
        <f>AJ76-SUM(AJ70,AJ74)</f>
        <v>4663.2749613655378</v>
      </c>
      <c r="AK75" s="149">
        <f>AJ75+AK76-SUM(AK70,AK74)</f>
        <v>9318.5475777288557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38697.000000000007</v>
      </c>
      <c r="J76" s="51">
        <f t="shared" si="44"/>
        <v>37889.680829974932</v>
      </c>
      <c r="K76" s="40">
        <f>SUM(K70:K75)</f>
        <v>1.3163011332100669</v>
      </c>
      <c r="L76" s="22">
        <f>SUM(L70:L75)</f>
        <v>1.1416666666666671</v>
      </c>
      <c r="M76" s="24">
        <f>SUM(M70:M75)</f>
        <v>1.1440121023543155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7807.4202074937339</v>
      </c>
      <c r="AB76" s="137"/>
      <c r="AC76" s="153">
        <f>AC65</f>
        <v>7807.4202074937339</v>
      </c>
      <c r="AD76" s="137"/>
      <c r="AE76" s="153">
        <f>AE65</f>
        <v>7807.4202074937339</v>
      </c>
      <c r="AF76" s="137"/>
      <c r="AG76" s="153">
        <f>AG65</f>
        <v>7807.4202074937339</v>
      </c>
      <c r="AH76" s="137"/>
      <c r="AI76" s="153">
        <f>SUM(AA76,AC76,AE76,AG76)</f>
        <v>31229.680829974935</v>
      </c>
      <c r="AJ76" s="154">
        <f>SUM(AA76,AC76)</f>
        <v>15614.840414987468</v>
      </c>
      <c r="AK76" s="154">
        <f>SUM(AE76,AG76)</f>
        <v>15614.840414987468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-0.15635470536323404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2368.8476176095396</v>
      </c>
      <c r="AB78" s="112"/>
      <c r="AC78" s="112">
        <f>IF(AA75&lt;0,0,AA75)</f>
        <v>5797.2216715271661</v>
      </c>
      <c r="AD78" s="112"/>
      <c r="AE78" s="112">
        <f>AC75</f>
        <v>7032.1225789750761</v>
      </c>
      <c r="AF78" s="112"/>
      <c r="AG78" s="112">
        <f>AE75</f>
        <v>9318.5475777288539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6588.9650943041906</v>
      </c>
      <c r="AB79" s="112"/>
      <c r="AC79" s="112">
        <f>AA79-AA74+AC65-AC70</f>
        <v>10017.339148221816</v>
      </c>
      <c r="AD79" s="112"/>
      <c r="AE79" s="112">
        <f>AC79-AC74+AE65-AE70</f>
        <v>11252.240055669727</v>
      </c>
      <c r="AF79" s="112"/>
      <c r="AG79" s="112">
        <f>AE79-AE74+AG65-AG70</f>
        <v>13538.665054423504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4.043720969768007E-3</v>
      </c>
      <c r="K103" s="22">
        <f t="shared" si="56"/>
        <v>0</v>
      </c>
      <c r="L103" s="22">
        <f t="shared" si="57"/>
        <v>0</v>
      </c>
      <c r="M103" s="229">
        <f t="shared" si="49"/>
        <v>4.043720969768007E-3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0.7151515151515152</v>
      </c>
      <c r="I105" s="22">
        <f t="shared" si="54"/>
        <v>0.96561026092298674</v>
      </c>
      <c r="J105" s="24">
        <f>IF(I$32&lt;=1+I131,I105,L105+J$33*(I105-L105))</f>
        <v>0.96561026092298674</v>
      </c>
      <c r="K105" s="22">
        <f t="shared" si="56"/>
        <v>1.3502177377312949</v>
      </c>
      <c r="L105" s="22">
        <f t="shared" si="57"/>
        <v>0.96561026092298674</v>
      </c>
      <c r="M105" s="229">
        <f t="shared" si="49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2.0143949339574343</v>
      </c>
      <c r="J119" s="24">
        <f>SUM(J91:J118)</f>
        <v>1.9723694630892732</v>
      </c>
      <c r="K119" s="22">
        <f>SUM(K91:K118)</f>
        <v>2.8447335543041019</v>
      </c>
      <c r="L119" s="22">
        <f>SUM(L91:L118)</f>
        <v>1.9683257421195053</v>
      </c>
      <c r="M119" s="57">
        <f t="shared" si="49"/>
        <v>1.9723694630892732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66"/>
        <v>0.59808048603817732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0.29324987390474422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0.32851231832901151</v>
      </c>
      <c r="M126" s="241">
        <f t="shared" si="66"/>
        <v>0.29324987390474422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1.2674383794448527</v>
      </c>
      <c r="J128" s="229">
        <f>(J30)</f>
        <v>0.33408254863377018</v>
      </c>
      <c r="K128" s="29">
        <f>(B128)</f>
        <v>0.47410426400996258</v>
      </c>
      <c r="L128" s="29">
        <f>IF(L124=L119,0,(L119-L124)/(B119-B124)*K128)</f>
        <v>0.29477638323973504</v>
      </c>
      <c r="M128" s="241">
        <f t="shared" si="66"/>
        <v>0.33408254863377018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2.0143949339574343</v>
      </c>
      <c r="J130" s="229">
        <f>(J119)</f>
        <v>1.9723694630892732</v>
      </c>
      <c r="K130" s="29">
        <f>(B130)</f>
        <v>2.8447335543041019</v>
      </c>
      <c r="L130" s="29">
        <f>(L119)</f>
        <v>1.9683257421195053</v>
      </c>
      <c r="M130" s="241">
        <f t="shared" si="66"/>
        <v>1.9723694630892732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0.2695681677091657</v>
      </c>
      <c r="M131" s="238">
        <f>IF(I131&lt;SUM(M126:M127),0,I131-(SUM(M126:M127)))</f>
        <v>0.30483061213343299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5.1722361145703596E-2</v>
      </c>
      <c r="J6" s="24">
        <f t="shared" ref="J6:J13" si="3">IF(I$32&lt;=1+I$131,I6,B6*H6+J$33*(I6-B6*H6))</f>
        <v>5.1722361145703596E-2</v>
      </c>
      <c r="K6" s="22">
        <f t="shared" ref="K6:K31" si="4">B6</f>
        <v>0.10344472229140719</v>
      </c>
      <c r="L6" s="22">
        <f t="shared" ref="L6:L29" si="5">IF(K6="","",K6*H6)</f>
        <v>5.1722361145703596E-2</v>
      </c>
      <c r="M6" s="225">
        <f t="shared" ref="M6:M31" si="6">J6</f>
        <v>5.1722361145703596E-2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0.20688944458281439</v>
      </c>
      <c r="Z6" s="116">
        <v>0.17</v>
      </c>
      <c r="AA6" s="121">
        <f>$M6*Z6*4</f>
        <v>3.5171205579078449E-2</v>
      </c>
      <c r="AB6" s="116">
        <v>0.17</v>
      </c>
      <c r="AC6" s="121">
        <f t="shared" ref="AC6:AC29" si="7">$M6*AB6*4</f>
        <v>3.5171205579078449E-2</v>
      </c>
      <c r="AD6" s="116">
        <v>0.33</v>
      </c>
      <c r="AE6" s="121">
        <f t="shared" ref="AE6:AE29" si="8">$M6*AD6*4</f>
        <v>6.8273516712328744E-2</v>
      </c>
      <c r="AF6" s="122">
        <f>1-SUM(Z6,AB6,AD6)</f>
        <v>0.32999999999999996</v>
      </c>
      <c r="AG6" s="121">
        <f>$M6*AF6*4</f>
        <v>6.8273516712328744E-2</v>
      </c>
      <c r="AH6" s="123">
        <f>SUM(Z6,AB6,AD6,AF6)</f>
        <v>1</v>
      </c>
      <c r="AI6" s="183">
        <f>SUM(AA6,AC6,AE6,AG6)/4</f>
        <v>5.1722361145703596E-2</v>
      </c>
      <c r="AJ6" s="120">
        <f>(AA6+AC6)/2</f>
        <v>3.5171205579078449E-2</v>
      </c>
      <c r="AK6" s="119">
        <f>(AE6+AG6)/2</f>
        <v>6.8273516712328744E-2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3.0032338729763387E-2</v>
      </c>
      <c r="J7" s="24">
        <f t="shared" si="3"/>
        <v>3.0032338729763387E-2</v>
      </c>
      <c r="K7" s="22">
        <f t="shared" si="4"/>
        <v>6.0064677459526775E-2</v>
      </c>
      <c r="L7" s="22">
        <f t="shared" si="5"/>
        <v>3.0032338729763387E-2</v>
      </c>
      <c r="M7" s="225">
        <f t="shared" si="6"/>
        <v>3.0032338729763387E-2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2895.1511899175553</v>
      </c>
      <c r="T7" s="223">
        <f>IF($B$81=0,0,(SUMIF($N$6:$N$28,$U7,M$6:M$28)+SUMIF($N$91:$N$118,$U7,M$91:M$118))*$I$83*Poor!$B$81/$B$81)</f>
        <v>2895.1682952796837</v>
      </c>
      <c r="U7" s="224">
        <v>1</v>
      </c>
      <c r="V7" s="56"/>
      <c r="W7" s="115"/>
      <c r="X7" s="124">
        <v>4</v>
      </c>
      <c r="Y7" s="183">
        <f t="shared" ref="Y7:Y29" si="9">M7*4</f>
        <v>0.12012935491905355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0.12012935491905355</v>
      </c>
      <c r="AH7" s="123">
        <f t="shared" ref="AH7:AH30" si="12">SUM(Z7,AB7,AD7,AF7)</f>
        <v>1</v>
      </c>
      <c r="AI7" s="183">
        <f t="shared" ref="AI7:AI30" si="13">SUM(AA7,AC7,AE7,AG7)/4</f>
        <v>3.0032338729763387E-2</v>
      </c>
      <c r="AJ7" s="120">
        <f t="shared" ref="AJ7:AJ31" si="14">(AA7+AC7)/2</f>
        <v>0</v>
      </c>
      <c r="AK7" s="119">
        <f t="shared" ref="AK7:AK31" si="15">(AE7+AG7)/2</f>
        <v>6.0064677459526775E-2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2.3625700498132005E-3</v>
      </c>
      <c r="J8" s="24">
        <f t="shared" si="3"/>
        <v>2.3625700498132005E-3</v>
      </c>
      <c r="K8" s="22">
        <f t="shared" si="4"/>
        <v>4.7251400996264009E-3</v>
      </c>
      <c r="L8" s="22">
        <f t="shared" si="5"/>
        <v>2.3625700498132005E-3</v>
      </c>
      <c r="M8" s="225">
        <f t="shared" si="6"/>
        <v>2.3625700498132005E-3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48.999999999999993</v>
      </c>
      <c r="T8" s="223">
        <f>IF($B$81=0,0,(SUMIF($N$6:$N$28,$U8,M$6:M$28)+SUMIF($N$91:$N$118,$U8,M$91:M$118))*$I$83*Poor!$B$81/$B$81)</f>
        <v>48.880219712604386</v>
      </c>
      <c r="U8" s="224">
        <v>2</v>
      </c>
      <c r="V8" s="184"/>
      <c r="W8" s="115"/>
      <c r="X8" s="124">
        <v>1</v>
      </c>
      <c r="Y8" s="183">
        <f t="shared" si="9"/>
        <v>9.4502801992528019E-3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9.4502801992528019E-3</v>
      </c>
      <c r="AH8" s="123">
        <f t="shared" si="12"/>
        <v>1</v>
      </c>
      <c r="AI8" s="183">
        <f t="shared" si="13"/>
        <v>2.3625700498132005E-3</v>
      </c>
      <c r="AJ8" s="120">
        <f t="shared" si="14"/>
        <v>0</v>
      </c>
      <c r="AK8" s="119">
        <f t="shared" si="15"/>
        <v>4.7251400996264009E-3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1615.9125201450445</v>
      </c>
      <c r="T9" s="223">
        <f>IF($B$81=0,0,(SUMIF($N$6:$N$28,$U9,M$6:M$28)+SUMIF($N$91:$N$118,$U9,M$91:M$118))*$I$83*Poor!$B$81/$B$81)</f>
        <v>1615.9125201450445</v>
      </c>
      <c r="U9" s="224">
        <v>3</v>
      </c>
      <c r="V9" s="56"/>
      <c r="W9" s="115"/>
      <c r="X9" s="124">
        <v>1</v>
      </c>
      <c r="Y9" s="183">
        <f t="shared" si="9"/>
        <v>0.16504021479452055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0.16504021479452055</v>
      </c>
      <c r="AH9" s="123">
        <f t="shared" si="12"/>
        <v>1</v>
      </c>
      <c r="AI9" s="183">
        <f t="shared" si="13"/>
        <v>4.1260053698630138E-2</v>
      </c>
      <c r="AJ9" s="120">
        <f t="shared" si="14"/>
        <v>0</v>
      </c>
      <c r="AK9" s="119">
        <f t="shared" si="15"/>
        <v>8.2520107397260276E-2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1</v>
      </c>
      <c r="H10" s="24">
        <f t="shared" si="1"/>
        <v>1</v>
      </c>
      <c r="I10" s="22">
        <f t="shared" si="2"/>
        <v>3.5454844333748438E-2</v>
      </c>
      <c r="J10" s="24">
        <f t="shared" si="3"/>
        <v>3.5454844333748438E-2</v>
      </c>
      <c r="K10" s="22">
        <f t="shared" si="4"/>
        <v>3.5454844333748438E-2</v>
      </c>
      <c r="L10" s="22">
        <f t="shared" si="5"/>
        <v>3.5454844333748438E-2</v>
      </c>
      <c r="M10" s="225">
        <f t="shared" si="6"/>
        <v>3.5454844333748438E-2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5.8999999999999995</v>
      </c>
      <c r="T10" s="223">
        <f>IF($B$81=0,0,(SUMIF($N$6:$N$28,$U10,M$6:M$28)+SUMIF($N$91:$N$118,$U10,M$91:M$118))*$I$83*Poor!$B$81/$B$81)</f>
        <v>5.8999999999999995</v>
      </c>
      <c r="U10" s="224">
        <v>4</v>
      </c>
      <c r="V10" s="56"/>
      <c r="W10" s="115"/>
      <c r="X10" s="124">
        <v>1</v>
      </c>
      <c r="Y10" s="183">
        <f t="shared" si="9"/>
        <v>0.14181937733499375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0.14181937733499375</v>
      </c>
      <c r="AH10" s="123">
        <f t="shared" si="12"/>
        <v>1</v>
      </c>
      <c r="AI10" s="183">
        <f t="shared" si="13"/>
        <v>3.5454844333748438E-2</v>
      </c>
      <c r="AJ10" s="120">
        <f t="shared" si="14"/>
        <v>0</v>
      </c>
      <c r="AK10" s="119">
        <f t="shared" si="15"/>
        <v>7.0909688667496876E-2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1888</v>
      </c>
      <c r="T11" s="223">
        <f>IF($B$81=0,0,(SUMIF($N$6:$N$28,$U11,M$6:M$28)+SUMIF($N$91:$N$118,$U11,M$91:M$118))*$I$83*Poor!$B$81/$B$81)</f>
        <v>1888</v>
      </c>
      <c r="U11" s="224">
        <v>5</v>
      </c>
      <c r="V11" s="56"/>
      <c r="W11" s="115"/>
      <c r="X11" s="124">
        <v>1</v>
      </c>
      <c r="Y11" s="183">
        <f t="shared" si="9"/>
        <v>4.9490791531755909E-2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4.9490791531755909E-2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0</v>
      </c>
      <c r="AK11" s="119">
        <f t="shared" si="15"/>
        <v>2.4745395765877955E-2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1</v>
      </c>
      <c r="H12" s="24">
        <f t="shared" si="1"/>
        <v>1</v>
      </c>
      <c r="I12" s="22">
        <f t="shared" si="2"/>
        <v>4.7316575342465752E-3</v>
      </c>
      <c r="J12" s="24">
        <f t="shared" si="3"/>
        <v>4.7316575342465752E-3</v>
      </c>
      <c r="K12" s="22">
        <f t="shared" si="4"/>
        <v>4.7316575342465752E-3</v>
      </c>
      <c r="L12" s="22">
        <f t="shared" si="5"/>
        <v>4.7316575342465752E-3</v>
      </c>
      <c r="M12" s="225">
        <f t="shared" si="6"/>
        <v>4.7316575342465752E-3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672.53836107729887</v>
      </c>
      <c r="U12" s="224">
        <v>6</v>
      </c>
      <c r="V12" s="56"/>
      <c r="W12" s="117"/>
      <c r="X12" s="118"/>
      <c r="Y12" s="183">
        <f t="shared" si="9"/>
        <v>1.8926630136986301E-2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1.2680842191780822E-2</v>
      </c>
      <c r="AF12" s="122">
        <f>1-SUM(Z12,AB12,AD12)</f>
        <v>0.32999999999999996</v>
      </c>
      <c r="AG12" s="121">
        <f>$M12*AF12*4</f>
        <v>6.2457879452054782E-3</v>
      </c>
      <c r="AH12" s="123">
        <f t="shared" si="12"/>
        <v>1</v>
      </c>
      <c r="AI12" s="183">
        <f t="shared" si="13"/>
        <v>4.7316575342465752E-3</v>
      </c>
      <c r="AJ12" s="120">
        <f t="shared" si="14"/>
        <v>0</v>
      </c>
      <c r="AK12" s="119">
        <f t="shared" si="15"/>
        <v>9.4633150684931503E-3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1</v>
      </c>
      <c r="F14" s="22"/>
      <c r="H14" s="24">
        <f t="shared" si="1"/>
        <v>1</v>
      </c>
      <c r="I14" s="22">
        <f t="shared" si="2"/>
        <v>1.8212951432129514E-3</v>
      </c>
      <c r="J14" s="24">
        <f>IF(I$32&lt;=1+I131,I14,B14*H14+J$33*(I14-B14*H14))</f>
        <v>1.8212951432129514E-3</v>
      </c>
      <c r="K14" s="22">
        <f t="shared" si="4"/>
        <v>1.8212951432129514E-3</v>
      </c>
      <c r="L14" s="22">
        <f t="shared" si="5"/>
        <v>1.8212951432129514E-3</v>
      </c>
      <c r="M14" s="226">
        <f t="shared" si="6"/>
        <v>1.8212951432129514E-3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7.2851805728518055E-3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7.2851805728518055E-3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1.8212951432129514E-3</v>
      </c>
      <c r="AJ14" s="120">
        <f t="shared" si="14"/>
        <v>3.6425902864259028E-3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1</v>
      </c>
      <c r="F15" s="22"/>
      <c r="H15" s="24">
        <f t="shared" si="1"/>
        <v>1</v>
      </c>
      <c r="I15" s="22">
        <f t="shared" si="2"/>
        <v>3.0188757160647575E-2</v>
      </c>
      <c r="J15" s="24">
        <f>IF(I$32&lt;=1+I131,I15,B15*H15+J$33*(I15-B15*H15))</f>
        <v>3.0188757160647575E-2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3.0188757160647575E-2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0.1207550286425903</v>
      </c>
      <c r="Z15" s="116">
        <v>0.25</v>
      </c>
      <c r="AA15" s="121">
        <f t="shared" si="16"/>
        <v>3.0188757160647575E-2</v>
      </c>
      <c r="AB15" s="116">
        <v>0.25</v>
      </c>
      <c r="AC15" s="121">
        <f t="shared" si="7"/>
        <v>3.0188757160647575E-2</v>
      </c>
      <c r="AD15" s="116">
        <v>0.25</v>
      </c>
      <c r="AE15" s="121">
        <f t="shared" si="8"/>
        <v>3.0188757160647575E-2</v>
      </c>
      <c r="AF15" s="122">
        <f t="shared" si="10"/>
        <v>0.25</v>
      </c>
      <c r="AG15" s="121">
        <f t="shared" si="11"/>
        <v>3.0188757160647575E-2</v>
      </c>
      <c r="AH15" s="123">
        <f t="shared" si="12"/>
        <v>1</v>
      </c>
      <c r="AI15" s="183">
        <f t="shared" si="13"/>
        <v>3.0188757160647575E-2</v>
      </c>
      <c r="AJ15" s="120">
        <f t="shared" si="14"/>
        <v>3.0188757160647575E-2</v>
      </c>
      <c r="AK15" s="119">
        <f t="shared" si="15"/>
        <v>3.0188757160647575E-2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1</v>
      </c>
      <c r="F16" s="22"/>
      <c r="H16" s="24">
        <f t="shared" si="1"/>
        <v>1</v>
      </c>
      <c r="I16" s="22">
        <f t="shared" si="2"/>
        <v>1.6264909838107095E-2</v>
      </c>
      <c r="J16" s="24">
        <f>IF(I$32&lt;=1+I131,I16,B16*H16+J$33*(I16-B16*H16))</f>
        <v>1.6264909838107095E-2</v>
      </c>
      <c r="K16" s="22">
        <f t="shared" si="4"/>
        <v>1.6264909838107095E-2</v>
      </c>
      <c r="L16" s="22">
        <f t="shared" si="5"/>
        <v>1.6264909838107095E-2</v>
      </c>
      <c r="M16" s="225">
        <f t="shared" si="6"/>
        <v>1.6264909838107095E-2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6.5059639352428381E-2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6.5059639352428381E-2</v>
      </c>
      <c r="AH16" s="123">
        <f t="shared" si="12"/>
        <v>1</v>
      </c>
      <c r="AI16" s="183">
        <f t="shared" si="13"/>
        <v>1.6264909838107095E-2</v>
      </c>
      <c r="AJ16" s="120">
        <f t="shared" si="14"/>
        <v>0</v>
      </c>
      <c r="AK16" s="119">
        <f t="shared" si="15"/>
        <v>3.252981967621419E-2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1</v>
      </c>
      <c r="F17" s="22"/>
      <c r="H17" s="24">
        <f t="shared" si="1"/>
        <v>1</v>
      </c>
      <c r="I17" s="22">
        <f t="shared" si="2"/>
        <v>2.1855541718555417E-3</v>
      </c>
      <c r="J17" s="24">
        <f t="shared" ref="J17:J25" si="17">IF(I$32&lt;=1+I131,I17,B17*H17+J$33*(I17-B17*H17))</f>
        <v>1.8221855728279973E-3</v>
      </c>
      <c r="K17" s="22">
        <f t="shared" si="4"/>
        <v>1.8212951432129514E-3</v>
      </c>
      <c r="L17" s="22">
        <f t="shared" si="5"/>
        <v>1.8212951432129514E-3</v>
      </c>
      <c r="M17" s="226">
        <f t="shared" si="6"/>
        <v>1.8221855728279973E-3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7.2887422913119893E-3</v>
      </c>
      <c r="Z17" s="116">
        <v>0.29409999999999997</v>
      </c>
      <c r="AA17" s="121">
        <f t="shared" si="16"/>
        <v>2.143619107874856E-3</v>
      </c>
      <c r="AB17" s="116">
        <v>0.17649999999999999</v>
      </c>
      <c r="AC17" s="121">
        <f t="shared" si="7"/>
        <v>1.2864630144165661E-3</v>
      </c>
      <c r="AD17" s="116">
        <v>0.23530000000000001</v>
      </c>
      <c r="AE17" s="121">
        <f t="shared" si="8"/>
        <v>1.7150410611457112E-3</v>
      </c>
      <c r="AF17" s="122">
        <f t="shared" si="10"/>
        <v>0.29410000000000003</v>
      </c>
      <c r="AG17" s="121">
        <f t="shared" si="11"/>
        <v>2.1436191078748564E-3</v>
      </c>
      <c r="AH17" s="123">
        <f t="shared" si="12"/>
        <v>1</v>
      </c>
      <c r="AI17" s="183">
        <f t="shared" si="13"/>
        <v>1.8221855728279973E-3</v>
      </c>
      <c r="AJ17" s="120">
        <f t="shared" si="14"/>
        <v>1.7150410611457109E-3</v>
      </c>
      <c r="AK17" s="119">
        <f t="shared" si="15"/>
        <v>1.9293300845102837E-3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4.6513075965130763E-3</v>
      </c>
      <c r="J18" s="24">
        <f t="shared" si="17"/>
        <v>4.6513075965130763E-3</v>
      </c>
      <c r="K18" s="22">
        <f t="shared" ref="K18:K20" si="21">B18</f>
        <v>4.6513075965130763E-3</v>
      </c>
      <c r="L18" s="22">
        <f t="shared" ref="L18:L20" si="22">IF(K18="","",K18*H18)</f>
        <v>4.6513075965130763E-3</v>
      </c>
      <c r="M18" s="226">
        <f t="shared" ref="M18:M20" si="23">J18</f>
        <v>4.6513075965130763E-3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1.8605230386052305E-2</v>
      </c>
      <c r="Z18" s="116">
        <v>1.2941</v>
      </c>
      <c r="AA18" s="121">
        <f t="shared" ref="AA18:AA20" si="25">$M18*Z18*4</f>
        <v>2.4077028642590287E-2</v>
      </c>
      <c r="AB18" s="116">
        <v>1.1765000000000001</v>
      </c>
      <c r="AC18" s="121">
        <f t="shared" ref="AC18:AC20" si="26">$M18*AB18*4</f>
        <v>2.1889053549190539E-2</v>
      </c>
      <c r="AD18" s="116">
        <v>1.2353000000000001</v>
      </c>
      <c r="AE18" s="121">
        <f t="shared" ref="AE18:AE20" si="27">$M18*AD18*4</f>
        <v>2.2983041095890413E-2</v>
      </c>
      <c r="AF18" s="122">
        <f t="shared" ref="AF18:AF20" si="28">1-SUM(Z18,AB18,AD18)</f>
        <v>-2.7059000000000002</v>
      </c>
      <c r="AG18" s="121">
        <f t="shared" ref="AG18:AG20" si="29">$M18*AF18*4</f>
        <v>-5.0343892901618933E-2</v>
      </c>
      <c r="AH18" s="123">
        <f t="shared" ref="AH18:AH20" si="30">SUM(Z18,AB18,AD18,AF18)</f>
        <v>1</v>
      </c>
      <c r="AI18" s="183">
        <f t="shared" ref="AI18:AI20" si="31">SUM(AA18,AC18,AE18,AG18)/4</f>
        <v>4.6513075965130754E-3</v>
      </c>
      <c r="AJ18" s="120">
        <f t="shared" ref="AJ18:AJ20" si="32">(AA18+AC18)/2</f>
        <v>2.2983041095890413E-2</v>
      </c>
      <c r="AK18" s="119">
        <f t="shared" ref="AK18:AK20" si="33">(AE18+AG18)/2</f>
        <v>-1.368042590286426E-2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1</v>
      </c>
      <c r="F19" s="22"/>
      <c r="H19" s="24">
        <f t="shared" si="19"/>
        <v>1</v>
      </c>
      <c r="I19" s="22">
        <f t="shared" si="20"/>
        <v>2.1419676214196764E-3</v>
      </c>
      <c r="J19" s="24">
        <f t="shared" si="17"/>
        <v>2.1419676214196764E-3</v>
      </c>
      <c r="K19" s="22">
        <f t="shared" si="21"/>
        <v>2.1419676214196764E-3</v>
      </c>
      <c r="L19" s="22">
        <f t="shared" si="22"/>
        <v>2.1419676214196764E-3</v>
      </c>
      <c r="M19" s="226">
        <f t="shared" si="23"/>
        <v>2.1419676214196764E-3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8.5678704856787056E-3</v>
      </c>
      <c r="Z19" s="116">
        <v>2.2940999999999998</v>
      </c>
      <c r="AA19" s="121">
        <f t="shared" si="25"/>
        <v>1.9655551681195517E-2</v>
      </c>
      <c r="AB19" s="116">
        <v>2.1764999999999999</v>
      </c>
      <c r="AC19" s="121">
        <f t="shared" si="26"/>
        <v>1.8647970112079703E-2</v>
      </c>
      <c r="AD19" s="116">
        <v>2.2353000000000001</v>
      </c>
      <c r="AE19" s="121">
        <f t="shared" si="27"/>
        <v>1.9151760896637612E-2</v>
      </c>
      <c r="AF19" s="122">
        <f t="shared" si="28"/>
        <v>-5.7058999999999997</v>
      </c>
      <c r="AG19" s="121">
        <f t="shared" si="29"/>
        <v>-4.8887412204234121E-2</v>
      </c>
      <c r="AH19" s="123">
        <f t="shared" si="30"/>
        <v>1</v>
      </c>
      <c r="AI19" s="183">
        <f t="shared" si="31"/>
        <v>2.1419676214196777E-3</v>
      </c>
      <c r="AJ19" s="120">
        <f t="shared" si="32"/>
        <v>1.9151760896637608E-2</v>
      </c>
      <c r="AK19" s="119">
        <f t="shared" si="33"/>
        <v>-1.4867825653798255E-2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1.4823426337313809E-2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1.4823426337313809E-2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>
        <f t="shared" si="24"/>
        <v>5.9293705349255238E-2</v>
      </c>
      <c r="Z20" s="116">
        <v>3.2940999999999998</v>
      </c>
      <c r="AA20" s="121">
        <f t="shared" si="25"/>
        <v>0.19531939479098168</v>
      </c>
      <c r="AB20" s="116">
        <v>3.1764999999999999</v>
      </c>
      <c r="AC20" s="121">
        <f t="shared" si="26"/>
        <v>0.18834645504190925</v>
      </c>
      <c r="AD20" s="116">
        <v>3.2353000000000001</v>
      </c>
      <c r="AE20" s="121">
        <f t="shared" si="27"/>
        <v>0.19183292491644546</v>
      </c>
      <c r="AF20" s="122">
        <f t="shared" si="28"/>
        <v>-8.7058999999999997</v>
      </c>
      <c r="AG20" s="121">
        <f t="shared" si="29"/>
        <v>-0.51620506940008115</v>
      </c>
      <c r="AH20" s="123">
        <f t="shared" si="30"/>
        <v>1</v>
      </c>
      <c r="AI20" s="183">
        <f t="shared" si="31"/>
        <v>1.4823426337313816E-2</v>
      </c>
      <c r="AJ20" s="120">
        <f t="shared" si="32"/>
        <v>0.19183292491644546</v>
      </c>
      <c r="AK20" s="119">
        <f t="shared" si="33"/>
        <v>-0.16218607224181786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2.0073334869834047E-2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2.0073334869834047E-2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8.0293339479336187E-2</v>
      </c>
      <c r="Z21" s="116">
        <v>4.2941000000000003</v>
      </c>
      <c r="AA21" s="121">
        <f t="shared" ref="AA21:AA25" si="41">$M21*Z21*4</f>
        <v>0.34478762905821753</v>
      </c>
      <c r="AB21" s="116">
        <v>4.1764999999999999</v>
      </c>
      <c r="AC21" s="121">
        <f t="shared" ref="AC21:AC25" si="42">$M21*AB21*4</f>
        <v>0.33534513233544755</v>
      </c>
      <c r="AD21" s="116">
        <v>4.2352999999999996</v>
      </c>
      <c r="AE21" s="121">
        <f t="shared" ref="AE21:AE25" si="43">$M21*AD21*4</f>
        <v>0.34006638069683254</v>
      </c>
      <c r="AF21" s="122">
        <f t="shared" ref="AF21:AF25" si="44">1-SUM(Z21,AB21,AD21)</f>
        <v>-11.7059</v>
      </c>
      <c r="AG21" s="121">
        <f t="shared" ref="AG21:AG25" si="45">$M21*AF21*4</f>
        <v>-0.93990580261116141</v>
      </c>
      <c r="AH21" s="123">
        <f t="shared" ref="AH21:AH25" si="46">SUM(Z21,AB21,AD21,AF21)</f>
        <v>1</v>
      </c>
      <c r="AI21" s="183">
        <f t="shared" ref="AI21:AI25" si="47">SUM(AA21,AC21,AE21,AG21)/4</f>
        <v>2.0073334869834064E-2</v>
      </c>
      <c r="AJ21" s="120">
        <f t="shared" ref="AJ21:AJ25" si="48">(AA21+AC21)/2</f>
        <v>0.34006638069683254</v>
      </c>
      <c r="AK21" s="119">
        <f t="shared" ref="AK21:AK25" si="49">(AE21+AG21)/2</f>
        <v>-0.29991971095716441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54535.330158290257</v>
      </c>
      <c r="T23" s="179">
        <f>SUM(T7:T22)</f>
        <v>54538.101838068542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1.05792453228408E-2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1.05792453228408E-2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4.2316981291363201E-2</v>
      </c>
      <c r="Z27" s="116">
        <v>0.25</v>
      </c>
      <c r="AA27" s="121">
        <f t="shared" si="16"/>
        <v>1.05792453228408E-2</v>
      </c>
      <c r="AB27" s="116">
        <v>0.25</v>
      </c>
      <c r="AC27" s="121">
        <f t="shared" si="7"/>
        <v>1.05792453228408E-2</v>
      </c>
      <c r="AD27" s="116">
        <v>0.25</v>
      </c>
      <c r="AE27" s="121">
        <f t="shared" si="8"/>
        <v>1.05792453228408E-2</v>
      </c>
      <c r="AF27" s="122">
        <f t="shared" si="10"/>
        <v>0.25</v>
      </c>
      <c r="AG27" s="121">
        <f t="shared" si="11"/>
        <v>1.05792453228408E-2</v>
      </c>
      <c r="AH27" s="123">
        <f t="shared" si="12"/>
        <v>1</v>
      </c>
      <c r="AI27" s="183">
        <f t="shared" si="13"/>
        <v>1.05792453228408E-2</v>
      </c>
      <c r="AJ27" s="120">
        <f t="shared" si="14"/>
        <v>1.05792453228408E-2</v>
      </c>
      <c r="AK27" s="119">
        <f t="shared" si="15"/>
        <v>1.05792453228408E-2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0.10797695816232794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0.10797695816232794</v>
      </c>
      <c r="N28" s="230"/>
      <c r="O28" s="2"/>
      <c r="P28" s="22"/>
      <c r="U28" s="56"/>
      <c r="V28" s="56"/>
      <c r="W28" s="110"/>
      <c r="X28" s="118"/>
      <c r="Y28" s="183">
        <f t="shared" si="9"/>
        <v>0.43190783264931176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0.21595391632465588</v>
      </c>
      <c r="AF28" s="122">
        <f t="shared" si="10"/>
        <v>0.5</v>
      </c>
      <c r="AG28" s="121">
        <f t="shared" si="11"/>
        <v>0.21595391632465588</v>
      </c>
      <c r="AH28" s="123">
        <f t="shared" si="12"/>
        <v>1</v>
      </c>
      <c r="AI28" s="183">
        <f t="shared" si="13"/>
        <v>0.10797695816232794</v>
      </c>
      <c r="AJ28" s="120">
        <f t="shared" si="14"/>
        <v>0</v>
      </c>
      <c r="AK28" s="119">
        <f t="shared" si="15"/>
        <v>0.21595391632465588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0.27247057647113943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0.27247057647113943</v>
      </c>
      <c r="N29" s="230"/>
      <c r="P29" s="22"/>
      <c r="V29" s="56"/>
      <c r="W29" s="110"/>
      <c r="X29" s="118"/>
      <c r="Y29" s="183">
        <f t="shared" si="9"/>
        <v>1.0898823058845577</v>
      </c>
      <c r="Z29" s="116">
        <v>0.25</v>
      </c>
      <c r="AA29" s="121">
        <f t="shared" si="16"/>
        <v>0.27247057647113943</v>
      </c>
      <c r="AB29" s="116">
        <v>0.25</v>
      </c>
      <c r="AC29" s="121">
        <f t="shared" si="7"/>
        <v>0.27247057647113943</v>
      </c>
      <c r="AD29" s="116">
        <v>0.25</v>
      </c>
      <c r="AE29" s="121">
        <f t="shared" si="8"/>
        <v>0.27247057647113943</v>
      </c>
      <c r="AF29" s="122">
        <f t="shared" si="10"/>
        <v>0.25</v>
      </c>
      <c r="AG29" s="121">
        <f t="shared" si="11"/>
        <v>0.27247057647113943</v>
      </c>
      <c r="AH29" s="123">
        <f t="shared" si="12"/>
        <v>1</v>
      </c>
      <c r="AI29" s="183">
        <f t="shared" si="13"/>
        <v>0.27247057647113943</v>
      </c>
      <c r="AJ29" s="120">
        <f t="shared" si="14"/>
        <v>0.27247057647113943</v>
      </c>
      <c r="AK29" s="119">
        <f t="shared" si="15"/>
        <v>0.27247057647113943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1.764876334568088</v>
      </c>
      <c r="J30" s="232">
        <f>IF(I$32&lt;=1,I30,1-SUM(J6:J29))</f>
        <v>0.23838128030457462</v>
      </c>
      <c r="K30" s="22">
        <f t="shared" si="4"/>
        <v>0.47410426400996258</v>
      </c>
      <c r="L30" s="22">
        <f>IF(L124=L119,0,IF(K30="",0,(L119-L124)/(B119-B124)*K30))</f>
        <v>0.29042858291330231</v>
      </c>
      <c r="M30" s="175">
        <f t="shared" si="6"/>
        <v>0.23838128030457462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0.95352512121829847</v>
      </c>
      <c r="Z30" s="122">
        <f>IF($Y30=0,0,AA30/($Y$30))</f>
        <v>-0.77928826611112012</v>
      </c>
      <c r="AA30" s="187">
        <f>IF(AA79*4/$I$83+SUM(AA6:AA29)&lt;1,AA79*4/$I$83,1-SUM(AA6:AA29))</f>
        <v>-0.74307093840760341</v>
      </c>
      <c r="AB30" s="122">
        <f>IF($Y30=0,0,AC30/($Y$30))</f>
        <v>-0.78057665564067447</v>
      </c>
      <c r="AC30" s="187">
        <f>IF(AC79*4/$I$83+SUM(AC6:AC29)&lt;1,AC79*4/$I$83,1-SUM(AC6:AC29))</f>
        <v>-0.74429945018994814</v>
      </c>
      <c r="AD30" s="122">
        <f>IF($Y30=0,0,AE30/($Y$30))</f>
        <v>-0.77944864412951964</v>
      </c>
      <c r="AE30" s="187">
        <f>IF(AE79*4/$I$83+SUM(AE6:AE29)&lt;1,AE79*4/$I$83,1-SUM(AE6:AE29))</f>
        <v>-0.74322386287703857</v>
      </c>
      <c r="AF30" s="122">
        <f>IF($Y30=0,0,AG30/($Y$30))</f>
        <v>-0.36942001769441435</v>
      </c>
      <c r="AG30" s="187">
        <f>IF(AG79*4/$I$83+SUM(AG6:AG29)&lt;1,AG79*4/$I$83,1-SUM(AG6:AG29))</f>
        <v>-0.35225126715253241</v>
      </c>
      <c r="AH30" s="123">
        <f t="shared" si="12"/>
        <v>-2.7087335835757282</v>
      </c>
      <c r="AI30" s="183">
        <f t="shared" si="13"/>
        <v>-0.6457113796567806</v>
      </c>
      <c r="AJ30" s="120">
        <f t="shared" si="14"/>
        <v>-0.74368519429877578</v>
      </c>
      <c r="AK30" s="119">
        <f t="shared" si="15"/>
        <v>-0.54773756501478554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-5.241713826347727E-2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0.59421380247822986</v>
      </c>
      <c r="AB31" s="131"/>
      <c r="AC31" s="133">
        <f>1-AC32+IF($Y32&lt;0,$Y32/4,0)</f>
        <v>0.61127369935389508</v>
      </c>
      <c r="AD31" s="134"/>
      <c r="AE31" s="133">
        <f>1-AE32+IF($Y32&lt;0,$Y32/4,0)</f>
        <v>0.34418794013106402</v>
      </c>
      <c r="AF31" s="134"/>
      <c r="AG31" s="133">
        <f>1-AG32+IF($Y32&lt;0,$Y32/4,0)</f>
        <v>1.986695197882232</v>
      </c>
      <c r="AH31" s="123"/>
      <c r="AI31" s="182">
        <f>SUM(AA31,AC31,AE31,AG31)/4</f>
        <v>0.88409265996135522</v>
      </c>
      <c r="AJ31" s="135">
        <f t="shared" si="14"/>
        <v>0.60274375091606247</v>
      </c>
      <c r="AK31" s="136">
        <f t="shared" si="15"/>
        <v>1.165441569006648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2.3755716556410817</v>
      </c>
      <c r="J32" s="17"/>
      <c r="L32" s="22">
        <f>SUM(L6:L30)</f>
        <v>1.0524171382634773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6659.2571898200622</v>
      </c>
      <c r="T32" s="235">
        <f t="shared" si="50"/>
        <v>6656.4855100417772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0.40578619752177014</v>
      </c>
      <c r="AB32" s="137"/>
      <c r="AC32" s="139">
        <f>SUM(AC6:AC30)</f>
        <v>0.38872630064610492</v>
      </c>
      <c r="AD32" s="137"/>
      <c r="AE32" s="139">
        <f>SUM(AE6:AE30)</f>
        <v>0.65581205986893598</v>
      </c>
      <c r="AF32" s="137"/>
      <c r="AG32" s="139">
        <f>SUM(AG6:AG30)</f>
        <v>-0.98669519788223203</v>
      </c>
      <c r="AH32" s="127"/>
      <c r="AI32" s="110"/>
      <c r="AJ32" s="140">
        <f>SUM(AJ6:AJ31)</f>
        <v>1</v>
      </c>
      <c r="AK32" s="141">
        <f>SUM(AK6:AK31)</f>
        <v>0.99999999999999967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2.444495661134877E-3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5.8999999999999995</v>
      </c>
      <c r="J38" s="38">
        <f t="shared" si="53"/>
        <v>5.8999999999999995</v>
      </c>
      <c r="K38" s="40">
        <f t="shared" si="54"/>
        <v>2.327475852438031E-4</v>
      </c>
      <c r="L38" s="22">
        <f t="shared" si="55"/>
        <v>1.3732107529384381E-4</v>
      </c>
      <c r="M38" s="24">
        <f t="shared" si="56"/>
        <v>1.3732107529384381E-4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5.8999999999999995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0.87552055126136707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5.1655712524420654</v>
      </c>
      <c r="AF38" s="122">
        <f t="shared" si="57"/>
        <v>-0.87552055126136707</v>
      </c>
      <c r="AG38" s="147">
        <f t="shared" ref="AG38:AG64" si="60">$J38*AF38</f>
        <v>-5.1655712524420654</v>
      </c>
      <c r="AH38" s="123">
        <f t="shared" ref="AH38:AI58" si="61">SUM(Z38,AB38,AD38,AF38)</f>
        <v>1</v>
      </c>
      <c r="AI38" s="112">
        <f t="shared" si="61"/>
        <v>5.9</v>
      </c>
      <c r="AJ38" s="148">
        <f t="shared" ref="AJ38:AJ64" si="62">(AA38+AC38)</f>
        <v>5.8999999999999995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1180</v>
      </c>
      <c r="J39" s="38">
        <f t="shared" si="53"/>
        <v>1180</v>
      </c>
      <c r="K39" s="40">
        <f t="shared" si="54"/>
        <v>2.9093448155475387E-2</v>
      </c>
      <c r="L39" s="22">
        <f t="shared" si="55"/>
        <v>2.7464215058768764E-2</v>
      </c>
      <c r="M39" s="24">
        <f t="shared" si="56"/>
        <v>2.7464215058768764E-2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1180</v>
      </c>
      <c r="AH39" s="123">
        <f t="shared" si="61"/>
        <v>1</v>
      </c>
      <c r="AI39" s="112">
        <f t="shared" si="61"/>
        <v>1180</v>
      </c>
      <c r="AJ39" s="148">
        <f t="shared" si="62"/>
        <v>0</v>
      </c>
      <c r="AK39" s="147">
        <f t="shared" si="63"/>
        <v>1180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708</v>
      </c>
      <c r="J40" s="38">
        <f t="shared" si="53"/>
        <v>708</v>
      </c>
      <c r="K40" s="40">
        <f t="shared" si="54"/>
        <v>1.7456068893285232E-2</v>
      </c>
      <c r="L40" s="22">
        <f t="shared" si="55"/>
        <v>1.6478529035261258E-2</v>
      </c>
      <c r="M40" s="24">
        <f t="shared" si="56"/>
        <v>1.6478529035261258E-2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</v>
      </c>
      <c r="AH40" s="123">
        <f t="shared" si="61"/>
        <v>1</v>
      </c>
      <c r="AI40" s="112">
        <f t="shared" si="61"/>
        <v>708</v>
      </c>
      <c r="AJ40" s="148">
        <f t="shared" si="62"/>
        <v>0</v>
      </c>
      <c r="AK40" s="147">
        <f t="shared" si="63"/>
        <v>708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48.880219712604386</v>
      </c>
      <c r="K46" s="40">
        <f t="shared" si="54"/>
        <v>8.1461654835331089E-4</v>
      </c>
      <c r="L46" s="22">
        <f t="shared" si="55"/>
        <v>1.1404631676946351E-3</v>
      </c>
      <c r="M46" s="24">
        <f t="shared" si="56"/>
        <v>1.1376753104295214E-3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12.220054928151097</v>
      </c>
      <c r="AB46" s="116">
        <v>0.25</v>
      </c>
      <c r="AC46" s="147">
        <f t="shared" si="65"/>
        <v>12.220054928151097</v>
      </c>
      <c r="AD46" s="116">
        <v>0.25</v>
      </c>
      <c r="AE46" s="147">
        <f t="shared" si="66"/>
        <v>12.220054928151097</v>
      </c>
      <c r="AF46" s="122">
        <f t="shared" si="57"/>
        <v>0.25</v>
      </c>
      <c r="AG46" s="147">
        <f t="shared" si="60"/>
        <v>12.220054928151097</v>
      </c>
      <c r="AH46" s="123">
        <f t="shared" si="61"/>
        <v>1</v>
      </c>
      <c r="AI46" s="112">
        <f t="shared" si="61"/>
        <v>48.880219712604386</v>
      </c>
      <c r="AJ46" s="148">
        <f t="shared" si="62"/>
        <v>24.440109856302193</v>
      </c>
      <c r="AK46" s="147">
        <f t="shared" si="63"/>
        <v>24.440109856302193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2.1633786601043661</v>
      </c>
      <c r="K49" s="40">
        <f t="shared" si="54"/>
        <v>0</v>
      </c>
      <c r="L49" s="22">
        <f t="shared" si="55"/>
        <v>0</v>
      </c>
      <c r="M49" s="24">
        <f t="shared" si="56"/>
        <v>5.0352115910726548E-5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0.54084466502609152</v>
      </c>
      <c r="AB49" s="116">
        <v>0.25</v>
      </c>
      <c r="AC49" s="147">
        <f t="shared" si="65"/>
        <v>0.54084466502609152</v>
      </c>
      <c r="AD49" s="116">
        <v>0.25</v>
      </c>
      <c r="AE49" s="147">
        <f t="shared" si="66"/>
        <v>0.54084466502609152</v>
      </c>
      <c r="AF49" s="122">
        <f t="shared" si="57"/>
        <v>0.25</v>
      </c>
      <c r="AG49" s="147">
        <f t="shared" si="60"/>
        <v>0.54084466502609152</v>
      </c>
      <c r="AH49" s="123">
        <f t="shared" si="61"/>
        <v>1</v>
      </c>
      <c r="AI49" s="112">
        <f t="shared" si="61"/>
        <v>2.1633786601043661</v>
      </c>
      <c r="AJ49" s="148">
        <f t="shared" si="62"/>
        <v>1.081689330052183</v>
      </c>
      <c r="AK49" s="147">
        <f t="shared" si="63"/>
        <v>1.081689330052183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1</v>
      </c>
      <c r="F51" s="26">
        <v>1.18</v>
      </c>
      <c r="G51" s="22">
        <f t="shared" si="59"/>
        <v>1.65</v>
      </c>
      <c r="H51" s="24">
        <f t="shared" si="69"/>
        <v>1.18</v>
      </c>
      <c r="I51" s="39">
        <f t="shared" si="70"/>
        <v>18549.599999999999</v>
      </c>
      <c r="J51" s="38">
        <f t="shared" si="71"/>
        <v>18549.600000000002</v>
      </c>
      <c r="K51" s="40">
        <f t="shared" si="72"/>
        <v>0.36587920400325846</v>
      </c>
      <c r="L51" s="22">
        <f t="shared" si="73"/>
        <v>0.43173746072384495</v>
      </c>
      <c r="M51" s="24">
        <f t="shared" si="74"/>
        <v>0.43173746072384506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48252.899999999994</v>
      </c>
      <c r="J65" s="39">
        <f>SUM(J37:J64)</f>
        <v>47418.943598372709</v>
      </c>
      <c r="K65" s="40">
        <f>SUM(K37:K64)</f>
        <v>1</v>
      </c>
      <c r="L65" s="22">
        <f>SUM(L37:L64)</f>
        <v>1.1036168974746887</v>
      </c>
      <c r="M65" s="24">
        <f>SUM(M37:M64)</f>
        <v>1.1036644617333344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18.660899593177188</v>
      </c>
      <c r="AB65" s="137"/>
      <c r="AC65" s="153">
        <f>SUM(AC37:AC64)</f>
        <v>12.760899593177188</v>
      </c>
      <c r="AD65" s="137"/>
      <c r="AE65" s="153">
        <f>SUM(AE37:AE64)</f>
        <v>17.926470845619257</v>
      </c>
      <c r="AF65" s="137"/>
      <c r="AG65" s="153">
        <f>SUM(AG37:AG64)</f>
        <v>1895.595328340735</v>
      </c>
      <c r="AH65" s="137"/>
      <c r="AI65" s="153">
        <f>SUM(AI37:AI64)</f>
        <v>1944.9435983727089</v>
      </c>
      <c r="AJ65" s="153">
        <f>SUM(AJ37:AJ64)</f>
        <v>31.421799186354374</v>
      </c>
      <c r="AK65" s="153">
        <f>SUM(AK37:AK64)</f>
        <v>1913.5217991863542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17001.105601847248</v>
      </c>
      <c r="K72" s="40">
        <f t="shared" si="79"/>
        <v>0.40358431281275459</v>
      </c>
      <c r="L72" s="22">
        <f t="shared" si="77"/>
        <v>0.37237800746891148</v>
      </c>
      <c r="M72" s="24">
        <f t="shared" si="80"/>
        <v>0.39569662753048407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33903.689076803668</v>
      </c>
      <c r="J74" s="51">
        <f t="shared" si="76"/>
        <v>4579.3604066624648</v>
      </c>
      <c r="K74" s="40">
        <f>B74/B$76</f>
        <v>0.12847179079574264</v>
      </c>
      <c r="L74" s="22">
        <f t="shared" si="77"/>
        <v>0.12985456346410379</v>
      </c>
      <c r="M74" s="24">
        <f>J74/B$76</f>
        <v>0.10658350766117689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-3568.6418312059063</v>
      </c>
      <c r="AB74" s="156"/>
      <c r="AC74" s="147">
        <f>AC30*$I$83/4</f>
        <v>-3574.541831205906</v>
      </c>
      <c r="AD74" s="156"/>
      <c r="AE74" s="147">
        <f>AE30*$I$83/4</f>
        <v>-3569.3762599534639</v>
      </c>
      <c r="AF74" s="156"/>
      <c r="AG74" s="147">
        <f>AG30*$I$83/4</f>
        <v>-1691.7074024583483</v>
      </c>
      <c r="AH74" s="155"/>
      <c r="AI74" s="147">
        <f>SUM(AA74,AC74,AE74,AG74)</f>
        <v>-12404.267324823624</v>
      </c>
      <c r="AJ74" s="148">
        <f>(AA74+AC74)</f>
        <v>-7143.1836624118123</v>
      </c>
      <c r="AK74" s="147">
        <f>(AE74+AG74)</f>
        <v>-5261.0836624118119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-1.4033219031261979E-13</v>
      </c>
      <c r="AD75" s="158"/>
      <c r="AE75" s="149">
        <f>AC75+AE65-SUM(AE70,AE74)</f>
        <v>-2.9132252166164108E-13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8.5265128291212022E-14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48252.9</v>
      </c>
      <c r="J76" s="51">
        <f t="shared" si="76"/>
        <v>47418.943598372709</v>
      </c>
      <c r="K76" s="40">
        <f>SUM(K70:K75)</f>
        <v>1.0183147569397746</v>
      </c>
      <c r="L76" s="22">
        <f>SUM(L70:L75)</f>
        <v>1.1036168974746887</v>
      </c>
      <c r="M76" s="24">
        <f>SUM(M70:M75)</f>
        <v>1.1036644617333344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18.660899593177188</v>
      </c>
      <c r="AB76" s="137"/>
      <c r="AC76" s="153">
        <f>AC65</f>
        <v>12.760899593177188</v>
      </c>
      <c r="AD76" s="137"/>
      <c r="AE76" s="153">
        <f>AE65</f>
        <v>17.926470845619257</v>
      </c>
      <c r="AF76" s="137"/>
      <c r="AG76" s="153">
        <f>AG65</f>
        <v>1895.595328340735</v>
      </c>
      <c r="AH76" s="137"/>
      <c r="AI76" s="153">
        <f>SUM(AA76,AC76,AE76,AG76)</f>
        <v>1944.9435983727087</v>
      </c>
      <c r="AJ76" s="154">
        <f>SUM(AA76,AC76)</f>
        <v>31.421799186354377</v>
      </c>
      <c r="AK76" s="154">
        <f>SUM(AE76,AG76)</f>
        <v>1913.5217991863542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76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2853.7466917331358</v>
      </c>
      <c r="AB77" s="112"/>
      <c r="AC77" s="111">
        <f>AC31*$I$83/4</f>
        <v>2935.6778486116764</v>
      </c>
      <c r="AD77" s="112"/>
      <c r="AE77" s="111">
        <f>AE31*$I$83/4</f>
        <v>1652.9828007814615</v>
      </c>
      <c r="AF77" s="112"/>
      <c r="AG77" s="111">
        <f>AG31*$I$83/4</f>
        <v>9541.2203903598165</v>
      </c>
      <c r="AH77" s="110"/>
      <c r="AI77" s="154">
        <f>SUM(AA77,AC77,AE77,AG77)</f>
        <v>16983.627731486089</v>
      </c>
      <c r="AJ77" s="153">
        <f>SUM(AA77,AC77)</f>
        <v>5789.4245403448122</v>
      </c>
      <c r="AK77" s="160">
        <f>SUM(AE77,AG77)</f>
        <v>11194.203191141278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-1.4033219031261979E-13</v>
      </c>
      <c r="AF78" s="112"/>
      <c r="AG78" s="112">
        <f>AE75</f>
        <v>-2.9132252166164108E-13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-3568.6418312059063</v>
      </c>
      <c r="AB79" s="112"/>
      <c r="AC79" s="112">
        <f>AA79-AA74+AC65-AC70</f>
        <v>-3574.541831205906</v>
      </c>
      <c r="AD79" s="112"/>
      <c r="AE79" s="112">
        <f>AC79-AC74+AE65-AE70</f>
        <v>-3569.3762599534639</v>
      </c>
      <c r="AF79" s="112"/>
      <c r="AG79" s="112">
        <f>AE79-AE74+AG65-AG70</f>
        <v>-1691.7074024583483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0.3575757575757576</v>
      </c>
      <c r="I92" s="22">
        <f t="shared" ref="I92:I118" si="89">(D92*H92)</f>
        <v>3.0712794558619168E-4</v>
      </c>
      <c r="J92" s="24">
        <f t="shared" ref="J92:J118" si="90">IF(I$32&lt;=1+I$131,I92,L92+J$33*(I92-L92))</f>
        <v>3.0712794558619168E-4</v>
      </c>
      <c r="K92" s="22">
        <f t="shared" ref="K92:K118" si="91">IF(B92="",0,B92)</f>
        <v>8.5891713596138348E-4</v>
      </c>
      <c r="L92" s="22">
        <f t="shared" ref="L92:L118" si="92">(K92*H92)</f>
        <v>3.0712794558619168E-4</v>
      </c>
      <c r="M92" s="228">
        <f t="shared" ref="M92:M118" si="93">(J92)</f>
        <v>3.0712794558619168E-4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0.57212121212121214</v>
      </c>
      <c r="I93" s="22">
        <f t="shared" si="89"/>
        <v>6.142558911723834E-2</v>
      </c>
      <c r="J93" s="24">
        <f t="shared" si="90"/>
        <v>6.142558911723834E-2</v>
      </c>
      <c r="K93" s="22">
        <f t="shared" si="91"/>
        <v>0.10736464199517294</v>
      </c>
      <c r="L93" s="22">
        <f t="shared" si="92"/>
        <v>6.142558911723834E-2</v>
      </c>
      <c r="M93" s="228">
        <f t="shared" si="93"/>
        <v>6.142558911723834E-2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0.57212121212121214</v>
      </c>
      <c r="I94" s="22">
        <f t="shared" si="89"/>
        <v>3.6855353470343001E-2</v>
      </c>
      <c r="J94" s="24">
        <f t="shared" si="90"/>
        <v>3.6855353470343001E-2</v>
      </c>
      <c r="K94" s="22">
        <f t="shared" si="91"/>
        <v>6.4418785197103756E-2</v>
      </c>
      <c r="L94" s="22">
        <f t="shared" si="92"/>
        <v>3.6855353470343001E-2</v>
      </c>
      <c r="M94" s="228">
        <f t="shared" si="93"/>
        <v>3.6855353470343001E-2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0.92484848484848492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0.84848484848484851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0.84848484848484851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0.84848484848484851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0.84848484848484851</v>
      </c>
      <c r="I100" s="22">
        <f t="shared" si="89"/>
        <v>0</v>
      </c>
      <c r="J100" s="24">
        <f t="shared" si="90"/>
        <v>2.5444883830735348E-3</v>
      </c>
      <c r="K100" s="22">
        <f t="shared" si="91"/>
        <v>3.0062099758648422E-3</v>
      </c>
      <c r="L100" s="22">
        <f t="shared" si="92"/>
        <v>2.5507236158853206E-3</v>
      </c>
      <c r="M100" s="228">
        <f t="shared" si="93"/>
        <v>2.5444883830735348E-3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1.1261593955980712E-4</v>
      </c>
      <c r="K103" s="22">
        <f t="shared" si="91"/>
        <v>0</v>
      </c>
      <c r="L103" s="22">
        <f t="shared" si="92"/>
        <v>0</v>
      </c>
      <c r="M103" s="228">
        <f t="shared" si="93"/>
        <v>1.1261593955980712E-4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0.7151515151515152</v>
      </c>
      <c r="I105" s="22">
        <f t="shared" si="89"/>
        <v>0.96561026092298674</v>
      </c>
      <c r="J105" s="24">
        <f t="shared" si="90"/>
        <v>0.96561026092298674</v>
      </c>
      <c r="K105" s="22">
        <f t="shared" si="91"/>
        <v>1.3502177377312949</v>
      </c>
      <c r="L105" s="22">
        <f t="shared" si="92"/>
        <v>0.96561026092298674</v>
      </c>
      <c r="M105" s="228">
        <f t="shared" si="93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2.5118328890806696</v>
      </c>
      <c r="J119" s="24">
        <f>SUM(J91:J118)</f>
        <v>2.4684208015653741</v>
      </c>
      <c r="K119" s="22">
        <f>SUM(K91:K118)</f>
        <v>3.6903374746580844</v>
      </c>
      <c r="L119" s="22">
        <f>SUM(L91:L118)</f>
        <v>2.4683144208586261</v>
      </c>
      <c r="M119" s="57">
        <f t="shared" si="81"/>
        <v>2.4684208015653741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0.88500248071004073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0.83284879739456485</v>
      </c>
      <c r="M126" s="241">
        <f t="shared" si="94"/>
        <v>0.88500248071004073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1.764876334568088</v>
      </c>
      <c r="J128" s="229">
        <f>(J30)</f>
        <v>0.23838128030457462</v>
      </c>
      <c r="K128" s="29">
        <f>(B128)</f>
        <v>0.47410426400996258</v>
      </c>
      <c r="L128" s="29">
        <f>IF(L124=L119,0,(L119-L124)/(B119-B124)*K128)</f>
        <v>0.29042858291330231</v>
      </c>
      <c r="M128" s="241">
        <f t="shared" si="94"/>
        <v>0.23838128030457462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2.5118328890806696</v>
      </c>
      <c r="J130" s="229">
        <f>(J119)</f>
        <v>2.4684208015653741</v>
      </c>
      <c r="K130" s="29">
        <f>(B130)</f>
        <v>3.6903374746580844</v>
      </c>
      <c r="L130" s="29">
        <f>(L119)</f>
        <v>2.4683144208586261</v>
      </c>
      <c r="M130" s="241">
        <f t="shared" si="94"/>
        <v>2.4684208015653741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4.6049586052303852E-2</v>
      </c>
      <c r="J6" s="24">
        <f t="shared" ref="J6:J13" si="3">IF(I$32&lt;=1+I$131,I6,B6*H6+J$33*(I6-B6*H6))</f>
        <v>4.6049586052303852E-2</v>
      </c>
      <c r="K6" s="22">
        <f t="shared" ref="K6:K31" si="4">B6</f>
        <v>9.2099172104607704E-2</v>
      </c>
      <c r="L6" s="22">
        <f t="shared" ref="L6:L29" si="5">IF(K6="","",K6*H6)</f>
        <v>4.6049586052303852E-2</v>
      </c>
      <c r="M6" s="225">
        <f t="shared" ref="M6:M31" si="6">J6</f>
        <v>4.6049586052303852E-2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0.18419834420921541</v>
      </c>
      <c r="Z6" s="156">
        <f>Poor!Z6</f>
        <v>0.17</v>
      </c>
      <c r="AA6" s="121">
        <f>$M6*Z6*4</f>
        <v>3.1313718515566621E-2</v>
      </c>
      <c r="AB6" s="156">
        <f>Poor!AB6</f>
        <v>0.17</v>
      </c>
      <c r="AC6" s="121">
        <f t="shared" ref="AC6:AC29" si="7">$M6*AB6*4</f>
        <v>3.1313718515566621E-2</v>
      </c>
      <c r="AD6" s="156">
        <f>Poor!AD6</f>
        <v>0.33</v>
      </c>
      <c r="AE6" s="121">
        <f t="shared" ref="AE6:AE29" si="8">$M6*AD6*4</f>
        <v>6.078545358904109E-2</v>
      </c>
      <c r="AF6" s="122">
        <f>1-SUM(Z6,AB6,AD6)</f>
        <v>0.32999999999999996</v>
      </c>
      <c r="AG6" s="121">
        <f>$M6*AF6*4</f>
        <v>6.0785453589041076E-2</v>
      </c>
      <c r="AH6" s="123">
        <f>SUM(Z6,AB6,AD6,AF6)</f>
        <v>1</v>
      </c>
      <c r="AI6" s="183">
        <f>SUM(AA6,AC6,AE6,AG6)/4</f>
        <v>4.6049586052303852E-2</v>
      </c>
      <c r="AJ6" s="120">
        <f>(AA6+AC6)/2</f>
        <v>3.1313718515566621E-2</v>
      </c>
      <c r="AK6" s="119">
        <f>(AE6+AG6)/2</f>
        <v>6.0785453589041083E-2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3.7540423412204232E-2</v>
      </c>
      <c r="J7" s="24">
        <f t="shared" si="3"/>
        <v>3.7540423412204232E-2</v>
      </c>
      <c r="K7" s="22">
        <f t="shared" si="4"/>
        <v>7.5080846824408465E-2</v>
      </c>
      <c r="L7" s="22">
        <f t="shared" si="5"/>
        <v>3.7540423412204232E-2</v>
      </c>
      <c r="M7" s="225">
        <f t="shared" si="6"/>
        <v>3.7540423412204232E-2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3898.0584804630607</v>
      </c>
      <c r="T7" s="223">
        <f>IF($B$81=0,0,(SUMIF($N$6:$N$28,$U7,M$6:M$28)+SUMIF($N$91:$N$118,$U7,M$91:M$118))*$I$83*Poor!$B$81/$B$81)</f>
        <v>3886.0125449809848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0.15016169364881693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0.15016169364881693</v>
      </c>
      <c r="AH7" s="123">
        <f t="shared" ref="AH7:AH30" si="12">SUM(Z7,AB7,AD7,AF7)</f>
        <v>1</v>
      </c>
      <c r="AI7" s="183">
        <f t="shared" ref="AI7:AI30" si="13">SUM(AA7,AC7,AE7,AG7)/4</f>
        <v>3.7540423412204232E-2</v>
      </c>
      <c r="AJ7" s="120">
        <f t="shared" ref="AJ7:AJ31" si="14">(AA7+AC7)/2</f>
        <v>0</v>
      </c>
      <c r="AK7" s="119">
        <f t="shared" ref="AK7:AK31" si="15">(AE7+AG7)/2</f>
        <v>7.5080846824408465E-2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2.0041111457036114E-2</v>
      </c>
      <c r="J8" s="24">
        <f t="shared" si="3"/>
        <v>2.0041111457036114E-2</v>
      </c>
      <c r="K8" s="22">
        <f t="shared" si="4"/>
        <v>4.0082222914072228E-2</v>
      </c>
      <c r="L8" s="22">
        <f t="shared" si="5"/>
        <v>2.0041111457036114E-2</v>
      </c>
      <c r="M8" s="225">
        <f t="shared" si="6"/>
        <v>2.0041111457036114E-2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1754.2</v>
      </c>
      <c r="T8" s="223">
        <f>IF($B$81=0,0,(SUMIF($N$6:$N$28,$U8,M$6:M$28)+SUMIF($N$91:$N$118,$U8,M$91:M$118))*$I$83*Poor!$B$81/$B$81)</f>
        <v>1867.6465114977132</v>
      </c>
      <c r="U8" s="224">
        <v>2</v>
      </c>
      <c r="V8" s="56"/>
      <c r="W8" s="115"/>
      <c r="X8" s="118">
        <f>Poor!X8</f>
        <v>1</v>
      </c>
      <c r="Y8" s="183">
        <f t="shared" si="9"/>
        <v>8.0164445828144457E-2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8.0164445828144457E-2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2.0041111457036114E-2</v>
      </c>
      <c r="AJ8" s="120">
        <f t="shared" si="14"/>
        <v>4.0082222914072228E-2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6.2921581890410958E-2</v>
      </c>
      <c r="J9" s="24">
        <f t="shared" si="3"/>
        <v>6.2921581890410958E-2</v>
      </c>
      <c r="K9" s="22">
        <f t="shared" si="4"/>
        <v>5.7726221917808213E-2</v>
      </c>
      <c r="L9" s="22">
        <f t="shared" si="5"/>
        <v>6.2921581890410958E-2</v>
      </c>
      <c r="M9" s="225">
        <f t="shared" si="6"/>
        <v>6.2921581890410958E-2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1990.7781829170028</v>
      </c>
      <c r="T9" s="223">
        <f>IF($B$81=0,0,(SUMIF($N$6:$N$28,$U9,M$6:M$28)+SUMIF($N$91:$N$118,$U9,M$91:M$118))*$I$83*Poor!$B$81/$B$81)</f>
        <v>1990.7781829170028</v>
      </c>
      <c r="U9" s="224">
        <v>3</v>
      </c>
      <c r="V9" s="56"/>
      <c r="W9" s="115"/>
      <c r="X9" s="118">
        <f>Poor!X9</f>
        <v>1</v>
      </c>
      <c r="Y9" s="183">
        <f t="shared" si="9"/>
        <v>0.25168632756164383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0.25168632756164383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6.2921581890410958E-2</v>
      </c>
      <c r="AJ9" s="120">
        <f t="shared" si="14"/>
        <v>0.12584316378082192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26.55</v>
      </c>
      <c r="T10" s="223">
        <f>IF($B$81=0,0,(SUMIF($N$6:$N$28,$U10,M$6:M$28)+SUMIF($N$91:$N$118,$U10,M$91:M$118))*$I$83*Poor!$B$81/$B$81)</f>
        <v>26.55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1</v>
      </c>
      <c r="H11" s="24">
        <f t="shared" si="1"/>
        <v>1</v>
      </c>
      <c r="I11" s="22">
        <f t="shared" si="2"/>
        <v>8.8376413449564144E-3</v>
      </c>
      <c r="J11" s="24">
        <f t="shared" si="3"/>
        <v>1.6436760926898736E-2</v>
      </c>
      <c r="K11" s="22">
        <f t="shared" si="4"/>
        <v>1.5907754420921547E-2</v>
      </c>
      <c r="L11" s="22">
        <f t="shared" si="5"/>
        <v>1.5907754420921547E-2</v>
      </c>
      <c r="M11" s="225">
        <f t="shared" si="6"/>
        <v>1.6436760926898736E-2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6372</v>
      </c>
      <c r="T11" s="223">
        <f>IF($B$81=0,0,(SUMIF($N$6:$N$28,$U11,M$6:M$28)+SUMIF($N$91:$N$118,$U11,M$91:M$118))*$I$83*Poor!$B$81/$B$81)</f>
        <v>6424.9746274504541</v>
      </c>
      <c r="U11" s="224">
        <v>5</v>
      </c>
      <c r="V11" s="56"/>
      <c r="W11" s="115"/>
      <c r="X11" s="118">
        <f>Poor!X11</f>
        <v>1</v>
      </c>
      <c r="Y11" s="183">
        <f t="shared" si="9"/>
        <v>6.5747043707594946E-2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6.5747043707594946E-2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1.6436760926898736E-2</v>
      </c>
      <c r="AJ11" s="120">
        <f t="shared" si="14"/>
        <v>3.2873521853797473E-2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1</v>
      </c>
      <c r="H12" s="24">
        <f t="shared" si="1"/>
        <v>1</v>
      </c>
      <c r="I12" s="22">
        <f t="shared" si="2"/>
        <v>3.8799591780821908E-2</v>
      </c>
      <c r="J12" s="24">
        <f t="shared" si="3"/>
        <v>3.8799591780821908E-2</v>
      </c>
      <c r="K12" s="22">
        <f t="shared" si="4"/>
        <v>3.8799591780821908E-2</v>
      </c>
      <c r="L12" s="22">
        <f t="shared" si="5"/>
        <v>3.8799591780821908E-2</v>
      </c>
      <c r="M12" s="225">
        <f t="shared" si="6"/>
        <v>3.8799591780821908E-2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609.09136838373104</v>
      </c>
      <c r="U12" s="224">
        <v>6</v>
      </c>
      <c r="V12" s="56"/>
      <c r="W12" s="117"/>
      <c r="X12" s="118"/>
      <c r="Y12" s="183">
        <f t="shared" si="9"/>
        <v>0.15519836712328763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0.10398290597260272</v>
      </c>
      <c r="AF12" s="122">
        <f>1-SUM(Z12,AB12,AD12)</f>
        <v>0.32999999999999996</v>
      </c>
      <c r="AG12" s="121">
        <f>$M12*AF12*4</f>
        <v>5.1215461150684913E-2</v>
      </c>
      <c r="AH12" s="123">
        <f t="shared" si="12"/>
        <v>1</v>
      </c>
      <c r="AI12" s="183">
        <f t="shared" si="13"/>
        <v>3.8799591780821908E-2</v>
      </c>
      <c r="AJ12" s="120">
        <f t="shared" si="14"/>
        <v>0</v>
      </c>
      <c r="AK12" s="119">
        <f t="shared" si="15"/>
        <v>7.7599183561643817E-2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1</v>
      </c>
      <c r="H13" s="24">
        <f t="shared" si="1"/>
        <v>1</v>
      </c>
      <c r="I13" s="22">
        <f t="shared" si="2"/>
        <v>2.9328455790784552E-3</v>
      </c>
      <c r="J13" s="24">
        <f t="shared" si="3"/>
        <v>2.9328455790784552E-3</v>
      </c>
      <c r="K13" s="22">
        <f t="shared" si="4"/>
        <v>2.9328455790784552E-3</v>
      </c>
      <c r="L13" s="22">
        <f t="shared" si="5"/>
        <v>2.9328455790784552E-3</v>
      </c>
      <c r="M13" s="226">
        <f t="shared" si="6"/>
        <v>2.9328455790784552E-3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1.1731382316313821E-2</v>
      </c>
      <c r="Z13" s="156">
        <f>Poor!Z13</f>
        <v>1</v>
      </c>
      <c r="AA13" s="121">
        <f>$M13*Z13*4</f>
        <v>1.1731382316313821E-2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2.9328455790784552E-3</v>
      </c>
      <c r="AJ13" s="120">
        <f t="shared" si="14"/>
        <v>5.8656911581569104E-3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1</v>
      </c>
      <c r="F14" s="22"/>
      <c r="H14" s="24">
        <f t="shared" si="1"/>
        <v>1</v>
      </c>
      <c r="I14" s="22">
        <f t="shared" si="2"/>
        <v>1.5298879202988792E-3</v>
      </c>
      <c r="J14" s="24">
        <f>IF(I$32&lt;=1+I131,I14,B14*H14+J$33*(I14-B14*H14))</f>
        <v>1.1383739674503479E-3</v>
      </c>
      <c r="K14" s="22">
        <f t="shared" si="4"/>
        <v>1.1656288916562889E-3</v>
      </c>
      <c r="L14" s="22">
        <f t="shared" si="5"/>
        <v>1.1656288916562889E-3</v>
      </c>
      <c r="M14" s="226">
        <f t="shared" si="6"/>
        <v>1.1383739674503479E-3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4.5534958698013918E-3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4.5534958698013918E-3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1.1383739674503479E-3</v>
      </c>
      <c r="AJ14" s="120">
        <f t="shared" si="14"/>
        <v>2.2767479349006959E-3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1</v>
      </c>
      <c r="F15" s="22"/>
      <c r="H15" s="24">
        <f t="shared" si="1"/>
        <v>1</v>
      </c>
      <c r="I15" s="22">
        <f t="shared" si="2"/>
        <v>3.7735946450809472E-2</v>
      </c>
      <c r="J15" s="24">
        <f>IF(I$32&lt;=1+I131,I15,B15*H15+J$33*(I15-B15*H15))</f>
        <v>2.9624054419200685E-2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2.9624054419200685E-2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0.11849621767680274</v>
      </c>
      <c r="Z15" s="156">
        <f>Poor!Z15</f>
        <v>0.25</v>
      </c>
      <c r="AA15" s="121">
        <f t="shared" si="16"/>
        <v>2.9624054419200685E-2</v>
      </c>
      <c r="AB15" s="156">
        <f>Poor!AB15</f>
        <v>0.25</v>
      </c>
      <c r="AC15" s="121">
        <f t="shared" si="7"/>
        <v>2.9624054419200685E-2</v>
      </c>
      <c r="AD15" s="156">
        <f>Poor!AD15</f>
        <v>0.25</v>
      </c>
      <c r="AE15" s="121">
        <f t="shared" si="8"/>
        <v>2.9624054419200685E-2</v>
      </c>
      <c r="AF15" s="122">
        <f t="shared" si="10"/>
        <v>0.25</v>
      </c>
      <c r="AG15" s="121">
        <f t="shared" si="11"/>
        <v>2.9624054419200685E-2</v>
      </c>
      <c r="AH15" s="123">
        <f t="shared" si="12"/>
        <v>1</v>
      </c>
      <c r="AI15" s="183">
        <f t="shared" si="13"/>
        <v>2.9624054419200685E-2</v>
      </c>
      <c r="AJ15" s="120">
        <f t="shared" si="14"/>
        <v>2.9624054419200685E-2</v>
      </c>
      <c r="AK15" s="119">
        <f t="shared" si="15"/>
        <v>2.9624054419200685E-2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1</v>
      </c>
      <c r="F16" s="22"/>
      <c r="H16" s="24">
        <f t="shared" si="1"/>
        <v>1</v>
      </c>
      <c r="I16" s="22">
        <f t="shared" si="2"/>
        <v>2.2005466251556659E-2</v>
      </c>
      <c r="J16" s="24">
        <f>IF(I$32&lt;=1+I131,I16,B16*H16+J$33*(I16-B16*H16))</f>
        <v>2.2005466251556659E-2</v>
      </c>
      <c r="K16" s="22">
        <f t="shared" si="4"/>
        <v>2.2005466251556659E-2</v>
      </c>
      <c r="L16" s="22">
        <f t="shared" si="5"/>
        <v>2.2005466251556659E-2</v>
      </c>
      <c r="M16" s="225">
        <f t="shared" si="6"/>
        <v>2.2005466251556659E-2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8.8021865006226635E-2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8.8021865006226635E-2</v>
      </c>
      <c r="AH16" s="123">
        <f t="shared" si="12"/>
        <v>1</v>
      </c>
      <c r="AI16" s="183">
        <f t="shared" si="13"/>
        <v>2.2005466251556659E-2</v>
      </c>
      <c r="AJ16" s="120">
        <f t="shared" si="14"/>
        <v>0</v>
      </c>
      <c r="AK16" s="119">
        <f t="shared" si="15"/>
        <v>4.4010932503113318E-2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1</v>
      </c>
      <c r="F17" s="22"/>
      <c r="H17" s="24">
        <f t="shared" si="1"/>
        <v>1</v>
      </c>
      <c r="I17" s="22">
        <f t="shared" si="2"/>
        <v>2.3676836861768369E-3</v>
      </c>
      <c r="J17" s="24">
        <f t="shared" ref="J17:J25" si="17">IF(I$32&lt;=1+I131,I17,B17*H17+J$33*(I17-B17*H17))</f>
        <v>9.6902759655355955E-5</v>
      </c>
      <c r="K17" s="22">
        <f t="shared" si="4"/>
        <v>2.5498132004981319E-4</v>
      </c>
      <c r="L17" s="22">
        <f t="shared" si="5"/>
        <v>2.5498132004981319E-4</v>
      </c>
      <c r="M17" s="226">
        <f t="shared" si="6"/>
        <v>9.6902759655355955E-5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3.8761103862142382E-4</v>
      </c>
      <c r="Z17" s="156">
        <f>Poor!Z17</f>
        <v>0.29409999999999997</v>
      </c>
      <c r="AA17" s="121">
        <f t="shared" si="16"/>
        <v>1.1399640645856074E-4</v>
      </c>
      <c r="AB17" s="156">
        <f>Poor!AB17</f>
        <v>0.17649999999999999</v>
      </c>
      <c r="AC17" s="121">
        <f t="shared" si="7"/>
        <v>6.8413348316681295E-5</v>
      </c>
      <c r="AD17" s="156">
        <f>Poor!AD17</f>
        <v>0.23530000000000001</v>
      </c>
      <c r="AE17" s="121">
        <f t="shared" si="8"/>
        <v>9.1204877387621029E-5</v>
      </c>
      <c r="AF17" s="122">
        <f t="shared" si="10"/>
        <v>0.29410000000000003</v>
      </c>
      <c r="AG17" s="121">
        <f t="shared" si="11"/>
        <v>1.1399640645856076E-4</v>
      </c>
      <c r="AH17" s="123">
        <f t="shared" si="12"/>
        <v>1</v>
      </c>
      <c r="AI17" s="183">
        <f t="shared" si="13"/>
        <v>9.6902759655355955E-5</v>
      </c>
      <c r="AJ17" s="120">
        <f t="shared" si="14"/>
        <v>9.1204877387621015E-5</v>
      </c>
      <c r="AK17" s="119">
        <f t="shared" si="15"/>
        <v>1.026006419230909E-4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3.2559153175591528E-2</v>
      </c>
      <c r="J18" s="24">
        <f t="shared" si="17"/>
        <v>2.6726599160078798E-2</v>
      </c>
      <c r="K18" s="22">
        <f t="shared" ref="K18:K25" si="21">B18</f>
        <v>2.7132627646326277E-2</v>
      </c>
      <c r="L18" s="22">
        <f t="shared" ref="L18:L25" si="22">IF(K18="","",K18*H18)</f>
        <v>2.7132627646326277E-2</v>
      </c>
      <c r="M18" s="226">
        <f t="shared" ref="M18:M25" si="23">J18</f>
        <v>2.6726599160078798E-2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6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3.1706606889148746E-2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3.1706606889148746E-2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64581.82282084391</v>
      </c>
      <c r="T23" s="179">
        <f>SUM(T7:T22)</f>
        <v>64778.599422674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1.5198239163884637E-2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1.5198239163884637E-2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6.0792956655538549E-2</v>
      </c>
      <c r="Z27" s="156">
        <f>Poor!Z27</f>
        <v>0.25</v>
      </c>
      <c r="AA27" s="121">
        <f t="shared" si="16"/>
        <v>1.5198239163884637E-2</v>
      </c>
      <c r="AB27" s="156">
        <f>Poor!AB27</f>
        <v>0.25</v>
      </c>
      <c r="AC27" s="121">
        <f t="shared" si="7"/>
        <v>1.5198239163884637E-2</v>
      </c>
      <c r="AD27" s="156">
        <f>Poor!AD27</f>
        <v>0.25</v>
      </c>
      <c r="AE27" s="121">
        <f t="shared" si="8"/>
        <v>1.5198239163884637E-2</v>
      </c>
      <c r="AF27" s="122">
        <f t="shared" si="10"/>
        <v>0.25</v>
      </c>
      <c r="AG27" s="121">
        <f t="shared" si="11"/>
        <v>1.5198239163884637E-2</v>
      </c>
      <c r="AH27" s="123">
        <f t="shared" si="12"/>
        <v>1</v>
      </c>
      <c r="AI27" s="183">
        <f t="shared" si="13"/>
        <v>1.5198239163884637E-2</v>
      </c>
      <c r="AJ27" s="120">
        <f t="shared" si="14"/>
        <v>1.5198239163884637E-2</v>
      </c>
      <c r="AK27" s="119">
        <f t="shared" si="15"/>
        <v>1.5198239163884637E-2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0.11634050333416115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0.11634050333416115</v>
      </c>
      <c r="N28" s="230"/>
      <c r="O28" s="2"/>
      <c r="P28" s="22"/>
      <c r="U28" s="56"/>
      <c r="V28" s="56"/>
      <c r="W28" s="110"/>
      <c r="X28" s="118"/>
      <c r="Y28" s="183">
        <f t="shared" si="9"/>
        <v>0.46536201333664462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0.23268100666832231</v>
      </c>
      <c r="AF28" s="122">
        <f t="shared" si="10"/>
        <v>0.5</v>
      </c>
      <c r="AG28" s="121">
        <f t="shared" si="11"/>
        <v>0.23268100666832231</v>
      </c>
      <c r="AH28" s="123">
        <f t="shared" si="12"/>
        <v>1</v>
      </c>
      <c r="AI28" s="183">
        <f t="shared" si="13"/>
        <v>0.11634050333416115</v>
      </c>
      <c r="AJ28" s="120">
        <f t="shared" si="14"/>
        <v>0</v>
      </c>
      <c r="AK28" s="119">
        <f t="shared" si="15"/>
        <v>0.23268100666832231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0.30387654818469201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0.30387654818469201</v>
      </c>
      <c r="N29" s="230"/>
      <c r="P29" s="22"/>
      <c r="V29" s="56"/>
      <c r="W29" s="110"/>
      <c r="X29" s="118"/>
      <c r="Y29" s="183">
        <f t="shared" si="9"/>
        <v>1.215506192738768</v>
      </c>
      <c r="Z29" s="156">
        <f>Poor!Z29</f>
        <v>0.25</v>
      </c>
      <c r="AA29" s="121">
        <f t="shared" si="16"/>
        <v>0.30387654818469201</v>
      </c>
      <c r="AB29" s="156">
        <f>Poor!AB29</f>
        <v>0.25</v>
      </c>
      <c r="AC29" s="121">
        <f t="shared" si="7"/>
        <v>0.30387654818469201</v>
      </c>
      <c r="AD29" s="156">
        <f>Poor!AD29</f>
        <v>0.25</v>
      </c>
      <c r="AE29" s="121">
        <f t="shared" si="8"/>
        <v>0.30387654818469201</v>
      </c>
      <c r="AF29" s="122">
        <f t="shared" si="10"/>
        <v>0.25</v>
      </c>
      <c r="AG29" s="121">
        <f t="shared" si="11"/>
        <v>0.30387654818469201</v>
      </c>
      <c r="AH29" s="123">
        <f t="shared" si="12"/>
        <v>1</v>
      </c>
      <c r="AI29" s="183">
        <f t="shared" si="13"/>
        <v>0.30387654818469201</v>
      </c>
      <c r="AJ29" s="120">
        <f t="shared" si="14"/>
        <v>0.30387654818469201</v>
      </c>
      <c r="AK29" s="119">
        <f t="shared" si="15"/>
        <v>0.30387654818469201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2.0678216139800671</v>
      </c>
      <c r="J30" s="232">
        <f>IF(I$32&lt;=1,I30,1-SUM(J6:J29))</f>
        <v>0.13172023381725739</v>
      </c>
      <c r="K30" s="22">
        <f t="shared" si="4"/>
        <v>0.44088098929016184</v>
      </c>
      <c r="L30" s="22">
        <f>IF(L124=L119,0,IF(K30="",0,(L119-L124)/(B119-B124)*K30))</f>
        <v>0.26115523551524478</v>
      </c>
      <c r="M30" s="175">
        <f t="shared" si="6"/>
        <v>0.13172023381725739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0.52688093526902957</v>
      </c>
      <c r="Z30" s="122">
        <f>IF($Y30=0,0,AA30/($Y$30))</f>
        <v>0.21884668990638093</v>
      </c>
      <c r="AA30" s="187">
        <f>IF(AA79*4/$I$84+SUM(AA6:AA29)&lt;1,AA79*4/$I$84,1-SUM(AA6:AA29))</f>
        <v>0.11530614865840527</v>
      </c>
      <c r="AB30" s="122">
        <f>IF($Y30=0,0,AC30/($Y$30))</f>
        <v>0.98718211353550234</v>
      </c>
      <c r="AC30" s="187">
        <f>IF(AC79*4/$I$84+SUM(AC6:AC29)&lt;1,AC79*4/$I$84,1-SUM(AC6:AC29))</f>
        <v>0.52012743526044281</v>
      </c>
      <c r="AD30" s="122">
        <f>IF($Y30=0,0,AE30/($Y$30))</f>
        <v>0.3008696676523907</v>
      </c>
      <c r="AE30" s="187">
        <f>IF(AE79*4/$I$84+SUM(AE6:AE29)&lt;1,AE79*4/$I$84,1-SUM(AE6:AE29))</f>
        <v>0.1585224918867737</v>
      </c>
      <c r="AF30" s="122">
        <f>IF($Y30=0,0,AG30/($Y$30))</f>
        <v>-5.1086330276268618E-2</v>
      </c>
      <c r="AG30" s="187">
        <f>IF(AG79*4/$I$84+SUM(AG6:AG29)&lt;1,AG79*4/$I$84,1-SUM(AG6:AG29))</f>
        <v>-2.6916413475422951E-2</v>
      </c>
      <c r="AH30" s="123">
        <f t="shared" si="12"/>
        <v>1.4558121408180056</v>
      </c>
      <c r="AI30" s="183">
        <f t="shared" si="13"/>
        <v>0.19175991558254971</v>
      </c>
      <c r="AJ30" s="120">
        <f t="shared" si="14"/>
        <v>0.31771679195942404</v>
      </c>
      <c r="AK30" s="119">
        <f t="shared" si="15"/>
        <v>6.5803039205675373E-2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-0.11318165598123553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2.7026238778774694</v>
      </c>
      <c r="J32" s="17"/>
      <c r="L32" s="22">
        <f>SUM(L6:L30)</f>
        <v>1.1131816559812355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3.7598412729388309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-7.4822920127762538E-2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8.85</v>
      </c>
      <c r="J37" s="38">
        <f>J91*I$83</f>
        <v>8.85</v>
      </c>
      <c r="K37" s="40">
        <f>(B37/B$65)</f>
        <v>2.8212458621727353E-4</v>
      </c>
      <c r="L37" s="22">
        <f t="shared" ref="L37" si="28">(K37*H37)</f>
        <v>1.6645350586819138E-4</v>
      </c>
      <c r="M37" s="24">
        <f>J37/B$65</f>
        <v>1.6645350586819138E-4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8.85</v>
      </c>
      <c r="AH37" s="123">
        <f>SUM(Z37,AB37,AD37,AF37)</f>
        <v>1</v>
      </c>
      <c r="AI37" s="112">
        <f>SUM(AA37,AC37,AE37,AG37)</f>
        <v>8.85</v>
      </c>
      <c r="AJ37" s="148">
        <f>(AA37+AC37)</f>
        <v>0</v>
      </c>
      <c r="AK37" s="147">
        <f>(AE37+AG37)</f>
        <v>8.85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17.7</v>
      </c>
      <c r="J38" s="38">
        <f t="shared" ref="J38:J64" si="32">J92*I$83</f>
        <v>17.7</v>
      </c>
      <c r="K38" s="40">
        <f t="shared" ref="K38:K64" si="33">(B38/B$65)</f>
        <v>5.6424917243454707E-4</v>
      </c>
      <c r="L38" s="22">
        <f t="shared" ref="L38:L64" si="34">(K38*H38)</f>
        <v>3.3290701173638277E-4</v>
      </c>
      <c r="M38" s="24">
        <f t="shared" ref="M38:M64" si="35">J38/B$65</f>
        <v>3.3290701173638277E-4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17.7</v>
      </c>
      <c r="AH38" s="123">
        <f t="shared" ref="AH38:AI58" si="37">SUM(Z38,AB38,AD38,AF38)</f>
        <v>1</v>
      </c>
      <c r="AI38" s="112">
        <f t="shared" si="37"/>
        <v>17.7</v>
      </c>
      <c r="AJ38" s="148">
        <f t="shared" ref="AJ38:AJ64" si="38">(AA38+AC38)</f>
        <v>0</v>
      </c>
      <c r="AK38" s="147">
        <f t="shared" ref="AK38:AK64" si="39">(AE38+AG38)</f>
        <v>17.7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4248</v>
      </c>
      <c r="J39" s="38">
        <f t="shared" si="32"/>
        <v>5769.949254900911</v>
      </c>
      <c r="K39" s="40">
        <f t="shared" si="33"/>
        <v>0.11284983448690943</v>
      </c>
      <c r="L39" s="22">
        <f t="shared" si="34"/>
        <v>0.10653024375564249</v>
      </c>
      <c r="M39" s="24">
        <f t="shared" si="35"/>
        <v>0.10852296973557235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5769.949254900911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5769.949254900911</v>
      </c>
      <c r="AJ39" s="148">
        <f t="shared" si="38"/>
        <v>5769.949254900911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1416</v>
      </c>
      <c r="J40" s="38">
        <f t="shared" si="32"/>
        <v>655.02537254954404</v>
      </c>
      <c r="K40" s="40">
        <f t="shared" si="33"/>
        <v>1.4106229310863678E-2</v>
      </c>
      <c r="L40" s="22">
        <f t="shared" si="34"/>
        <v>1.3316280469455311E-2</v>
      </c>
      <c r="M40" s="24">
        <f t="shared" si="35"/>
        <v>1.2319917479490371E-2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655.02537254954404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655.02537254954404</v>
      </c>
      <c r="AJ40" s="148">
        <f t="shared" si="38"/>
        <v>655.02537254954404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140</v>
      </c>
      <c r="J43" s="38">
        <f t="shared" si="32"/>
        <v>19.619832945690597</v>
      </c>
      <c r="K43" s="40">
        <f t="shared" si="33"/>
        <v>3.7616611495636473E-4</v>
      </c>
      <c r="L43" s="22">
        <f t="shared" si="34"/>
        <v>5.2663256093891063E-4</v>
      </c>
      <c r="M43" s="24">
        <f t="shared" si="35"/>
        <v>3.6901581676366608E-4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4.9049582364226492</v>
      </c>
      <c r="AB43" s="156">
        <f>Poor!AB43</f>
        <v>0.25</v>
      </c>
      <c r="AC43" s="147">
        <f t="shared" si="41"/>
        <v>4.9049582364226492</v>
      </c>
      <c r="AD43" s="156">
        <f>Poor!AD43</f>
        <v>0.25</v>
      </c>
      <c r="AE43" s="147">
        <f t="shared" si="42"/>
        <v>4.9049582364226492</v>
      </c>
      <c r="AF43" s="122">
        <f t="shared" si="29"/>
        <v>0.25</v>
      </c>
      <c r="AG43" s="147">
        <f t="shared" si="36"/>
        <v>4.9049582364226492</v>
      </c>
      <c r="AH43" s="123">
        <f t="shared" si="37"/>
        <v>1</v>
      </c>
      <c r="AI43" s="112">
        <f t="shared" si="37"/>
        <v>19.619832945690597</v>
      </c>
      <c r="AJ43" s="148">
        <f t="shared" si="38"/>
        <v>9.8099164728452983</v>
      </c>
      <c r="AK43" s="147">
        <f t="shared" si="39"/>
        <v>9.8099164728452983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52.666323086260363</v>
      </c>
      <c r="K44" s="40">
        <f t="shared" si="33"/>
        <v>6.5829070117363832E-4</v>
      </c>
      <c r="L44" s="22">
        <f t="shared" si="34"/>
        <v>9.2160698164309358E-4</v>
      </c>
      <c r="M44" s="24">
        <f t="shared" si="35"/>
        <v>9.9056430721976307E-4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13.166580771565091</v>
      </c>
      <c r="AB44" s="156">
        <f>Poor!AB44</f>
        <v>0.25</v>
      </c>
      <c r="AC44" s="147">
        <f t="shared" si="41"/>
        <v>13.166580771565091</v>
      </c>
      <c r="AD44" s="156">
        <f>Poor!AD44</f>
        <v>0.25</v>
      </c>
      <c r="AE44" s="147">
        <f t="shared" si="42"/>
        <v>13.166580771565091</v>
      </c>
      <c r="AF44" s="122">
        <f t="shared" si="29"/>
        <v>0.25</v>
      </c>
      <c r="AG44" s="147">
        <f t="shared" si="36"/>
        <v>13.166580771565091</v>
      </c>
      <c r="AH44" s="123">
        <f t="shared" si="37"/>
        <v>1</v>
      </c>
      <c r="AI44" s="112">
        <f t="shared" si="37"/>
        <v>52.666323086260363</v>
      </c>
      <c r="AJ44" s="148">
        <f t="shared" si="38"/>
        <v>26.333161543130181</v>
      </c>
      <c r="AK44" s="147">
        <f t="shared" si="39"/>
        <v>26.333161543130181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75.237604408943369</v>
      </c>
      <c r="K45" s="40">
        <f t="shared" si="33"/>
        <v>9.4041528739091185E-4</v>
      </c>
      <c r="L45" s="22">
        <f t="shared" si="34"/>
        <v>1.3165814023472764E-3</v>
      </c>
      <c r="M45" s="24">
        <f t="shared" si="35"/>
        <v>1.4150918674568044E-3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18.809401102235842</v>
      </c>
      <c r="AB45" s="156">
        <f>Poor!AB45</f>
        <v>0.25</v>
      </c>
      <c r="AC45" s="147">
        <f t="shared" si="41"/>
        <v>18.809401102235842</v>
      </c>
      <c r="AD45" s="156">
        <f>Poor!AD45</f>
        <v>0.25</v>
      </c>
      <c r="AE45" s="147">
        <f t="shared" si="42"/>
        <v>18.809401102235842</v>
      </c>
      <c r="AF45" s="122">
        <f t="shared" si="29"/>
        <v>0.25</v>
      </c>
      <c r="AG45" s="147">
        <f t="shared" si="36"/>
        <v>18.809401102235842</v>
      </c>
      <c r="AH45" s="123">
        <f t="shared" si="37"/>
        <v>1</v>
      </c>
      <c r="AI45" s="112">
        <f t="shared" si="37"/>
        <v>75.237604408943369</v>
      </c>
      <c r="AJ45" s="148">
        <f t="shared" si="38"/>
        <v>37.618802204471685</v>
      </c>
      <c r="AK45" s="147">
        <f t="shared" si="39"/>
        <v>37.618802204471685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305.46467390031012</v>
      </c>
      <c r="K46" s="40">
        <f t="shared" si="33"/>
        <v>3.818086066807102E-3</v>
      </c>
      <c r="L46" s="22">
        <f t="shared" si="34"/>
        <v>5.3453204935299424E-3</v>
      </c>
      <c r="M46" s="24">
        <f t="shared" si="35"/>
        <v>5.7452729818746259E-3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76.366168475077529</v>
      </c>
      <c r="AB46" s="156">
        <f>Poor!AB46</f>
        <v>0.25</v>
      </c>
      <c r="AC46" s="147">
        <f t="shared" si="41"/>
        <v>76.366168475077529</v>
      </c>
      <c r="AD46" s="156">
        <f>Poor!AD46</f>
        <v>0.25</v>
      </c>
      <c r="AE46" s="147">
        <f t="shared" si="42"/>
        <v>76.366168475077529</v>
      </c>
      <c r="AF46" s="122">
        <f t="shared" si="29"/>
        <v>0.25</v>
      </c>
      <c r="AG46" s="147">
        <f t="shared" si="36"/>
        <v>76.366168475077529</v>
      </c>
      <c r="AH46" s="123">
        <f t="shared" si="37"/>
        <v>1</v>
      </c>
      <c r="AI46" s="112">
        <f t="shared" si="37"/>
        <v>305.46467390031012</v>
      </c>
      <c r="AJ46" s="148">
        <f t="shared" si="38"/>
        <v>152.73233695015506</v>
      </c>
      <c r="AK46" s="147">
        <f t="shared" si="39"/>
        <v>152.73233695015506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1316.6580771565089</v>
      </c>
      <c r="K47" s="40">
        <f t="shared" si="33"/>
        <v>1.6457267529340958E-2</v>
      </c>
      <c r="L47" s="22">
        <f t="shared" si="34"/>
        <v>2.3040174541077339E-2</v>
      </c>
      <c r="M47" s="24">
        <f t="shared" si="35"/>
        <v>2.4764107680494071E-2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329.16451928912721</v>
      </c>
      <c r="AB47" s="156">
        <f>Poor!AB47</f>
        <v>0.25</v>
      </c>
      <c r="AC47" s="147">
        <f t="shared" si="41"/>
        <v>329.16451928912721</v>
      </c>
      <c r="AD47" s="156">
        <f>Poor!AD47</f>
        <v>0.25</v>
      </c>
      <c r="AE47" s="147">
        <f t="shared" si="42"/>
        <v>329.16451928912721</v>
      </c>
      <c r="AF47" s="122">
        <f t="shared" si="29"/>
        <v>0.25</v>
      </c>
      <c r="AG47" s="147">
        <f t="shared" si="36"/>
        <v>329.16451928912721</v>
      </c>
      <c r="AH47" s="123">
        <f t="shared" si="37"/>
        <v>1</v>
      </c>
      <c r="AI47" s="112">
        <f t="shared" si="37"/>
        <v>1316.6580771565089</v>
      </c>
      <c r="AJ47" s="148">
        <f t="shared" si="38"/>
        <v>658.32903857825443</v>
      </c>
      <c r="AK47" s="147">
        <f t="shared" si="39"/>
        <v>658.32903857825443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98</v>
      </c>
      <c r="J48" s="38">
        <f t="shared" si="32"/>
        <v>97.999999999999986</v>
      </c>
      <c r="K48" s="40">
        <f t="shared" si="33"/>
        <v>1.3165814023472766E-3</v>
      </c>
      <c r="L48" s="22">
        <f t="shared" si="34"/>
        <v>1.8432139632861872E-3</v>
      </c>
      <c r="M48" s="24">
        <f t="shared" si="35"/>
        <v>1.8432139632861869E-3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24.499999999999996</v>
      </c>
      <c r="AB48" s="156">
        <f>Poor!AB48</f>
        <v>0.25</v>
      </c>
      <c r="AC48" s="147">
        <f t="shared" si="41"/>
        <v>24.499999999999996</v>
      </c>
      <c r="AD48" s="156">
        <f>Poor!AD48</f>
        <v>0.25</v>
      </c>
      <c r="AE48" s="147">
        <f t="shared" si="42"/>
        <v>24.499999999999996</v>
      </c>
      <c r="AF48" s="122">
        <f t="shared" si="29"/>
        <v>0.25</v>
      </c>
      <c r="AG48" s="147">
        <f t="shared" si="36"/>
        <v>24.499999999999996</v>
      </c>
      <c r="AH48" s="123">
        <f t="shared" si="37"/>
        <v>1</v>
      </c>
      <c r="AI48" s="112">
        <f t="shared" si="37"/>
        <v>97.999999999999986</v>
      </c>
      <c r="AJ48" s="148">
        <f t="shared" si="38"/>
        <v>48.999999999999993</v>
      </c>
      <c r="AK48" s="147">
        <f t="shared" si="39"/>
        <v>48.999999999999993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0.29566656635570265</v>
      </c>
      <c r="L51" s="22">
        <f t="shared" si="34"/>
        <v>0.34888654829972909</v>
      </c>
      <c r="M51" s="24">
        <f t="shared" si="35"/>
        <v>0.3488865482997292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54072.549999999996</v>
      </c>
      <c r="J65" s="39">
        <f>SUM(J37:J64)</f>
        <v>56463.171138948164</v>
      </c>
      <c r="K65" s="40">
        <f>SUM(K37:K64)</f>
        <v>1</v>
      </c>
      <c r="L65" s="22">
        <f>SUM(L37:L64)</f>
        <v>1.0588464866084861</v>
      </c>
      <c r="M65" s="24">
        <f>SUM(M37:M64)</f>
        <v>1.0619765862727235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18927.886255324884</v>
      </c>
      <c r="AB65" s="137"/>
      <c r="AC65" s="153">
        <f>SUM(AC37:AC64)</f>
        <v>12502.91162787443</v>
      </c>
      <c r="AD65" s="137"/>
      <c r="AE65" s="153">
        <f>SUM(AE37:AE64)</f>
        <v>12502.91162787443</v>
      </c>
      <c r="AF65" s="137"/>
      <c r="AG65" s="153">
        <f>SUM(AG37:AG64)</f>
        <v>12529.461627874429</v>
      </c>
      <c r="AH65" s="137"/>
      <c r="AI65" s="153">
        <f>SUM(AI37:AI64)</f>
        <v>56463.171138948164</v>
      </c>
      <c r="AJ65" s="153">
        <f>SUM(AJ37:AJ64)</f>
        <v>31430.79788319931</v>
      </c>
      <c r="AK65" s="153">
        <f>SUM(AK37:AK64)</f>
        <v>25032.373255748855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0.32613602166716821</v>
      </c>
      <c r="L72" s="22">
        <f t="shared" si="45"/>
        <v>0.38484050556725857</v>
      </c>
      <c r="M72" s="24">
        <f t="shared" si="48"/>
        <v>0.38484050556725852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1475.0000000000002</v>
      </c>
      <c r="K73" s="40">
        <f>B73/B$76</f>
        <v>2.3510382184772794E-2</v>
      </c>
      <c r="L73" s="22">
        <f t="shared" si="45"/>
        <v>2.7742250978031902E-2</v>
      </c>
      <c r="M73" s="24">
        <f>J73/B$76</f>
        <v>2.7742250978031902E-2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39723.339076803655</v>
      </c>
      <c r="J74" s="51">
        <f t="shared" si="44"/>
        <v>2530.3766416909175</v>
      </c>
      <c r="K74" s="40">
        <f>B74/B$76</f>
        <v>9.6542775755527083E-2</v>
      </c>
      <c r="L74" s="22">
        <f t="shared" si="45"/>
        <v>9.4358513342872888E-2</v>
      </c>
      <c r="M74" s="24">
        <f>J74/B$76</f>
        <v>4.7592097534060289E-2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843.00673166972138</v>
      </c>
      <c r="AB74" s="156"/>
      <c r="AC74" s="147">
        <f>AC30*$I$84/4</f>
        <v>3802.6673716215396</v>
      </c>
      <c r="AD74" s="156"/>
      <c r="AE74" s="147">
        <f>AE30*$I$84/4</f>
        <v>1158.9627208649954</v>
      </c>
      <c r="AF74" s="156"/>
      <c r="AG74" s="147">
        <f>AG30*$I$84/4</f>
        <v>-196.78671099672621</v>
      </c>
      <c r="AH74" s="155"/>
      <c r="AI74" s="147">
        <f>SUM(AA74,AC74,AE74,AG74)</f>
        <v>5607.8501131595303</v>
      </c>
      <c r="AJ74" s="148">
        <f>(AA74+AC74)</f>
        <v>4645.6741032912614</v>
      </c>
      <c r="AK74" s="147">
        <f>(AE74+AG74)</f>
        <v>962.17600986826915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6158.1169073942356</v>
      </c>
      <c r="K75" s="40">
        <f>B75/B$76</f>
        <v>0.17790608370169636</v>
      </c>
      <c r="L75" s="22">
        <f t="shared" si="45"/>
        <v>6.5927230152029878E-2</v>
      </c>
      <c r="M75" s="24">
        <f>J75/B$76</f>
        <v>0.11582374562507966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17410.88643937797</v>
      </c>
      <c r="AB75" s="158"/>
      <c r="AC75" s="149">
        <f>AA75+AC65-SUM(AC70,AC74)</f>
        <v>22523.827964831777</v>
      </c>
      <c r="AD75" s="158"/>
      <c r="AE75" s="149">
        <f>AC75+AE65-SUM(AE70,AE74)</f>
        <v>30280.474141042123</v>
      </c>
      <c r="AF75" s="158"/>
      <c r="AG75" s="149">
        <f>IF(SUM(AG6:AG29)+((AG65-AG70-$J$75)*4/I$83)&lt;1,0,AG65-AG70-$J$75-(1-SUM(AG6:AG29))*I$83/4)</f>
        <v>2913.3096465218878</v>
      </c>
      <c r="AH75" s="134"/>
      <c r="AI75" s="149">
        <f>AI76-SUM(AI70,AI74)</f>
        <v>36506.110102592313</v>
      </c>
      <c r="AJ75" s="151">
        <f>AJ76-SUM(AJ70,AJ74)</f>
        <v>19610.518318309885</v>
      </c>
      <c r="AK75" s="149">
        <f>AJ75+AK76-SUM(AK70,AK74)</f>
        <v>36506.110102592305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54072.549999999996</v>
      </c>
      <c r="J76" s="51">
        <f t="shared" si="44"/>
        <v>56463.171138948164</v>
      </c>
      <c r="K76" s="40">
        <f>SUM(K70:K75)</f>
        <v>0.99999999999999967</v>
      </c>
      <c r="L76" s="22">
        <f>SUM(L70:L75)</f>
        <v>1.0588464866084863</v>
      </c>
      <c r="M76" s="24">
        <f>SUM(M70:M75)</f>
        <v>1.0619765862727233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18927.886255324884</v>
      </c>
      <c r="AB76" s="137"/>
      <c r="AC76" s="153">
        <f>AC65</f>
        <v>12502.91162787443</v>
      </c>
      <c r="AD76" s="137"/>
      <c r="AE76" s="153">
        <f>AE65</f>
        <v>12502.91162787443</v>
      </c>
      <c r="AF76" s="137"/>
      <c r="AG76" s="153">
        <f>AG65</f>
        <v>12529.461627874429</v>
      </c>
      <c r="AH76" s="137"/>
      <c r="AI76" s="153">
        <f>SUM(AA76,AC76,AE76,AG76)</f>
        <v>56463.171138948172</v>
      </c>
      <c r="AJ76" s="154">
        <f>SUM(AA76,AC76)</f>
        <v>31430.797883199313</v>
      </c>
      <c r="AK76" s="154">
        <f>SUM(AE76,AG76)</f>
        <v>25032.373255748858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2913.3096465218878</v>
      </c>
      <c r="AB78" s="112"/>
      <c r="AC78" s="112">
        <f>IF(AA75&lt;0,0,AA75)</f>
        <v>17410.88643937797</v>
      </c>
      <c r="AD78" s="112"/>
      <c r="AE78" s="112">
        <f>AC75</f>
        <v>22523.827964831777</v>
      </c>
      <c r="AF78" s="112"/>
      <c r="AG78" s="112">
        <f>AE75</f>
        <v>30280.474141042123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18253.89317104769</v>
      </c>
      <c r="AB79" s="112"/>
      <c r="AC79" s="112">
        <f>AA79-AA74+AC65-AC70</f>
        <v>26326.495336453314</v>
      </c>
      <c r="AD79" s="112"/>
      <c r="AE79" s="112">
        <f>AC79-AC74+AE65-AE70</f>
        <v>31439.436861907117</v>
      </c>
      <c r="AF79" s="112"/>
      <c r="AG79" s="112">
        <f>AE79-AE74+AG65-AG70</f>
        <v>39222.633038117463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0.3575757575757576</v>
      </c>
      <c r="I91" s="22">
        <f t="shared" ref="I91" si="52">(D91*H91)</f>
        <v>4.6069191837928755E-4</v>
      </c>
      <c r="J91" s="24">
        <f>IF(I$32&lt;=1+I$131,I91,L91+J$33*(I91-L91))</f>
        <v>4.6069191837928755E-4</v>
      </c>
      <c r="K91" s="22">
        <f t="shared" ref="K91" si="53">(B91)</f>
        <v>1.2883757039420752E-3</v>
      </c>
      <c r="L91" s="22">
        <f t="shared" ref="L91" si="54">(K91*H91)</f>
        <v>4.6069191837928755E-4</v>
      </c>
      <c r="M91" s="228">
        <f t="shared" si="49"/>
        <v>4.6069191837928755E-4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0.3575757575757576</v>
      </c>
      <c r="I92" s="22">
        <f t="shared" ref="I92:I118" si="58">(D92*H92)</f>
        <v>9.2138383675857509E-4</v>
      </c>
      <c r="J92" s="24">
        <f t="shared" ref="J92:J118" si="59">IF(I$32&lt;=1+I$131,I92,L92+J$33*(I92-L92))</f>
        <v>9.2138383675857509E-4</v>
      </c>
      <c r="K92" s="22">
        <f t="shared" ref="K92:K118" si="60">(B92)</f>
        <v>2.5767514078841505E-3</v>
      </c>
      <c r="L92" s="22">
        <f t="shared" ref="L92:L118" si="61">(K92*H92)</f>
        <v>9.2138383675857509E-4</v>
      </c>
      <c r="M92" s="228">
        <f t="shared" ref="M92:M118" si="62">(J92)</f>
        <v>9.2138383675857509E-4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0.57212121212121214</v>
      </c>
      <c r="I93" s="22">
        <f t="shared" si="58"/>
        <v>0.22113212082205799</v>
      </c>
      <c r="J93" s="24">
        <f t="shared" si="59"/>
        <v>0.30035807810072784</v>
      </c>
      <c r="K93" s="22">
        <f t="shared" si="60"/>
        <v>0.51535028157683005</v>
      </c>
      <c r="L93" s="22">
        <f t="shared" si="61"/>
        <v>0.29484282776274401</v>
      </c>
      <c r="M93" s="228">
        <f t="shared" si="62"/>
        <v>0.30035807810072784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0.57212121212121214</v>
      </c>
      <c r="I94" s="22">
        <f t="shared" si="58"/>
        <v>7.3710706940686002E-2</v>
      </c>
      <c r="J94" s="24">
        <f t="shared" si="59"/>
        <v>3.409772830135107E-2</v>
      </c>
      <c r="K94" s="22">
        <f t="shared" si="60"/>
        <v>6.4418785197103756E-2</v>
      </c>
      <c r="L94" s="22">
        <f t="shared" si="61"/>
        <v>3.6855353470343001E-2</v>
      </c>
      <c r="M94" s="228">
        <f t="shared" si="62"/>
        <v>3.409772830135107E-2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0.84848484848484851</v>
      </c>
      <c r="I97" s="22">
        <f t="shared" si="58"/>
        <v>7.2877817596723451E-3</v>
      </c>
      <c r="J97" s="24">
        <f t="shared" si="59"/>
        <v>1.0213218619244463E-3</v>
      </c>
      <c r="K97" s="22">
        <f t="shared" si="60"/>
        <v>1.717834271922767E-3</v>
      </c>
      <c r="L97" s="22">
        <f t="shared" si="61"/>
        <v>1.457556351934469E-3</v>
      </c>
      <c r="M97" s="228">
        <f t="shared" si="62"/>
        <v>1.0213218619244463E-3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2.7415762052647057E-3</v>
      </c>
      <c r="K98" s="22">
        <f t="shared" si="60"/>
        <v>3.0062099758648422E-3</v>
      </c>
      <c r="L98" s="22">
        <f t="shared" si="61"/>
        <v>2.5507236158853206E-3</v>
      </c>
      <c r="M98" s="228">
        <f t="shared" si="62"/>
        <v>2.7415762052647057E-3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3.9165374360924368E-3</v>
      </c>
      <c r="K99" s="22">
        <f t="shared" si="60"/>
        <v>4.2945856798069174E-3</v>
      </c>
      <c r="L99" s="22">
        <f t="shared" si="61"/>
        <v>3.6438908798361726E-3</v>
      </c>
      <c r="M99" s="228">
        <f t="shared" si="62"/>
        <v>3.9165374360924368E-3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1.5901141990535293E-2</v>
      </c>
      <c r="K100" s="22">
        <f t="shared" si="60"/>
        <v>1.7436017860016084E-2</v>
      </c>
      <c r="L100" s="22">
        <f t="shared" si="61"/>
        <v>1.4794196972134859E-2</v>
      </c>
      <c r="M100" s="228">
        <f t="shared" si="62"/>
        <v>1.5901141990535293E-2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6.8539405131617631E-2</v>
      </c>
      <c r="K101" s="22">
        <f t="shared" si="60"/>
        <v>7.5155249396621049E-2</v>
      </c>
      <c r="L101" s="22">
        <f t="shared" si="61"/>
        <v>6.3768090397133007E-2</v>
      </c>
      <c r="M101" s="228">
        <f t="shared" si="62"/>
        <v>6.8539405131617631E-2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0.84848484848484851</v>
      </c>
      <c r="I102" s="22">
        <f t="shared" si="58"/>
        <v>5.1014472317706411E-3</v>
      </c>
      <c r="J102" s="24">
        <f t="shared" si="59"/>
        <v>5.1014472317706411E-3</v>
      </c>
      <c r="K102" s="22">
        <f t="shared" si="60"/>
        <v>6.0124199517296844E-3</v>
      </c>
      <c r="L102" s="22">
        <f t="shared" si="61"/>
        <v>5.1014472317706411E-3</v>
      </c>
      <c r="M102" s="228">
        <f t="shared" si="62"/>
        <v>5.1014472317706411E-3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0.7151515151515152</v>
      </c>
      <c r="I105" s="22">
        <f t="shared" si="58"/>
        <v>0.96561026092298674</v>
      </c>
      <c r="J105" s="24">
        <f t="shared" si="59"/>
        <v>0.96561026092298674</v>
      </c>
      <c r="K105" s="22">
        <f t="shared" si="60"/>
        <v>1.3502177377312949</v>
      </c>
      <c r="L105" s="22">
        <f t="shared" si="61"/>
        <v>0.96561026092298674</v>
      </c>
      <c r="M105" s="228">
        <f t="shared" si="62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2.8147781684926487</v>
      </c>
      <c r="J119" s="24">
        <f>SUM(J91:J118)</f>
        <v>2.9392233479977459</v>
      </c>
      <c r="K119" s="22">
        <f>SUM(K91:K118)</f>
        <v>4.566690628479483</v>
      </c>
      <c r="L119" s="22">
        <f>SUM(L91:L118)</f>
        <v>2.9305601984202432</v>
      </c>
      <c r="M119" s="57">
        <f t="shared" si="49"/>
        <v>2.9392233479977459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65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7.678198639654793E-2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7.678198639654793E-2</v>
      </c>
      <c r="M127" s="57">
        <f t="shared" si="63"/>
        <v>7.678198639654793E-2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2.0678216139800671</v>
      </c>
      <c r="J128" s="229">
        <f>(J30)</f>
        <v>0.13172023381725739</v>
      </c>
      <c r="K128" s="22">
        <f>(B128)</f>
        <v>0.44088098929016184</v>
      </c>
      <c r="L128" s="22">
        <f>IF(L124=L119,0,(L119-L124)/(B119-B124)*K128)</f>
        <v>0.26115523551524478</v>
      </c>
      <c r="M128" s="57">
        <f t="shared" si="63"/>
        <v>0.13172023381725739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0.32056437194026843</v>
      </c>
      <c r="K129" s="29">
        <f>(B129)</f>
        <v>0.8124420451900235</v>
      </c>
      <c r="L129" s="60">
        <f>IF(SUM(L124:L128)&gt;L130,0,L130-SUM(L124:L128))</f>
        <v>0.18246622066477869</v>
      </c>
      <c r="M129" s="57">
        <f t="shared" si="63"/>
        <v>0.32056437194026843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2.8147781684926487</v>
      </c>
      <c r="J130" s="229">
        <f>(J119)</f>
        <v>2.9392233479977459</v>
      </c>
      <c r="K130" s="22">
        <f>(B130)</f>
        <v>4.566690628479483</v>
      </c>
      <c r="L130" s="22">
        <f>(L119)</f>
        <v>2.9305601984202432</v>
      </c>
      <c r="M130" s="57">
        <f t="shared" si="63"/>
        <v>2.9392233479977459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6.7781320049813201E-2</v>
      </c>
      <c r="J6" s="24">
        <f t="shared" ref="J6:J13" si="3">IF(I$32&lt;=1+I$131,I6,B6*H6+J$33*(I6-B6*H6))</f>
        <v>6.7781320049813201E-2</v>
      </c>
      <c r="K6" s="22">
        <f t="shared" ref="K6:K31" si="4">B6</f>
        <v>0.1355626400996264</v>
      </c>
      <c r="L6" s="22">
        <f t="shared" ref="L6:L29" si="5">IF(K6="","",K6*H6)</f>
        <v>6.7781320049813201E-2</v>
      </c>
      <c r="M6" s="177">
        <f t="shared" ref="M6:M31" si="6">J6</f>
        <v>6.7781320049813201E-2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0.2711252801992528</v>
      </c>
      <c r="Z6" s="156">
        <f>Poor!Z6</f>
        <v>0.17</v>
      </c>
      <c r="AA6" s="121">
        <f>$M6*Z6*4</f>
        <v>4.6091297633872978E-2</v>
      </c>
      <c r="AB6" s="156">
        <f>Poor!AB6</f>
        <v>0.17</v>
      </c>
      <c r="AC6" s="121">
        <f t="shared" ref="AC6:AC29" si="7">$M6*AB6*4</f>
        <v>4.6091297633872978E-2</v>
      </c>
      <c r="AD6" s="156">
        <f>Poor!AD6</f>
        <v>0.33</v>
      </c>
      <c r="AE6" s="121">
        <f t="shared" ref="AE6:AE29" si="8">$M6*AD6*4</f>
        <v>8.9471342465753431E-2</v>
      </c>
      <c r="AF6" s="122">
        <f>1-SUM(Z6,AB6,AD6)</f>
        <v>0.32999999999999996</v>
      </c>
      <c r="AG6" s="121">
        <f>$M6*AF6*4</f>
        <v>8.9471342465753417E-2</v>
      </c>
      <c r="AH6" s="123">
        <f>SUM(Z6,AB6,AD6,AF6)</f>
        <v>1</v>
      </c>
      <c r="AI6" s="183">
        <f>SUM(AA6,AC6,AE6,AG6)/4</f>
        <v>6.7781320049813201E-2</v>
      </c>
      <c r="AJ6" s="120">
        <f>(AA6+AC6)/2</f>
        <v>4.6091297633872978E-2</v>
      </c>
      <c r="AK6" s="119">
        <f>(AE6+AG6)/2</f>
        <v>8.9471342465753417E-2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4892.454819800877</v>
      </c>
      <c r="T7" s="223">
        <f>IF($B$81=0,0,(SUMIF($N$6:$N$28,$U7,M$6:M$28)+SUMIF($N$91:$N$118,$U7,M$91:M$118))*$I$83*Poor!$B$81/$B$81)</f>
        <v>3392.0751907850668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3.0957814445828145E-2</v>
      </c>
      <c r="J8" s="24">
        <f t="shared" si="3"/>
        <v>3.0957814445828145E-2</v>
      </c>
      <c r="K8" s="22">
        <f t="shared" si="4"/>
        <v>6.1915628891656291E-2</v>
      </c>
      <c r="L8" s="22">
        <f t="shared" si="5"/>
        <v>3.0957814445828145E-2</v>
      </c>
      <c r="M8" s="225">
        <f t="shared" si="6"/>
        <v>3.0957814445828145E-2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28965.348125</v>
      </c>
      <c r="T8" s="223">
        <f>IF($B$81=0,0,(SUMIF($N$6:$N$28,$U8,M$6:M$28)+SUMIF($N$91:$N$118,$U8,M$91:M$118))*$I$83*Poor!$B$81/$B$81)</f>
        <v>31306.437807815255</v>
      </c>
      <c r="U8" s="224">
        <v>2</v>
      </c>
      <c r="V8" s="56"/>
      <c r="W8" s="115"/>
      <c r="X8" s="118">
        <f>Poor!X8</f>
        <v>1</v>
      </c>
      <c r="Y8" s="183">
        <f t="shared" si="9"/>
        <v>0.12383125778331258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0.12383125778331258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3.0957814445828145E-2</v>
      </c>
      <c r="AJ8" s="120">
        <f t="shared" si="14"/>
        <v>6.1915628891656291E-2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0.96832188523972607</v>
      </c>
      <c r="J9" s="24">
        <f t="shared" si="3"/>
        <v>-2.0515892379324656E-2</v>
      </c>
      <c r="K9" s="22">
        <f t="shared" si="4"/>
        <v>5.2048232876712328E-2</v>
      </c>
      <c r="L9" s="22">
        <f t="shared" si="5"/>
        <v>5.6732573835616439E-2</v>
      </c>
      <c r="M9" s="225">
        <f t="shared" si="6"/>
        <v>-2.0515892379324656E-2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1896.8019742143438</v>
      </c>
      <c r="T9" s="223">
        <f>IF($B$81=0,0,(SUMIF($N$6:$N$28,$U9,M$6:M$28)+SUMIF($N$91:$N$118,$U9,M$91:M$118))*$I$83*Poor!$B$81/$B$81)</f>
        <v>1896.8019742143438</v>
      </c>
      <c r="U9" s="224">
        <v>3</v>
      </c>
      <c r="V9" s="56"/>
      <c r="W9" s="115"/>
      <c r="X9" s="118">
        <f>Poor!X9</f>
        <v>1</v>
      </c>
      <c r="Y9" s="183">
        <f t="shared" si="9"/>
        <v>-8.2063569517298623E-2</v>
      </c>
      <c r="Z9" s="125">
        <f>IF($Y9=0,0,AA9/$Y9)</f>
        <v>1.8331249507045506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-0.15043277682603751</v>
      </c>
      <c r="AB9" s="125">
        <f>IF($Y9=0,0,AC9/$Y9)</f>
        <v>-0.83312495070455073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6.8369207308738883E-2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-2.0515892379324656E-2</v>
      </c>
      <c r="AJ9" s="120">
        <f t="shared" si="14"/>
        <v>-4.1031784758649312E-2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1</v>
      </c>
      <c r="H10" s="24">
        <f t="shared" si="1"/>
        <v>1</v>
      </c>
      <c r="I10" s="22">
        <f t="shared" si="2"/>
        <v>1.9943349937733498E-2</v>
      </c>
      <c r="J10" s="24">
        <f t="shared" si="3"/>
        <v>1.9943349937733498E-2</v>
      </c>
      <c r="K10" s="22">
        <f t="shared" si="4"/>
        <v>1.9943349937733498E-2</v>
      </c>
      <c r="L10" s="22">
        <f t="shared" si="5"/>
        <v>1.9943349937733498E-2</v>
      </c>
      <c r="M10" s="225">
        <f t="shared" si="6"/>
        <v>1.9943349937733498E-2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47.9375</v>
      </c>
      <c r="T10" s="223">
        <f>IF($B$81=0,0,(SUMIF($N$6:$N$28,$U10,M$6:M$28)+SUMIF($N$91:$N$118,$U10,M$91:M$118))*$I$83*Poor!$B$81/$B$81)</f>
        <v>47.9375</v>
      </c>
      <c r="U10" s="224">
        <v>4</v>
      </c>
      <c r="V10" s="56"/>
      <c r="W10" s="115"/>
      <c r="X10" s="118">
        <f>Poor!X10</f>
        <v>1</v>
      </c>
      <c r="Y10" s="183">
        <f t="shared" si="9"/>
        <v>7.977339975093399E-2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7.977339975093399E-2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1.9943349937733498E-2</v>
      </c>
      <c r="AJ10" s="120">
        <f t="shared" si="14"/>
        <v>3.9886699875466995E-2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1</v>
      </c>
      <c r="H11" s="24">
        <f t="shared" si="1"/>
        <v>1</v>
      </c>
      <c r="I11" s="22">
        <f t="shared" si="2"/>
        <v>1.1047051681195519E-2</v>
      </c>
      <c r="J11" s="24">
        <f t="shared" si="3"/>
        <v>2.0633598514966944E-2</v>
      </c>
      <c r="K11" s="22">
        <f t="shared" si="4"/>
        <v>1.9884693026151933E-2</v>
      </c>
      <c r="L11" s="22">
        <f t="shared" si="5"/>
        <v>1.9884693026151933E-2</v>
      </c>
      <c r="M11" s="225">
        <f t="shared" si="6"/>
        <v>2.0633598514966944E-2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32449.999999999996</v>
      </c>
      <c r="T11" s="223">
        <f>IF($B$81=0,0,(SUMIF($N$6:$N$28,$U11,M$6:M$28)+SUMIF($N$91:$N$118,$U11,M$91:M$118))*$I$83*Poor!$B$81/$B$81)</f>
        <v>32974.966936552213</v>
      </c>
      <c r="U11" s="224">
        <v>5</v>
      </c>
      <c r="V11" s="56"/>
      <c r="W11" s="115"/>
      <c r="X11" s="118">
        <f>Poor!X11</f>
        <v>1</v>
      </c>
      <c r="Y11" s="183">
        <f t="shared" si="9"/>
        <v>8.2534394059867774E-2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8.2534394059867774E-2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2.0633598514966944E-2</v>
      </c>
      <c r="AJ11" s="120">
        <f t="shared" si="14"/>
        <v>4.1267197029933887E-2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1</v>
      </c>
      <c r="H12" s="24">
        <f t="shared" si="1"/>
        <v>1</v>
      </c>
      <c r="I12" s="22">
        <f t="shared" si="2"/>
        <v>6.0328633561643842E-2</v>
      </c>
      <c r="J12" s="24">
        <f t="shared" si="3"/>
        <v>6.0328633561643842E-2</v>
      </c>
      <c r="K12" s="22">
        <f t="shared" si="4"/>
        <v>6.0328633561643842E-2</v>
      </c>
      <c r="L12" s="22">
        <f t="shared" si="5"/>
        <v>6.0328633561643842E-2</v>
      </c>
      <c r="M12" s="225">
        <f t="shared" si="6"/>
        <v>6.0328633561643842E-2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208.38118455118041</v>
      </c>
      <c r="U12" s="224">
        <v>6</v>
      </c>
      <c r="V12" s="56"/>
      <c r="W12" s="117"/>
      <c r="X12" s="118"/>
      <c r="Y12" s="183">
        <f t="shared" si="9"/>
        <v>0.24131453424657537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0.16168073794520552</v>
      </c>
      <c r="AF12" s="122">
        <f>1-SUM(Z12,AB12,AD12)</f>
        <v>0.32999999999999996</v>
      </c>
      <c r="AG12" s="121">
        <f>$M12*AF12*4</f>
        <v>7.9633796301369866E-2</v>
      </c>
      <c r="AH12" s="123">
        <f t="shared" si="12"/>
        <v>1</v>
      </c>
      <c r="AI12" s="183">
        <f t="shared" si="13"/>
        <v>6.0328633561643849E-2</v>
      </c>
      <c r="AJ12" s="120">
        <f t="shared" si="14"/>
        <v>0</v>
      </c>
      <c r="AK12" s="119">
        <f t="shared" si="15"/>
        <v>0.1206572671232877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1</v>
      </c>
      <c r="H13" s="24">
        <f t="shared" si="1"/>
        <v>1</v>
      </c>
      <c r="I13" s="22">
        <f t="shared" si="2"/>
        <v>7.3321139476961381E-4</v>
      </c>
      <c r="J13" s="24">
        <f t="shared" si="3"/>
        <v>7.3321139476961381E-4</v>
      </c>
      <c r="K13" s="22">
        <f t="shared" si="4"/>
        <v>7.3321139476961381E-4</v>
      </c>
      <c r="L13" s="22">
        <f t="shared" si="5"/>
        <v>7.3321139476961381E-4</v>
      </c>
      <c r="M13" s="226">
        <f t="shared" si="6"/>
        <v>7.3321139476961381E-4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2.9328455790784552E-3</v>
      </c>
      <c r="Z13" s="156">
        <f>Poor!Z13</f>
        <v>1</v>
      </c>
      <c r="AA13" s="121">
        <f>$M13*Z13*4</f>
        <v>2.9328455790784552E-3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7.3321139476961381E-4</v>
      </c>
      <c r="AJ13" s="120">
        <f t="shared" si="14"/>
        <v>1.4664227895392276E-3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1</v>
      </c>
      <c r="F14" s="22"/>
      <c r="H14" s="24">
        <f t="shared" si="1"/>
        <v>1</v>
      </c>
      <c r="I14" s="22">
        <f t="shared" si="2"/>
        <v>3.5515255292652551E-3</v>
      </c>
      <c r="J14" s="24">
        <f>IF(I$32&lt;=1+I131,I14,B14*H14+J$33*(I14-B14*H14))</f>
        <v>1.773456307362955E-3</v>
      </c>
      <c r="K14" s="22">
        <f t="shared" si="4"/>
        <v>1.9123599003735992E-3</v>
      </c>
      <c r="L14" s="22">
        <f t="shared" si="5"/>
        <v>1.9123599003735992E-3</v>
      </c>
      <c r="M14" s="226">
        <f t="shared" si="6"/>
        <v>1.773456307362955E-3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7.0938252294518202E-3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7.0938252294518202E-3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1.773456307362955E-3</v>
      </c>
      <c r="AJ14" s="120">
        <f t="shared" si="14"/>
        <v>3.5469126147259101E-3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1</v>
      </c>
      <c r="F15" s="22"/>
      <c r="H15" s="24">
        <f t="shared" si="1"/>
        <v>1</v>
      </c>
      <c r="I15" s="22">
        <f t="shared" si="2"/>
        <v>7.5471892901618931E-2</v>
      </c>
      <c r="J15" s="24">
        <f>IF(I$32&lt;=1+I131,I15,B15*H15+J$33*(I15-B15*H15))</f>
        <v>6.5238466248312046E-2</v>
      </c>
      <c r="K15" s="22">
        <f t="shared" si="4"/>
        <v>6.6037906288916565E-2</v>
      </c>
      <c r="L15" s="22">
        <f t="shared" si="5"/>
        <v>6.6037906288916565E-2</v>
      </c>
      <c r="M15" s="227">
        <f t="shared" si="6"/>
        <v>6.5238466248312046E-2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0.26095386499324819</v>
      </c>
      <c r="Z15" s="156">
        <f>Poor!Z15</f>
        <v>0.25</v>
      </c>
      <c r="AA15" s="121">
        <f t="shared" si="16"/>
        <v>6.5238466248312046E-2</v>
      </c>
      <c r="AB15" s="156">
        <f>Poor!AB15</f>
        <v>0.25</v>
      </c>
      <c r="AC15" s="121">
        <f t="shared" si="7"/>
        <v>6.5238466248312046E-2</v>
      </c>
      <c r="AD15" s="156">
        <f>Poor!AD15</f>
        <v>0.25</v>
      </c>
      <c r="AE15" s="121">
        <f t="shared" si="8"/>
        <v>6.5238466248312046E-2</v>
      </c>
      <c r="AF15" s="122">
        <f t="shared" si="10"/>
        <v>0.25</v>
      </c>
      <c r="AG15" s="121">
        <f t="shared" si="11"/>
        <v>6.5238466248312046E-2</v>
      </c>
      <c r="AH15" s="123">
        <f t="shared" si="12"/>
        <v>1</v>
      </c>
      <c r="AI15" s="183">
        <f t="shared" si="13"/>
        <v>6.5238466248312046E-2</v>
      </c>
      <c r="AJ15" s="120">
        <f t="shared" si="14"/>
        <v>6.5238466248312046E-2</v>
      </c>
      <c r="AK15" s="119">
        <f t="shared" si="15"/>
        <v>6.5238466248312046E-2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1</v>
      </c>
      <c r="F17" s="22"/>
      <c r="H17" s="24">
        <f t="shared" si="1"/>
        <v>1</v>
      </c>
      <c r="I17" s="22">
        <f t="shared" si="2"/>
        <v>3.8702521793275214E-3</v>
      </c>
      <c r="J17" s="24">
        <f t="shared" ref="J17:J25" si="17">IF(I$32&lt;=1+I131,I17,B17*H17+J$33*(I17-B17*H17))</f>
        <v>6.104586058399711E-4</v>
      </c>
      <c r="K17" s="22">
        <f t="shared" si="4"/>
        <v>8.6511519302615199E-4</v>
      </c>
      <c r="L17" s="22">
        <f t="shared" si="5"/>
        <v>8.6511519302615199E-4</v>
      </c>
      <c r="M17" s="226">
        <f t="shared" si="6"/>
        <v>6.104586058399711E-4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2.4418344233598844E-3</v>
      </c>
      <c r="Z17" s="156">
        <f>Poor!Z17</f>
        <v>0.29409999999999997</v>
      </c>
      <c r="AA17" s="121">
        <f t="shared" si="16"/>
        <v>7.1814350391014188E-4</v>
      </c>
      <c r="AB17" s="156">
        <f>Poor!AB17</f>
        <v>0.17649999999999999</v>
      </c>
      <c r="AC17" s="121">
        <f t="shared" si="7"/>
        <v>4.3098377572301958E-4</v>
      </c>
      <c r="AD17" s="156">
        <f>Poor!AD17</f>
        <v>0.23530000000000001</v>
      </c>
      <c r="AE17" s="121">
        <f t="shared" si="8"/>
        <v>5.7456363981658084E-4</v>
      </c>
      <c r="AF17" s="122">
        <f t="shared" si="10"/>
        <v>0.29410000000000003</v>
      </c>
      <c r="AG17" s="121">
        <f t="shared" si="11"/>
        <v>7.181435039101421E-4</v>
      </c>
      <c r="AH17" s="123">
        <f t="shared" si="12"/>
        <v>1</v>
      </c>
      <c r="AI17" s="183">
        <f t="shared" si="13"/>
        <v>6.104586058399711E-4</v>
      </c>
      <c r="AJ17" s="120">
        <f t="shared" si="14"/>
        <v>5.7456363981658073E-4</v>
      </c>
      <c r="AK17" s="119">
        <f t="shared" si="15"/>
        <v>6.4635357186336147E-4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2.9070672478206726E-2</v>
      </c>
      <c r="J18" s="24">
        <f t="shared" si="17"/>
        <v>2.3814983538823144E-2</v>
      </c>
      <c r="K18" s="22">
        <f t="shared" ref="K18:K25" si="21">B18</f>
        <v>2.4225560398505604E-2</v>
      </c>
      <c r="L18" s="22">
        <f t="shared" ref="L18:L25" si="22">IF(K18="","",K18*H18)</f>
        <v>2.4225560398505604E-2</v>
      </c>
      <c r="M18" s="226">
        <f t="shared" ref="M18:M25" si="23">J18</f>
        <v>2.3814983538823144E-2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1</v>
      </c>
      <c r="F19" s="22"/>
      <c r="H19" s="24">
        <f t="shared" si="19"/>
        <v>1</v>
      </c>
      <c r="I19" s="22">
        <f t="shared" si="20"/>
        <v>4.0161892901618926E-3</v>
      </c>
      <c r="J19" s="24">
        <f t="shared" si="17"/>
        <v>4.0161892901618926E-3</v>
      </c>
      <c r="K19" s="22">
        <f t="shared" si="21"/>
        <v>4.0161892901618926E-3</v>
      </c>
      <c r="L19" s="22">
        <f t="shared" si="22"/>
        <v>4.0161892901618926E-3</v>
      </c>
      <c r="M19" s="226">
        <f t="shared" si="23"/>
        <v>4.0161892901618926E-3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20532</v>
      </c>
      <c r="T20" s="223">
        <f>IF($B$81=0,0,(SUMIF($N$6:$N$28,$U20,M$6:M$28)+SUMIF($N$91:$N$118,$U20,M$91:M$118))*$I$83*Poor!$B$81/$B$81)</f>
        <v>20532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1.0847404255935781E-2</v>
      </c>
      <c r="K21" s="22">
        <f t="shared" si="21"/>
        <v>0.01</v>
      </c>
      <c r="L21" s="22">
        <f t="shared" si="22"/>
        <v>0.01</v>
      </c>
      <c r="M21" s="226">
        <f t="shared" si="23"/>
        <v>1.0847404255935781E-2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139389.83113584941</v>
      </c>
      <c r="T23" s="179">
        <f>SUM(T7:T22)</f>
        <v>140771.78696107064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2.8759640501314267E-2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2.8759640501314267E-2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0.11503856200525707</v>
      </c>
      <c r="Z27" s="156">
        <f>Poor!Z27</f>
        <v>0.25</v>
      </c>
      <c r="AA27" s="121">
        <f t="shared" si="16"/>
        <v>2.8759640501314267E-2</v>
      </c>
      <c r="AB27" s="156">
        <f>Poor!AB27</f>
        <v>0.25</v>
      </c>
      <c r="AC27" s="121">
        <f t="shared" si="7"/>
        <v>2.8759640501314267E-2</v>
      </c>
      <c r="AD27" s="156">
        <f>Poor!AD27</f>
        <v>0.25</v>
      </c>
      <c r="AE27" s="121">
        <f t="shared" si="8"/>
        <v>2.8759640501314267E-2</v>
      </c>
      <c r="AF27" s="122">
        <f t="shared" si="10"/>
        <v>0.25</v>
      </c>
      <c r="AG27" s="121">
        <f t="shared" si="11"/>
        <v>2.8759640501314267E-2</v>
      </c>
      <c r="AH27" s="123">
        <f t="shared" si="12"/>
        <v>1</v>
      </c>
      <c r="AI27" s="183">
        <f t="shared" si="13"/>
        <v>2.8759640501314267E-2</v>
      </c>
      <c r="AJ27" s="120">
        <f t="shared" si="14"/>
        <v>2.8759640501314267E-2</v>
      </c>
      <c r="AK27" s="119">
        <f t="shared" si="15"/>
        <v>2.8759640501314267E-2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0.14676748692411112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0.14676748692411112</v>
      </c>
      <c r="N28" s="230"/>
      <c r="O28" s="2"/>
      <c r="P28" s="22"/>
      <c r="U28" s="56"/>
      <c r="V28" s="56"/>
      <c r="W28" s="110"/>
      <c r="X28" s="118"/>
      <c r="Y28" s="183">
        <f t="shared" si="9"/>
        <v>0.58706994769644449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0.29353497384822225</v>
      </c>
      <c r="AF28" s="122">
        <f t="shared" si="10"/>
        <v>0.5</v>
      </c>
      <c r="AG28" s="121">
        <f t="shared" si="11"/>
        <v>0.29353497384822225</v>
      </c>
      <c r="AH28" s="123">
        <f t="shared" si="12"/>
        <v>1</v>
      </c>
      <c r="AI28" s="183">
        <f t="shared" si="13"/>
        <v>0.14676748692411112</v>
      </c>
      <c r="AJ28" s="120">
        <f t="shared" si="14"/>
        <v>0</v>
      </c>
      <c r="AK28" s="119">
        <f t="shared" si="15"/>
        <v>0.29353497384822225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0.4226399389876323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0.4226399389876323</v>
      </c>
      <c r="N29" s="230"/>
      <c r="P29" s="22"/>
      <c r="V29" s="56"/>
      <c r="W29" s="110"/>
      <c r="X29" s="118"/>
      <c r="Y29" s="183">
        <f t="shared" si="9"/>
        <v>1.6905597559505292</v>
      </c>
      <c r="Z29" s="156">
        <f>Poor!Z29</f>
        <v>0.25</v>
      </c>
      <c r="AA29" s="121">
        <f t="shared" si="16"/>
        <v>0.4226399389876323</v>
      </c>
      <c r="AB29" s="156">
        <f>Poor!AB29</f>
        <v>0.25</v>
      </c>
      <c r="AC29" s="121">
        <f t="shared" si="7"/>
        <v>0.4226399389876323</v>
      </c>
      <c r="AD29" s="156">
        <f>Poor!AD29</f>
        <v>0.25</v>
      </c>
      <c r="AE29" s="121">
        <f t="shared" si="8"/>
        <v>0.4226399389876323</v>
      </c>
      <c r="AF29" s="122">
        <f t="shared" si="10"/>
        <v>0.25</v>
      </c>
      <c r="AG29" s="121">
        <f t="shared" si="11"/>
        <v>0.4226399389876323</v>
      </c>
      <c r="AH29" s="123">
        <f t="shared" si="12"/>
        <v>1</v>
      </c>
      <c r="AI29" s="183">
        <f t="shared" si="13"/>
        <v>0.4226399389876323</v>
      </c>
      <c r="AJ29" s="120">
        <f t="shared" si="14"/>
        <v>0.4226399389876323</v>
      </c>
      <c r="AK29" s="119">
        <f t="shared" si="15"/>
        <v>0.4226399389876323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4.3255169296218421</v>
      </c>
      <c r="J30" s="232">
        <f>IF(I$32&lt;=1,I30,1-SUM(J6:J29))</f>
        <v>5.6146130291266472E-2</v>
      </c>
      <c r="K30" s="22">
        <f t="shared" si="4"/>
        <v>0.59263033001245335</v>
      </c>
      <c r="L30" s="22">
        <f>IF(L124=L119,0,IF(K30="",0,(L119-L124)/(B119-B124)*K30))</f>
        <v>0.37995420305438593</v>
      </c>
      <c r="M30" s="175">
        <f t="shared" si="6"/>
        <v>5.6146130291266472E-2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0.22458452116506589</v>
      </c>
      <c r="Z30" s="122">
        <f>IF($Y30=0,0,AA30/($Y$30))</f>
        <v>1.0614693391036558</v>
      </c>
      <c r="AA30" s="187">
        <f>IF(AA79*4/$I$83+SUM(AA6:AA29)&lt;1,AA79*4/$I$83,1-SUM(AA6:AA29))</f>
        <v>0.23838958325399351</v>
      </c>
      <c r="AB30" s="122">
        <f>IF($Y30=0,0,AC30/($Y$30))</f>
        <v>1.344050022794262</v>
      </c>
      <c r="AC30" s="187">
        <f>IF(AC79*4/$I$83+SUM(AC6:AC29)&lt;1,AC79*4/$I$83,1-SUM(AC6:AC29))</f>
        <v>0.30185283079114522</v>
      </c>
      <c r="AD30" s="122">
        <f>IF($Y30=0,0,AE30/($Y$30))</f>
        <v>-0.54065824541318952</v>
      </c>
      <c r="AE30" s="187">
        <f>IF(AE79*4/$I$83+SUM(AE6:AE29)&lt;1,AE79*4/$I$83,1-SUM(AE6:AE29))</f>
        <v>-0.12142347316006585</v>
      </c>
      <c r="AF30" s="122">
        <f>IF($Y30=0,0,AG30/($Y$30))</f>
        <v>-0.1759698806280475</v>
      </c>
      <c r="AG30" s="187">
        <f>IF(AG79*4/$I$83+SUM(AG6:AG29)&lt;1,AG79*4/$I$83,1-SUM(AG6:AG29))</f>
        <v>-3.9520111380323852E-2</v>
      </c>
      <c r="AH30" s="123">
        <f t="shared" si="12"/>
        <v>1.688891235856681</v>
      </c>
      <c r="AI30" s="183">
        <f t="shared" si="13"/>
        <v>9.4824707376187256E-2</v>
      </c>
      <c r="AJ30" s="120">
        <f t="shared" si="14"/>
        <v>0.27012120702256937</v>
      </c>
      <c r="AK30" s="119">
        <f t="shared" si="15"/>
        <v>-8.0471792270194853E-2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-0.37188344646985172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5.8847713117769391</v>
      </c>
      <c r="J32" s="17"/>
      <c r="L32" s="22">
        <f>SUM(L6:L30)</f>
        <v>1.3718834464698517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3.8452856916603171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-8.4740425593578153E-2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8.85</v>
      </c>
      <c r="J37" s="38">
        <f>J91*I$83</f>
        <v>8.85</v>
      </c>
      <c r="K37" s="40">
        <f t="shared" ref="K37:K52" si="28">(B37/B$65)</f>
        <v>1.5525418992245053E-4</v>
      </c>
      <c r="L37" s="22">
        <f t="shared" ref="L37:L52" si="29">(K37*H37)</f>
        <v>9.1599972054245813E-5</v>
      </c>
      <c r="M37" s="24">
        <f t="shared" ref="M37:M52" si="30">J37/B$65</f>
        <v>9.1599972054245813E-5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8.85</v>
      </c>
      <c r="AH37" s="123">
        <f>SUM(Z37,AB37,AD37,AF37)</f>
        <v>1</v>
      </c>
      <c r="AI37" s="112">
        <f>SUM(AA37,AC37,AE37,AG37)</f>
        <v>8.85</v>
      </c>
      <c r="AJ37" s="148">
        <f>(AA37+AC37)</f>
        <v>0</v>
      </c>
      <c r="AK37" s="147">
        <f>(AE37+AG37)</f>
        <v>8.85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29.5</v>
      </c>
      <c r="J38" s="38">
        <f t="shared" ref="J38:J64" si="33">J92*I$83</f>
        <v>29.500000000000004</v>
      </c>
      <c r="K38" s="40">
        <f t="shared" si="28"/>
        <v>5.1751396640816849E-4</v>
      </c>
      <c r="L38" s="22">
        <f t="shared" si="29"/>
        <v>3.0533324018081938E-4</v>
      </c>
      <c r="M38" s="24">
        <f t="shared" si="30"/>
        <v>3.0533324018081943E-4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29.500000000000004</v>
      </c>
      <c r="AH38" s="123">
        <f t="shared" ref="AH38:AI58" si="35">SUM(Z38,AB38,AD38,AF38)</f>
        <v>1</v>
      </c>
      <c r="AI38" s="112">
        <f t="shared" si="35"/>
        <v>29.500000000000004</v>
      </c>
      <c r="AJ38" s="148">
        <f t="shared" ref="AJ38:AJ64" si="36">(AA38+AC38)</f>
        <v>0</v>
      </c>
      <c r="AK38" s="147">
        <f t="shared" ref="AK38:AK64" si="37">(AE38+AG38)</f>
        <v>29.500000000000004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11800</v>
      </c>
      <c r="J39" s="38">
        <f t="shared" si="33"/>
        <v>19479.962213202529</v>
      </c>
      <c r="K39" s="40">
        <f t="shared" si="28"/>
        <v>0.20700558656326737</v>
      </c>
      <c r="L39" s="22">
        <f t="shared" si="29"/>
        <v>0.19541327371572439</v>
      </c>
      <c r="M39" s="24">
        <f t="shared" si="30"/>
        <v>0.20162305020871368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19479.962213202529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19479.962213202529</v>
      </c>
      <c r="AJ39" s="148">
        <f t="shared" si="36"/>
        <v>19479.962213202529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9204</v>
      </c>
      <c r="J40" s="38">
        <f t="shared" si="33"/>
        <v>6900.0113360392397</v>
      </c>
      <c r="K40" s="40">
        <f t="shared" si="28"/>
        <v>7.762709496122526E-2</v>
      </c>
      <c r="L40" s="22">
        <f t="shared" si="29"/>
        <v>7.3279977643396638E-2</v>
      </c>
      <c r="M40" s="24">
        <f t="shared" si="30"/>
        <v>7.1417044695499851E-2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1.8331249507045506</v>
      </c>
      <c r="AA40" s="147">
        <f>$J40*Z40</f>
        <v>12648.582940237771</v>
      </c>
      <c r="AB40" s="122">
        <f>AB9</f>
        <v>-0.83312495070455073</v>
      </c>
      <c r="AC40" s="147">
        <f>$J40*AB40</f>
        <v>-5748.5716041985324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0.99999999999999989</v>
      </c>
      <c r="AI40" s="112">
        <f t="shared" si="35"/>
        <v>6900.0113360392388</v>
      </c>
      <c r="AJ40" s="148">
        <f t="shared" si="36"/>
        <v>6900.0113360392388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22528.408207021079</v>
      </c>
      <c r="K41" s="40">
        <f t="shared" si="28"/>
        <v>0.14086471408647142</v>
      </c>
      <c r="L41" s="22">
        <f t="shared" si="29"/>
        <v>0.21495955369595537</v>
      </c>
      <c r="M41" s="24">
        <f t="shared" si="30"/>
        <v>0.23317531776155626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22528.408207021079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22528.408207021079</v>
      </c>
      <c r="AJ41" s="148">
        <f t="shared" si="36"/>
        <v>22528.408207021079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588</v>
      </c>
      <c r="J42" s="38">
        <f t="shared" si="33"/>
        <v>588</v>
      </c>
      <c r="K42" s="40">
        <f t="shared" si="28"/>
        <v>4.3471173178286152E-3</v>
      </c>
      <c r="L42" s="22">
        <f t="shared" si="29"/>
        <v>6.085964244960061E-3</v>
      </c>
      <c r="M42" s="24">
        <f t="shared" si="30"/>
        <v>6.085964244960061E-3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294</v>
      </c>
      <c r="AF42" s="122">
        <f t="shared" si="31"/>
        <v>0.25</v>
      </c>
      <c r="AG42" s="147">
        <f t="shared" si="34"/>
        <v>147</v>
      </c>
      <c r="AH42" s="123">
        <f t="shared" si="35"/>
        <v>1</v>
      </c>
      <c r="AI42" s="112">
        <f t="shared" si="35"/>
        <v>588</v>
      </c>
      <c r="AJ42" s="148">
        <f t="shared" si="36"/>
        <v>147</v>
      </c>
      <c r="AK42" s="147">
        <f t="shared" si="37"/>
        <v>441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140</v>
      </c>
      <c r="J43" s="38">
        <f t="shared" si="33"/>
        <v>18.509072333519249</v>
      </c>
      <c r="K43" s="40">
        <f t="shared" si="28"/>
        <v>2.0700558656326737E-4</v>
      </c>
      <c r="L43" s="22">
        <f t="shared" si="29"/>
        <v>2.8980782118857428E-4</v>
      </c>
      <c r="M43" s="24">
        <f t="shared" si="30"/>
        <v>1.9157406875710482E-4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4.6272680833798123</v>
      </c>
      <c r="AB43" s="156">
        <f>Poor!AB43</f>
        <v>0.25</v>
      </c>
      <c r="AC43" s="147">
        <f t="shared" si="39"/>
        <v>4.6272680833798123</v>
      </c>
      <c r="AD43" s="156">
        <f>Poor!AD43</f>
        <v>0.25</v>
      </c>
      <c r="AE43" s="147">
        <f t="shared" si="40"/>
        <v>4.6272680833798123</v>
      </c>
      <c r="AF43" s="122">
        <f t="shared" si="31"/>
        <v>0.25</v>
      </c>
      <c r="AG43" s="147">
        <f t="shared" si="34"/>
        <v>4.6272680833798123</v>
      </c>
      <c r="AH43" s="123">
        <f t="shared" si="35"/>
        <v>1</v>
      </c>
      <c r="AI43" s="112">
        <f t="shared" si="35"/>
        <v>18.509072333519249</v>
      </c>
      <c r="AJ43" s="148">
        <f t="shared" si="36"/>
        <v>9.2545361667596246</v>
      </c>
      <c r="AK43" s="147">
        <f t="shared" si="37"/>
        <v>9.2545361667596246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191.34821107470719</v>
      </c>
      <c r="K44" s="40">
        <f t="shared" si="28"/>
        <v>1.3041351953485844E-3</v>
      </c>
      <c r="L44" s="22">
        <f t="shared" si="29"/>
        <v>1.825789273488018E-3</v>
      </c>
      <c r="M44" s="24">
        <f t="shared" si="30"/>
        <v>1.9805074335675827E-3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47.837052768676799</v>
      </c>
      <c r="AB44" s="156">
        <f>Poor!AB44</f>
        <v>0.25</v>
      </c>
      <c r="AC44" s="147">
        <f t="shared" si="39"/>
        <v>47.837052768676799</v>
      </c>
      <c r="AD44" s="156">
        <f>Poor!AD44</f>
        <v>0.25</v>
      </c>
      <c r="AE44" s="147">
        <f t="shared" si="40"/>
        <v>47.837052768676799</v>
      </c>
      <c r="AF44" s="122">
        <f t="shared" si="31"/>
        <v>0.25</v>
      </c>
      <c r="AG44" s="147">
        <f t="shared" si="34"/>
        <v>47.837052768676799</v>
      </c>
      <c r="AH44" s="123">
        <f t="shared" si="35"/>
        <v>1</v>
      </c>
      <c r="AI44" s="112">
        <f t="shared" si="35"/>
        <v>191.34821107470719</v>
      </c>
      <c r="AJ44" s="148">
        <f t="shared" si="36"/>
        <v>95.674105537353597</v>
      </c>
      <c r="AK44" s="147">
        <f t="shared" si="37"/>
        <v>95.674105537353597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75.931829791550484</v>
      </c>
      <c r="K45" s="40">
        <f t="shared" si="28"/>
        <v>5.1751396640816849E-4</v>
      </c>
      <c r="L45" s="22">
        <f t="shared" si="29"/>
        <v>7.2451955297143586E-4</v>
      </c>
      <c r="M45" s="24">
        <f t="shared" si="30"/>
        <v>7.8591564824110444E-4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18.982957447887621</v>
      </c>
      <c r="AB45" s="156">
        <f>Poor!AB45</f>
        <v>0.25</v>
      </c>
      <c r="AC45" s="147">
        <f t="shared" si="39"/>
        <v>18.982957447887621</v>
      </c>
      <c r="AD45" s="156">
        <f>Poor!AD45</f>
        <v>0.25</v>
      </c>
      <c r="AE45" s="147">
        <f t="shared" si="40"/>
        <v>18.982957447887621</v>
      </c>
      <c r="AF45" s="122">
        <f t="shared" si="31"/>
        <v>0.25</v>
      </c>
      <c r="AG45" s="147">
        <f t="shared" si="34"/>
        <v>18.982957447887621</v>
      </c>
      <c r="AH45" s="123">
        <f t="shared" si="35"/>
        <v>1</v>
      </c>
      <c r="AI45" s="112">
        <f t="shared" si="35"/>
        <v>75.931829791550484</v>
      </c>
      <c r="AJ45" s="148">
        <f t="shared" si="36"/>
        <v>37.965914895775242</v>
      </c>
      <c r="AK45" s="147">
        <f t="shared" si="37"/>
        <v>37.965914895775242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350.80505363696312</v>
      </c>
      <c r="K46" s="40">
        <f t="shared" si="28"/>
        <v>2.390914524805738E-3</v>
      </c>
      <c r="L46" s="22">
        <f t="shared" si="29"/>
        <v>3.3472803347280328E-3</v>
      </c>
      <c r="M46" s="24">
        <f t="shared" si="30"/>
        <v>3.6309302948739014E-3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87.701263409240781</v>
      </c>
      <c r="AB46" s="156">
        <f>Poor!AB46</f>
        <v>0.25</v>
      </c>
      <c r="AC46" s="147">
        <f t="shared" si="39"/>
        <v>87.701263409240781</v>
      </c>
      <c r="AD46" s="156">
        <f>Poor!AD46</f>
        <v>0.25</v>
      </c>
      <c r="AE46" s="147">
        <f t="shared" si="40"/>
        <v>87.701263409240781</v>
      </c>
      <c r="AF46" s="122">
        <f t="shared" si="31"/>
        <v>0.25</v>
      </c>
      <c r="AG46" s="147">
        <f t="shared" si="34"/>
        <v>87.701263409240781</v>
      </c>
      <c r="AH46" s="123">
        <f t="shared" si="35"/>
        <v>1</v>
      </c>
      <c r="AI46" s="112">
        <f t="shared" si="35"/>
        <v>350.80505363696312</v>
      </c>
      <c r="AJ46" s="148">
        <f t="shared" si="36"/>
        <v>175.40252681848156</v>
      </c>
      <c r="AK46" s="147">
        <f t="shared" si="37"/>
        <v>175.40252681848156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949.14787239438078</v>
      </c>
      <c r="K47" s="40">
        <f t="shared" si="28"/>
        <v>6.4689245801021053E-3</v>
      </c>
      <c r="L47" s="22">
        <f t="shared" si="29"/>
        <v>9.0564944121429465E-3</v>
      </c>
      <c r="M47" s="24">
        <f t="shared" si="30"/>
        <v>9.8239456030138027E-3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237.2869680985952</v>
      </c>
      <c r="AB47" s="156">
        <f>Poor!AB47</f>
        <v>0.25</v>
      </c>
      <c r="AC47" s="147">
        <f t="shared" si="39"/>
        <v>237.2869680985952</v>
      </c>
      <c r="AD47" s="156">
        <f>Poor!AD47</f>
        <v>0.25</v>
      </c>
      <c r="AE47" s="147">
        <f t="shared" si="40"/>
        <v>237.2869680985952</v>
      </c>
      <c r="AF47" s="122">
        <f t="shared" si="31"/>
        <v>0.25</v>
      </c>
      <c r="AG47" s="147">
        <f t="shared" si="34"/>
        <v>237.2869680985952</v>
      </c>
      <c r="AH47" s="123">
        <f t="shared" si="35"/>
        <v>1</v>
      </c>
      <c r="AI47" s="112">
        <f t="shared" si="35"/>
        <v>949.14787239438078</v>
      </c>
      <c r="AJ47" s="148">
        <f t="shared" si="36"/>
        <v>474.57393619719039</v>
      </c>
      <c r="AK47" s="147">
        <f t="shared" si="37"/>
        <v>474.57393619719039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343</v>
      </c>
      <c r="J48" s="38">
        <f t="shared" si="33"/>
        <v>343</v>
      </c>
      <c r="K48" s="40">
        <f t="shared" si="28"/>
        <v>2.5358184354000255E-3</v>
      </c>
      <c r="L48" s="22">
        <f t="shared" si="29"/>
        <v>3.5501458095600355E-3</v>
      </c>
      <c r="M48" s="24">
        <f t="shared" si="30"/>
        <v>3.5501458095600355E-3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85.75</v>
      </c>
      <c r="AB48" s="156">
        <f>Poor!AB48</f>
        <v>0.25</v>
      </c>
      <c r="AC48" s="147">
        <f t="shared" si="39"/>
        <v>85.75</v>
      </c>
      <c r="AD48" s="156">
        <f>Poor!AD48</f>
        <v>0.25</v>
      </c>
      <c r="AE48" s="147">
        <f t="shared" si="40"/>
        <v>85.75</v>
      </c>
      <c r="AF48" s="122">
        <f t="shared" si="31"/>
        <v>0.25</v>
      </c>
      <c r="AG48" s="147">
        <f t="shared" si="34"/>
        <v>85.75</v>
      </c>
      <c r="AH48" s="123">
        <f t="shared" si="35"/>
        <v>1</v>
      </c>
      <c r="AI48" s="112">
        <f t="shared" si="35"/>
        <v>343</v>
      </c>
      <c r="AJ48" s="148">
        <f t="shared" si="36"/>
        <v>171.5</v>
      </c>
      <c r="AK48" s="147">
        <f t="shared" si="37"/>
        <v>171.5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16425.599999999999</v>
      </c>
      <c r="J51" s="38">
        <f t="shared" si="33"/>
        <v>16425.599999999999</v>
      </c>
      <c r="K51" s="40">
        <f t="shared" si="28"/>
        <v>0.14407588824803411</v>
      </c>
      <c r="L51" s="22">
        <f t="shared" si="29"/>
        <v>0.17000954813268024</v>
      </c>
      <c r="M51" s="24">
        <f t="shared" si="30"/>
        <v>0.17000954813268021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4106.3999999999996</v>
      </c>
      <c r="AB51" s="156">
        <f>Poor!AB56</f>
        <v>0.25</v>
      </c>
      <c r="AC51" s="147">
        <f t="shared" si="39"/>
        <v>4106.3999999999996</v>
      </c>
      <c r="AD51" s="156">
        <f>Poor!AD56</f>
        <v>0.25</v>
      </c>
      <c r="AE51" s="147">
        <f t="shared" si="40"/>
        <v>4106.3999999999996</v>
      </c>
      <c r="AF51" s="122">
        <f t="shared" si="31"/>
        <v>0.25</v>
      </c>
      <c r="AG51" s="147">
        <f t="shared" si="34"/>
        <v>4106.3999999999996</v>
      </c>
      <c r="AH51" s="123">
        <f t="shared" si="35"/>
        <v>1</v>
      </c>
      <c r="AI51" s="112">
        <f t="shared" si="35"/>
        <v>16425.599999999999</v>
      </c>
      <c r="AJ51" s="148">
        <f t="shared" si="36"/>
        <v>8212.7999999999993</v>
      </c>
      <c r="AK51" s="147">
        <f t="shared" si="37"/>
        <v>8212.7999999999993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77954.725999999995</v>
      </c>
      <c r="J65" s="39">
        <f>SUM(J37:J64)</f>
        <v>107304.84979549397</v>
      </c>
      <c r="K65" s="40">
        <f>SUM(K37:K64)</f>
        <v>1</v>
      </c>
      <c r="L65" s="22">
        <f>SUM(L37:L64)</f>
        <v>1.0869035793853485</v>
      </c>
      <c r="M65" s="24">
        <f>SUM(M37:M64)</f>
        <v>1.1106351686499767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69246.482870269159</v>
      </c>
      <c r="AB65" s="137"/>
      <c r="AC65" s="153">
        <f>SUM(AC37:AC64)</f>
        <v>8693.9579056092462</v>
      </c>
      <c r="AD65" s="137"/>
      <c r="AE65" s="153">
        <f>SUM(AE37:AE64)</f>
        <v>14736.529509807779</v>
      </c>
      <c r="AF65" s="137"/>
      <c r="AG65" s="153">
        <f>SUM(AG37:AG64)</f>
        <v>14627.879509807779</v>
      </c>
      <c r="AH65" s="137"/>
      <c r="AI65" s="153">
        <f>SUM(AI37:AI64)</f>
        <v>107304.84979549397</v>
      </c>
      <c r="AJ65" s="153">
        <f>SUM(AJ37:AJ64)</f>
        <v>77940.440775878407</v>
      </c>
      <c r="AK65" s="153">
        <f>SUM(AK37:AK64)</f>
        <v>29364.409019615559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66475.357261442929</v>
      </c>
      <c r="J74" s="51">
        <f>J128*I$83</f>
        <v>862.86428435866969</v>
      </c>
      <c r="K74" s="40">
        <f>B74/B$76</f>
        <v>5.7131373420369697E-2</v>
      </c>
      <c r="L74" s="22">
        <f>(L128*G$37*F$9/F$7)/B$130</f>
        <v>6.0437429862654608E-2</v>
      </c>
      <c r="M74" s="24">
        <f>J74/B$76</f>
        <v>8.9308863654080171E-3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915.90398165434613</v>
      </c>
      <c r="AB74" s="156"/>
      <c r="AC74" s="147">
        <f>AC30*$I$83/4</f>
        <v>1159.7327610606246</v>
      </c>
      <c r="AD74" s="156"/>
      <c r="AE74" s="147">
        <f>AE30*$I$83/4</f>
        <v>-466.5146900110658</v>
      </c>
      <c r="AF74" s="156"/>
      <c r="AG74" s="147">
        <f>AG30*$I$83/4</f>
        <v>-151.83812511680074</v>
      </c>
      <c r="AH74" s="155"/>
      <c r="AI74" s="147">
        <f>SUM(AA74,AC74,AE74,AG74)</f>
        <v>1457.2839275871042</v>
      </c>
      <c r="AJ74" s="148">
        <f>(AA74+AC74)</f>
        <v>2075.6367427149708</v>
      </c>
      <c r="AK74" s="147">
        <f>(AE74+AG74)</f>
        <v>-618.35281512786651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67490.643439244901</v>
      </c>
      <c r="K75" s="40">
        <f>B75/B$76</f>
        <v>0.61703269990822662</v>
      </c>
      <c r="L75" s="22">
        <f>(L129*G$37*F$9/F$7)/B$130</f>
        <v>0.62330887887178654</v>
      </c>
      <c r="M75" s="24">
        <f>J75/B$76</f>
        <v>0.69854701163366117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65460.736703975555</v>
      </c>
      <c r="AB75" s="158"/>
      <c r="AC75" s="149">
        <f>AA75+AC65-SUM(AC70,AC74)</f>
        <v>70125.119663884907</v>
      </c>
      <c r="AD75" s="158"/>
      <c r="AE75" s="149">
        <f>AC75+AE65-SUM(AE70,AE74)</f>
        <v>82458.32167906448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94368.197129349792</v>
      </c>
      <c r="AJ75" s="151">
        <f>AJ76-SUM(AJ70,AJ74)</f>
        <v>70125.119663884907</v>
      </c>
      <c r="AK75" s="149">
        <f>AJ75+AK76-SUM(AK70,AK74)</f>
        <v>94368.197129349806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77954.725999999995</v>
      </c>
      <c r="J76" s="51">
        <f>J130*I$83</f>
        <v>107304.84979549398</v>
      </c>
      <c r="K76" s="40">
        <f>SUM(K70:K75)</f>
        <v>0.77579914937954386</v>
      </c>
      <c r="L76" s="22">
        <f>SUM(L70:L75)</f>
        <v>0.82234657565321023</v>
      </c>
      <c r="M76" s="24">
        <f>SUM(M70:M75)</f>
        <v>0.84607816491783827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69246.482870269159</v>
      </c>
      <c r="AB76" s="137"/>
      <c r="AC76" s="153">
        <f>AC65</f>
        <v>8693.9579056092462</v>
      </c>
      <c r="AD76" s="137"/>
      <c r="AE76" s="153">
        <f>AE65</f>
        <v>14736.529509807779</v>
      </c>
      <c r="AF76" s="137"/>
      <c r="AG76" s="153">
        <f>AG65</f>
        <v>14627.879509807779</v>
      </c>
      <c r="AH76" s="137"/>
      <c r="AI76" s="153">
        <f>SUM(AA76,AC76,AE76,AG76)</f>
        <v>107304.84979549397</v>
      </c>
      <c r="AJ76" s="154">
        <f>SUM(AA76,AC76)</f>
        <v>77940.440775878407</v>
      </c>
      <c r="AK76" s="154">
        <f>SUM(AE76,AG76)</f>
        <v>29364.409019615559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65460.736703975555</v>
      </c>
      <c r="AD78" s="112"/>
      <c r="AE78" s="112">
        <f>AC75</f>
        <v>70125.119663884907</v>
      </c>
      <c r="AF78" s="112"/>
      <c r="AG78" s="112">
        <f>AE75</f>
        <v>82458.32167906448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66376.6406856299</v>
      </c>
      <c r="AB79" s="112"/>
      <c r="AC79" s="112">
        <f>AA79-AA74+AC65-AC70</f>
        <v>71284.852424945537</v>
      </c>
      <c r="AD79" s="112"/>
      <c r="AE79" s="112">
        <f>AC79-AC74+AE65-AE70</f>
        <v>81991.806989053424</v>
      </c>
      <c r="AF79" s="112"/>
      <c r="AG79" s="112">
        <f>AE79-AE74+AG65-AG70</f>
        <v>94216.359004233018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0.3575757575757576</v>
      </c>
      <c r="I91" s="22">
        <f t="shared" ref="I91" si="52">(D91*H91)</f>
        <v>5.7586489797410939E-4</v>
      </c>
      <c r="J91" s="24">
        <f>IF(I$32&lt;=1+I$131,I91,L91+J$33*(I91-L91))</f>
        <v>5.7586489797410939E-4</v>
      </c>
      <c r="K91" s="22">
        <f t="shared" ref="K91" si="53">(B91)</f>
        <v>1.610469629927594E-3</v>
      </c>
      <c r="L91" s="22">
        <f t="shared" ref="L91" si="54">(K91*H91)</f>
        <v>5.7586489797410939E-4</v>
      </c>
      <c r="M91" s="228">
        <f t="shared" si="50"/>
        <v>5.7586489797410939E-4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0.3575757575757576</v>
      </c>
      <c r="I92" s="22">
        <f t="shared" ref="I92:I118" si="59">(D92*H92)</f>
        <v>1.9195496599136983E-3</v>
      </c>
      <c r="J92" s="24">
        <f t="shared" ref="J92:J118" si="60">IF(I$32&lt;=1+I$131,I92,L92+J$33*(I92-L92))</f>
        <v>1.9195496599136983E-3</v>
      </c>
      <c r="K92" s="22">
        <f t="shared" ref="K92:K118" si="61">(B92)</f>
        <v>5.3682320997586472E-3</v>
      </c>
      <c r="L92" s="22">
        <f t="shared" ref="L92:L118" si="62">(K92*H92)</f>
        <v>1.9195496599136983E-3</v>
      </c>
      <c r="M92" s="228">
        <f t="shared" ref="M92:M118" si="63">(J92)</f>
        <v>1.9195496599136983E-3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0.57212121212121214</v>
      </c>
      <c r="I93" s="22">
        <f t="shared" si="59"/>
        <v>0.76781986396547919</v>
      </c>
      <c r="J93" s="24">
        <f t="shared" si="60"/>
        <v>1.2675510115757493</v>
      </c>
      <c r="K93" s="22">
        <f t="shared" si="61"/>
        <v>2.1472928399034585</v>
      </c>
      <c r="L93" s="22">
        <f t="shared" si="62"/>
        <v>1.2285117823447667</v>
      </c>
      <c r="M93" s="228">
        <f t="shared" si="63"/>
        <v>1.2675510115757493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0.57212121212121214</v>
      </c>
      <c r="I94" s="22">
        <f t="shared" si="59"/>
        <v>0.59889949389307373</v>
      </c>
      <c r="J94" s="24">
        <f t="shared" si="60"/>
        <v>0.44898014960999266</v>
      </c>
      <c r="K94" s="22">
        <f t="shared" si="61"/>
        <v>0.80523481496379701</v>
      </c>
      <c r="L94" s="22">
        <f t="shared" si="62"/>
        <v>0.46069191837928752</v>
      </c>
      <c r="M94" s="228">
        <f t="shared" si="63"/>
        <v>0.44898014960999266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1.4659118071926873</v>
      </c>
      <c r="K95" s="22">
        <f t="shared" si="61"/>
        <v>1.4612059363938048</v>
      </c>
      <c r="L95" s="22">
        <f t="shared" si="62"/>
        <v>1.3513940963254221</v>
      </c>
      <c r="M95" s="228">
        <f t="shared" si="63"/>
        <v>1.4659118071926873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0.84848484848484851</v>
      </c>
      <c r="I96" s="22">
        <f t="shared" si="59"/>
        <v>3.8260854238279809E-2</v>
      </c>
      <c r="J96" s="24">
        <f t="shared" si="60"/>
        <v>3.8260854238279809E-2</v>
      </c>
      <c r="K96" s="22">
        <f t="shared" si="61"/>
        <v>4.5093149637972632E-2</v>
      </c>
      <c r="L96" s="22">
        <f t="shared" si="62"/>
        <v>3.8260854238279809E-2</v>
      </c>
      <c r="M96" s="228">
        <f t="shared" si="63"/>
        <v>3.8260854238279809E-2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0.84848484848484851</v>
      </c>
      <c r="I97" s="22">
        <f t="shared" si="59"/>
        <v>9.1097271995904307E-3</v>
      </c>
      <c r="J97" s="24">
        <f t="shared" si="60"/>
        <v>1.2043757119703359E-3</v>
      </c>
      <c r="K97" s="22">
        <f t="shared" si="61"/>
        <v>2.1472928399034587E-3</v>
      </c>
      <c r="L97" s="22">
        <f t="shared" si="62"/>
        <v>1.8219454399180863E-3</v>
      </c>
      <c r="M97" s="228">
        <f t="shared" si="63"/>
        <v>1.2043757119703359E-3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1.2450928593001651E-2</v>
      </c>
      <c r="K98" s="22">
        <f t="shared" si="61"/>
        <v>1.352794489139179E-2</v>
      </c>
      <c r="L98" s="22">
        <f t="shared" si="62"/>
        <v>1.1478256271483944E-2</v>
      </c>
      <c r="M98" s="228">
        <f t="shared" si="63"/>
        <v>1.2450928593001651E-2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4.9408446797625603E-3</v>
      </c>
      <c r="K99" s="22">
        <f t="shared" si="61"/>
        <v>5.3682320997586472E-3</v>
      </c>
      <c r="L99" s="22">
        <f t="shared" si="62"/>
        <v>4.5548635997952162E-3</v>
      </c>
      <c r="M99" s="228">
        <f t="shared" si="63"/>
        <v>4.9408446797625603E-3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2.2826702420503022E-2</v>
      </c>
      <c r="K100" s="22">
        <f t="shared" si="61"/>
        <v>2.4801232300884948E-2</v>
      </c>
      <c r="L100" s="22">
        <f t="shared" si="62"/>
        <v>2.1043469831053895E-2</v>
      </c>
      <c r="M100" s="228">
        <f t="shared" si="63"/>
        <v>2.2826702420503022E-2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6.1760558497031992E-2</v>
      </c>
      <c r="K101" s="22">
        <f t="shared" si="61"/>
        <v>6.7102901246983079E-2</v>
      </c>
      <c r="L101" s="22">
        <f t="shared" si="62"/>
        <v>5.6935794997440191E-2</v>
      </c>
      <c r="M101" s="228">
        <f t="shared" si="63"/>
        <v>6.1760558497031992E-2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0.84848484848484851</v>
      </c>
      <c r="I102" s="22">
        <f t="shared" si="59"/>
        <v>2.2318831638996558E-2</v>
      </c>
      <c r="J102" s="24">
        <f t="shared" si="60"/>
        <v>2.2318831638996558E-2</v>
      </c>
      <c r="K102" s="22">
        <f t="shared" si="61"/>
        <v>2.630433728881737E-2</v>
      </c>
      <c r="L102" s="22">
        <f t="shared" si="62"/>
        <v>2.2318831638996558E-2</v>
      </c>
      <c r="M102" s="228">
        <f t="shared" si="63"/>
        <v>2.2318831638996558E-2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0.7151515151515152</v>
      </c>
      <c r="I105" s="22">
        <f t="shared" si="59"/>
        <v>1.068805250639947</v>
      </c>
      <c r="J105" s="24">
        <f t="shared" si="60"/>
        <v>1.068805250639947</v>
      </c>
      <c r="K105" s="22">
        <f t="shared" si="61"/>
        <v>1.4945158165728072</v>
      </c>
      <c r="L105" s="22">
        <f t="shared" si="62"/>
        <v>1.068805250639947</v>
      </c>
      <c r="M105" s="228">
        <f t="shared" si="63"/>
        <v>1.068805250639947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5.0724734841344237</v>
      </c>
      <c r="J119" s="24">
        <f>SUM(J91:J118)</f>
        <v>6.9822707773569803</v>
      </c>
      <c r="K119" s="22">
        <f>SUM(K91:K118)</f>
        <v>10.373115409845129</v>
      </c>
      <c r="L119" s="22">
        <f>SUM(L91:L118)</f>
        <v>6.8330765262654474</v>
      </c>
      <c r="M119" s="57">
        <f t="shared" si="50"/>
        <v>6.9822707773569803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4.3255169296218421</v>
      </c>
      <c r="J128" s="229">
        <f>(J30)</f>
        <v>5.6146130291266472E-2</v>
      </c>
      <c r="K128" s="22">
        <f>(B128)</f>
        <v>0.59263033001245335</v>
      </c>
      <c r="L128" s="22">
        <f>IF(L124=L119,0,(L119-L124)/(B119-B124)*K128)</f>
        <v>0.37995420305438593</v>
      </c>
      <c r="M128" s="57">
        <f t="shared" si="90"/>
        <v>5.6146130291266472E-2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4.3915810732596343</v>
      </c>
      <c r="K129" s="29">
        <f>(B129)</f>
        <v>6.400551407796371</v>
      </c>
      <c r="L129" s="60">
        <f>IF(SUM(L124:L128)&gt;L130,0,L130-SUM(L124:L128))</f>
        <v>3.9185787494049822</v>
      </c>
      <c r="M129" s="57">
        <f t="shared" si="90"/>
        <v>4.3915810732596343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5.0724734841344237</v>
      </c>
      <c r="J130" s="229">
        <f>(J119)</f>
        <v>6.9822707773569803</v>
      </c>
      <c r="K130" s="22">
        <f>(B130)</f>
        <v>10.373115409845129</v>
      </c>
      <c r="L130" s="22">
        <f>(L119)</f>
        <v>6.8330765262654474</v>
      </c>
      <c r="M130" s="57">
        <f t="shared" si="90"/>
        <v>6.9822707773569803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3698.5270452950558</v>
      </c>
      <c r="G72" s="109">
        <f>Poor!T7</f>
        <v>2895.1682952796837</v>
      </c>
      <c r="H72" s="109">
        <f>Middle!T7</f>
        <v>3886.0125449809848</v>
      </c>
      <c r="I72" s="109">
        <f>Rich!T7</f>
        <v>3392.0751907850668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48.880219712604386</v>
      </c>
      <c r="H73" s="109">
        <f>Middle!T8</f>
        <v>1867.6465114977132</v>
      </c>
      <c r="I73" s="109">
        <f>Rich!T8</f>
        <v>31306.437807815255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555.51883561643831</v>
      </c>
      <c r="G74" s="109">
        <f>Poor!T9</f>
        <v>1615.9125201450445</v>
      </c>
      <c r="H74" s="109">
        <f>Middle!T9</f>
        <v>1990.7781829170028</v>
      </c>
      <c r="I74" s="109">
        <f>Rich!T9</f>
        <v>1896.8019742143438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5.8999999999999995</v>
      </c>
      <c r="H75" s="109">
        <f>Middle!T10</f>
        <v>26.55</v>
      </c>
      <c r="I75" s="109">
        <f>Rich!T10</f>
        <v>47.9375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1888</v>
      </c>
      <c r="H76" s="109">
        <f>Middle!T11</f>
        <v>6424.9746274504541</v>
      </c>
      <c r="I76" s="109">
        <f>Rich!T11</f>
        <v>32974.966936552213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303.50672759646068</v>
      </c>
      <c r="G77" s="109">
        <f>Poor!T12</f>
        <v>672.53836107729887</v>
      </c>
      <c r="H77" s="109">
        <f>Middle!T12</f>
        <v>609.09136838373104</v>
      </c>
      <c r="I77" s="109">
        <f>Rich!T12</f>
        <v>208.38118455118041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18549.600000000002</v>
      </c>
      <c r="G85" s="109">
        <f>Poor!T20</f>
        <v>18549.600000000002</v>
      </c>
      <c r="H85" s="109">
        <f>Middle!T20</f>
        <v>18549.600000000002</v>
      </c>
      <c r="I85" s="109">
        <f>Rich!T20</f>
        <v>20532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44307.25505036187</v>
      </c>
      <c r="G88" s="109">
        <f>Poor!T23</f>
        <v>54538.101838068542</v>
      </c>
      <c r="H88" s="109">
        <f>Middle!T23</f>
        <v>64778.599422674</v>
      </c>
      <c r="I88" s="109">
        <f>Rich!T23</f>
        <v>140771.78696107064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0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16887.332297748449</v>
      </c>
      <c r="G100" s="240">
        <f t="shared" si="0"/>
        <v>6656.4855100417772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2016-06-05T11:02:43Z</dcterms:modified>
  <cp:category/>
</cp:coreProperties>
</file>